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ifali\Downloads\"/>
    </mc:Choice>
  </mc:AlternateContent>
  <xr:revisionPtr revIDLastSave="0" documentId="13_ncr:1_{721E0B70-1F5D-4228-9F8E-69006434991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orders_data" sheetId="2" r:id="rId1"/>
    <sheet name="rejections" sheetId="4" r:id="rId2"/>
    <sheet name="unit_cost" sheetId="6" r:id="rId3"/>
    <sheet name="materials" sheetId="7" r:id="rId4"/>
    <sheet name="process" sheetId="8" r:id="rId5"/>
    <sheet name="process_cost" sheetId="9" r:id="rId6"/>
    <sheet name="packaging" sheetId="10" r:id="rId7"/>
    <sheet name="clients" sheetId="1" r:id="rId8"/>
    <sheet name="colours" sheetId="11" r:id="rId9"/>
    <sheet name="employee_data" sheetId="12" r:id="rId10"/>
  </sheets>
  <definedNames>
    <definedName name="_xlnm._FilterDatabase" localSheetId="0" hidden="1">orders_data!$A$1:$Q$106</definedName>
    <definedName name="_xlnm._FilterDatabase" localSheetId="1" hidden="1">'rejections'!$A$1:$L$47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2" l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2" i="12"/>
  <c r="F7" i="9"/>
  <c r="F6" i="9"/>
  <c r="F5" i="9"/>
  <c r="F4" i="9"/>
  <c r="F3" i="9"/>
  <c r="F2" i="9"/>
  <c r="F7" i="8"/>
  <c r="F6" i="8"/>
  <c r="F5" i="8"/>
  <c r="F4" i="8"/>
  <c r="F3" i="8"/>
  <c r="F2" i="8"/>
  <c r="D7" i="7"/>
  <c r="D6" i="7"/>
  <c r="D5" i="7"/>
  <c r="D4" i="7"/>
  <c r="D3" i="7"/>
  <c r="D2" i="7"/>
  <c r="E7" i="6"/>
  <c r="D7" i="6"/>
  <c r="C7" i="6"/>
  <c r="B7" i="6"/>
  <c r="F7" i="6" s="1"/>
  <c r="E6" i="6"/>
  <c r="D6" i="6"/>
  <c r="C6" i="6"/>
  <c r="B6" i="6"/>
  <c r="E5" i="6"/>
  <c r="D5" i="6"/>
  <c r="C5" i="6"/>
  <c r="F5" i="6" s="1"/>
  <c r="M91" i="2" s="1"/>
  <c r="B5" i="6"/>
  <c r="E4" i="6"/>
  <c r="D4" i="6"/>
  <c r="C4" i="6"/>
  <c r="F4" i="6" s="1"/>
  <c r="B4" i="6"/>
  <c r="E3" i="6"/>
  <c r="D3" i="6"/>
  <c r="C3" i="6"/>
  <c r="B3" i="6"/>
  <c r="F3" i="6" s="1"/>
  <c r="E2" i="6"/>
  <c r="D2" i="6"/>
  <c r="C2" i="6"/>
  <c r="B2" i="6"/>
  <c r="L47" i="4"/>
  <c r="J47" i="4"/>
  <c r="C47" i="4"/>
  <c r="L46" i="4"/>
  <c r="J46" i="4"/>
  <c r="C46" i="4"/>
  <c r="L45" i="4"/>
  <c r="J45" i="4"/>
  <c r="C45" i="4"/>
  <c r="L44" i="4"/>
  <c r="J44" i="4"/>
  <c r="C44" i="4"/>
  <c r="L43" i="4"/>
  <c r="J43" i="4"/>
  <c r="C43" i="4"/>
  <c r="L42" i="4"/>
  <c r="J42" i="4"/>
  <c r="C42" i="4"/>
  <c r="L41" i="4"/>
  <c r="J41" i="4"/>
  <c r="C41" i="4"/>
  <c r="L40" i="4"/>
  <c r="J40" i="4"/>
  <c r="C40" i="4"/>
  <c r="L39" i="4"/>
  <c r="J39" i="4"/>
  <c r="C39" i="4"/>
  <c r="L38" i="4"/>
  <c r="J38" i="4"/>
  <c r="C38" i="4"/>
  <c r="L37" i="4"/>
  <c r="J37" i="4"/>
  <c r="C37" i="4"/>
  <c r="L36" i="4"/>
  <c r="J36" i="4"/>
  <c r="C36" i="4"/>
  <c r="L35" i="4"/>
  <c r="J35" i="4"/>
  <c r="C35" i="4"/>
  <c r="L34" i="4"/>
  <c r="J34" i="4"/>
  <c r="C34" i="4"/>
  <c r="L33" i="4"/>
  <c r="J33" i="4"/>
  <c r="C33" i="4"/>
  <c r="L32" i="4"/>
  <c r="J32" i="4"/>
  <c r="C32" i="4"/>
  <c r="L31" i="4"/>
  <c r="J31" i="4"/>
  <c r="C31" i="4"/>
  <c r="L30" i="4"/>
  <c r="J30" i="4"/>
  <c r="C30" i="4"/>
  <c r="L29" i="4"/>
  <c r="J29" i="4"/>
  <c r="C29" i="4"/>
  <c r="L28" i="4"/>
  <c r="J28" i="4"/>
  <c r="C28" i="4"/>
  <c r="L27" i="4"/>
  <c r="J27" i="4"/>
  <c r="C27" i="4"/>
  <c r="L26" i="4"/>
  <c r="J26" i="4"/>
  <c r="C26" i="4"/>
  <c r="L25" i="4"/>
  <c r="J25" i="4"/>
  <c r="C25" i="4"/>
  <c r="L24" i="4"/>
  <c r="J24" i="4"/>
  <c r="C24" i="4"/>
  <c r="L23" i="4"/>
  <c r="J23" i="4"/>
  <c r="C23" i="4"/>
  <c r="L22" i="4"/>
  <c r="J22" i="4"/>
  <c r="C22" i="4"/>
  <c r="L21" i="4"/>
  <c r="J21" i="4"/>
  <c r="C21" i="4"/>
  <c r="L20" i="4"/>
  <c r="J20" i="4"/>
  <c r="C20" i="4"/>
  <c r="L19" i="4"/>
  <c r="J19" i="4"/>
  <c r="C19" i="4"/>
  <c r="L18" i="4"/>
  <c r="J18" i="4"/>
  <c r="C18" i="4"/>
  <c r="L17" i="4"/>
  <c r="J17" i="4"/>
  <c r="C17" i="4"/>
  <c r="L16" i="4"/>
  <c r="J16" i="4"/>
  <c r="C16" i="4"/>
  <c r="L15" i="4"/>
  <c r="J15" i="4"/>
  <c r="C15" i="4"/>
  <c r="L14" i="4"/>
  <c r="J14" i="4"/>
  <c r="C14" i="4"/>
  <c r="L13" i="4"/>
  <c r="J13" i="4"/>
  <c r="C13" i="4"/>
  <c r="L12" i="4"/>
  <c r="J12" i="4"/>
  <c r="C12" i="4"/>
  <c r="L11" i="4"/>
  <c r="J11" i="4"/>
  <c r="C11" i="4"/>
  <c r="L10" i="4"/>
  <c r="J10" i="4"/>
  <c r="C10" i="4"/>
  <c r="L9" i="4"/>
  <c r="J9" i="4"/>
  <c r="C9" i="4"/>
  <c r="L8" i="4"/>
  <c r="J8" i="4"/>
  <c r="C8" i="4"/>
  <c r="L7" i="4"/>
  <c r="J7" i="4"/>
  <c r="C7" i="4"/>
  <c r="L6" i="4"/>
  <c r="J6" i="4"/>
  <c r="C6" i="4"/>
  <c r="L5" i="4"/>
  <c r="J5" i="4"/>
  <c r="C5" i="4"/>
  <c r="L4" i="4"/>
  <c r="J4" i="4"/>
  <c r="C4" i="4"/>
  <c r="L3" i="4"/>
  <c r="J3" i="4"/>
  <c r="C3" i="4"/>
  <c r="L2" i="4"/>
  <c r="J2" i="4"/>
  <c r="C2" i="4"/>
  <c r="O106" i="2"/>
  <c r="N106" i="2"/>
  <c r="L106" i="2"/>
  <c r="J106" i="2"/>
  <c r="C106" i="2"/>
  <c r="O105" i="2"/>
  <c r="N105" i="2"/>
  <c r="M105" i="2"/>
  <c r="P105" i="2" s="1"/>
  <c r="Q105" i="2" s="1"/>
  <c r="L105" i="2"/>
  <c r="J105" i="2"/>
  <c r="C105" i="2"/>
  <c r="O104" i="2"/>
  <c r="N104" i="2"/>
  <c r="L104" i="2"/>
  <c r="J104" i="2"/>
  <c r="C104" i="2"/>
  <c r="O103" i="2"/>
  <c r="N103" i="2"/>
  <c r="M103" i="2"/>
  <c r="L103" i="2"/>
  <c r="J103" i="2"/>
  <c r="C103" i="2"/>
  <c r="O102" i="2"/>
  <c r="N102" i="2"/>
  <c r="L102" i="2"/>
  <c r="J102" i="2"/>
  <c r="C102" i="2"/>
  <c r="O101" i="2"/>
  <c r="N101" i="2"/>
  <c r="L101" i="2"/>
  <c r="J101" i="2"/>
  <c r="C101" i="2"/>
  <c r="O100" i="2"/>
  <c r="N100" i="2"/>
  <c r="L100" i="2"/>
  <c r="J100" i="2"/>
  <c r="C100" i="2"/>
  <c r="O99" i="2"/>
  <c r="N99" i="2"/>
  <c r="L99" i="2"/>
  <c r="J99" i="2"/>
  <c r="C99" i="2"/>
  <c r="O98" i="2"/>
  <c r="L98" i="2"/>
  <c r="J98" i="2"/>
  <c r="C98" i="2"/>
  <c r="O97" i="2"/>
  <c r="N97" i="2"/>
  <c r="L97" i="2"/>
  <c r="J97" i="2"/>
  <c r="C97" i="2"/>
  <c r="O96" i="2"/>
  <c r="N96" i="2"/>
  <c r="M96" i="2"/>
  <c r="L96" i="2"/>
  <c r="J96" i="2"/>
  <c r="C96" i="2"/>
  <c r="O95" i="2"/>
  <c r="L95" i="2"/>
  <c r="J95" i="2"/>
  <c r="C95" i="2"/>
  <c r="O94" i="2"/>
  <c r="N94" i="2"/>
  <c r="L94" i="2"/>
  <c r="J94" i="2"/>
  <c r="C94" i="2"/>
  <c r="O93" i="2"/>
  <c r="N93" i="2"/>
  <c r="L93" i="2"/>
  <c r="J93" i="2"/>
  <c r="C93" i="2"/>
  <c r="O92" i="2"/>
  <c r="N92" i="2"/>
  <c r="L92" i="2"/>
  <c r="J92" i="2"/>
  <c r="C92" i="2"/>
  <c r="O91" i="2"/>
  <c r="N91" i="2"/>
  <c r="L91" i="2"/>
  <c r="J91" i="2"/>
  <c r="C91" i="2"/>
  <c r="O90" i="2"/>
  <c r="N90" i="2"/>
  <c r="L90" i="2"/>
  <c r="J90" i="2"/>
  <c r="C90" i="2"/>
  <c r="O89" i="2"/>
  <c r="N89" i="2"/>
  <c r="L89" i="2"/>
  <c r="J89" i="2"/>
  <c r="C89" i="2"/>
  <c r="O88" i="2"/>
  <c r="N88" i="2"/>
  <c r="M88" i="2"/>
  <c r="L88" i="2"/>
  <c r="J88" i="2"/>
  <c r="P88" i="2" s="1"/>
  <c r="Q88" i="2" s="1"/>
  <c r="C88" i="2"/>
  <c r="O87" i="2"/>
  <c r="N87" i="2"/>
  <c r="L87" i="2"/>
  <c r="J87" i="2"/>
  <c r="C87" i="2"/>
  <c r="O86" i="2"/>
  <c r="N86" i="2"/>
  <c r="L86" i="2"/>
  <c r="J86" i="2"/>
  <c r="C86" i="2"/>
  <c r="O85" i="2"/>
  <c r="N85" i="2"/>
  <c r="M85" i="2"/>
  <c r="L85" i="2"/>
  <c r="J85" i="2"/>
  <c r="C85" i="2"/>
  <c r="O84" i="2"/>
  <c r="N84" i="2"/>
  <c r="M84" i="2"/>
  <c r="P84" i="2" s="1"/>
  <c r="Q84" i="2" s="1"/>
  <c r="L84" i="2"/>
  <c r="J84" i="2"/>
  <c r="C84" i="2"/>
  <c r="O83" i="2"/>
  <c r="N83" i="2"/>
  <c r="L83" i="2"/>
  <c r="J83" i="2"/>
  <c r="C83" i="2"/>
  <c r="O82" i="2"/>
  <c r="N82" i="2"/>
  <c r="M82" i="2"/>
  <c r="L82" i="2"/>
  <c r="J82" i="2"/>
  <c r="C82" i="2"/>
  <c r="O81" i="2"/>
  <c r="N81" i="2"/>
  <c r="M81" i="2"/>
  <c r="P81" i="2" s="1"/>
  <c r="Q81" i="2" s="1"/>
  <c r="L81" i="2"/>
  <c r="J81" i="2"/>
  <c r="C81" i="2"/>
  <c r="O80" i="2"/>
  <c r="N80" i="2"/>
  <c r="L80" i="2"/>
  <c r="J80" i="2"/>
  <c r="C80" i="2"/>
  <c r="O79" i="2"/>
  <c r="N79" i="2"/>
  <c r="L79" i="2"/>
  <c r="J79" i="2"/>
  <c r="C79" i="2"/>
  <c r="O78" i="2"/>
  <c r="N78" i="2"/>
  <c r="M78" i="2"/>
  <c r="P78" i="2" s="1"/>
  <c r="Q78" i="2" s="1"/>
  <c r="L78" i="2"/>
  <c r="J78" i="2"/>
  <c r="C78" i="2"/>
  <c r="O77" i="2"/>
  <c r="N77" i="2"/>
  <c r="L77" i="2"/>
  <c r="J77" i="2"/>
  <c r="C77" i="2"/>
  <c r="O76" i="2"/>
  <c r="N76" i="2"/>
  <c r="L76" i="2"/>
  <c r="J76" i="2"/>
  <c r="C76" i="2"/>
  <c r="O75" i="2"/>
  <c r="N75" i="2"/>
  <c r="L75" i="2"/>
  <c r="J75" i="2"/>
  <c r="C75" i="2"/>
  <c r="O74" i="2"/>
  <c r="N74" i="2"/>
  <c r="L74" i="2"/>
  <c r="J74" i="2"/>
  <c r="C74" i="2"/>
  <c r="O73" i="2"/>
  <c r="N73" i="2"/>
  <c r="L73" i="2"/>
  <c r="J73" i="2"/>
  <c r="C73" i="2"/>
  <c r="O72" i="2"/>
  <c r="N72" i="2"/>
  <c r="L72" i="2"/>
  <c r="J72" i="2"/>
  <c r="C72" i="2"/>
  <c r="O71" i="2"/>
  <c r="N71" i="2"/>
  <c r="L71" i="2"/>
  <c r="J71" i="2"/>
  <c r="C71" i="2"/>
  <c r="O70" i="2"/>
  <c r="N70" i="2"/>
  <c r="M70" i="2"/>
  <c r="L70" i="2"/>
  <c r="J70" i="2"/>
  <c r="C70" i="2"/>
  <c r="O69" i="2"/>
  <c r="N69" i="2"/>
  <c r="M69" i="2"/>
  <c r="P69" i="2" s="1"/>
  <c r="Q69" i="2" s="1"/>
  <c r="L69" i="2"/>
  <c r="J69" i="2"/>
  <c r="C69" i="2"/>
  <c r="O68" i="2"/>
  <c r="N68" i="2"/>
  <c r="L68" i="2"/>
  <c r="J68" i="2"/>
  <c r="C68" i="2"/>
  <c r="O67" i="2"/>
  <c r="N67" i="2"/>
  <c r="L67" i="2"/>
  <c r="J67" i="2"/>
  <c r="C67" i="2"/>
  <c r="O66" i="2"/>
  <c r="N66" i="2"/>
  <c r="M66" i="2"/>
  <c r="P66" i="2" s="1"/>
  <c r="Q66" i="2" s="1"/>
  <c r="L66" i="2"/>
  <c r="J66" i="2"/>
  <c r="C66" i="2"/>
  <c r="O65" i="2"/>
  <c r="N65" i="2"/>
  <c r="L65" i="2"/>
  <c r="J65" i="2"/>
  <c r="C65" i="2"/>
  <c r="O64" i="2"/>
  <c r="N64" i="2"/>
  <c r="M64" i="2"/>
  <c r="L64" i="2"/>
  <c r="J64" i="2"/>
  <c r="P64" i="2" s="1"/>
  <c r="Q64" i="2" s="1"/>
  <c r="C64" i="2"/>
  <c r="P63" i="2"/>
  <c r="Q63" i="2" s="1"/>
  <c r="O63" i="2"/>
  <c r="N63" i="2"/>
  <c r="M63" i="2"/>
  <c r="L63" i="2"/>
  <c r="J63" i="2"/>
  <c r="C63" i="2"/>
  <c r="O62" i="2"/>
  <c r="N62" i="2"/>
  <c r="L62" i="2"/>
  <c r="J62" i="2"/>
  <c r="C62" i="2"/>
  <c r="O61" i="2"/>
  <c r="N61" i="2"/>
  <c r="L61" i="2"/>
  <c r="J61" i="2"/>
  <c r="C61" i="2"/>
  <c r="O60" i="2"/>
  <c r="N60" i="2"/>
  <c r="M60" i="2"/>
  <c r="P60" i="2" s="1"/>
  <c r="Q60" i="2" s="1"/>
  <c r="L60" i="2"/>
  <c r="J60" i="2"/>
  <c r="C60" i="2"/>
  <c r="O59" i="2"/>
  <c r="N59" i="2"/>
  <c r="L59" i="2"/>
  <c r="J59" i="2"/>
  <c r="C59" i="2"/>
  <c r="O58" i="2"/>
  <c r="N58" i="2"/>
  <c r="M58" i="2"/>
  <c r="L58" i="2"/>
  <c r="J58" i="2"/>
  <c r="C58" i="2"/>
  <c r="O57" i="2"/>
  <c r="N57" i="2"/>
  <c r="M57" i="2"/>
  <c r="P57" i="2" s="1"/>
  <c r="Q57" i="2" s="1"/>
  <c r="L57" i="2"/>
  <c r="J57" i="2"/>
  <c r="C57" i="2"/>
  <c r="O56" i="2"/>
  <c r="N56" i="2"/>
  <c r="L56" i="2"/>
  <c r="J56" i="2"/>
  <c r="C56" i="2"/>
  <c r="O55" i="2"/>
  <c r="N55" i="2"/>
  <c r="L55" i="2"/>
  <c r="J55" i="2"/>
  <c r="C55" i="2"/>
  <c r="O54" i="2"/>
  <c r="N54" i="2"/>
  <c r="L54" i="2"/>
  <c r="J54" i="2"/>
  <c r="C54" i="2"/>
  <c r="O53" i="2"/>
  <c r="N53" i="2"/>
  <c r="L53" i="2"/>
  <c r="J53" i="2"/>
  <c r="C53" i="2"/>
  <c r="O52" i="2"/>
  <c r="N52" i="2"/>
  <c r="M52" i="2"/>
  <c r="L52" i="2"/>
  <c r="J52" i="2"/>
  <c r="P52" i="2" s="1"/>
  <c r="Q52" i="2" s="1"/>
  <c r="C52" i="2"/>
  <c r="O51" i="2"/>
  <c r="N51" i="2"/>
  <c r="L51" i="2"/>
  <c r="J51" i="2"/>
  <c r="C51" i="2"/>
  <c r="O50" i="2"/>
  <c r="N50" i="2"/>
  <c r="L50" i="2"/>
  <c r="J50" i="2"/>
  <c r="C50" i="2"/>
  <c r="O49" i="2"/>
  <c r="N49" i="2"/>
  <c r="L49" i="2"/>
  <c r="J49" i="2"/>
  <c r="C49" i="2"/>
  <c r="O48" i="2"/>
  <c r="N48" i="2"/>
  <c r="M48" i="2"/>
  <c r="P48" i="2" s="1"/>
  <c r="Q48" i="2" s="1"/>
  <c r="L48" i="2"/>
  <c r="J48" i="2"/>
  <c r="C48" i="2"/>
  <c r="O47" i="2"/>
  <c r="N47" i="2"/>
  <c r="L47" i="2"/>
  <c r="J47" i="2"/>
  <c r="C47" i="2"/>
  <c r="O46" i="2"/>
  <c r="N46" i="2"/>
  <c r="M46" i="2"/>
  <c r="L46" i="2"/>
  <c r="J46" i="2"/>
  <c r="C46" i="2"/>
  <c r="O45" i="2"/>
  <c r="N45" i="2"/>
  <c r="L45" i="2"/>
  <c r="J45" i="2"/>
  <c r="C45" i="2"/>
  <c r="O44" i="2"/>
  <c r="N44" i="2"/>
  <c r="L44" i="2"/>
  <c r="J44" i="2"/>
  <c r="C44" i="2"/>
  <c r="O43" i="2"/>
  <c r="N43" i="2"/>
  <c r="M43" i="2"/>
  <c r="L43" i="2"/>
  <c r="J43" i="2"/>
  <c r="C43" i="2"/>
  <c r="O42" i="2"/>
  <c r="N42" i="2"/>
  <c r="P42" i="2" s="1"/>
  <c r="Q42" i="2" s="1"/>
  <c r="M42" i="2"/>
  <c r="L42" i="2"/>
  <c r="J42" i="2"/>
  <c r="C42" i="2"/>
  <c r="O41" i="2"/>
  <c r="L41" i="2"/>
  <c r="J41" i="2"/>
  <c r="C41" i="2"/>
  <c r="O40" i="2"/>
  <c r="N40" i="2"/>
  <c r="M40" i="2"/>
  <c r="L40" i="2"/>
  <c r="J40" i="2"/>
  <c r="P40" i="2" s="1"/>
  <c r="Q40" i="2" s="1"/>
  <c r="C40" i="2"/>
  <c r="P39" i="2"/>
  <c r="Q39" i="2" s="1"/>
  <c r="O39" i="2"/>
  <c r="N39" i="2"/>
  <c r="M39" i="2"/>
  <c r="L39" i="2"/>
  <c r="J39" i="2"/>
  <c r="C39" i="2"/>
  <c r="O38" i="2"/>
  <c r="N38" i="2"/>
  <c r="L38" i="2"/>
  <c r="J38" i="2"/>
  <c r="C38" i="2"/>
  <c r="O37" i="2"/>
  <c r="N37" i="2"/>
  <c r="P37" i="2" s="1"/>
  <c r="Q37" i="2" s="1"/>
  <c r="M37" i="2"/>
  <c r="L37" i="2"/>
  <c r="J37" i="2"/>
  <c r="C37" i="2"/>
  <c r="O36" i="2"/>
  <c r="N36" i="2"/>
  <c r="L36" i="2"/>
  <c r="J36" i="2"/>
  <c r="C36" i="2"/>
  <c r="O35" i="2"/>
  <c r="N35" i="2"/>
  <c r="L35" i="2"/>
  <c r="J35" i="2"/>
  <c r="C35" i="2"/>
  <c r="O34" i="2"/>
  <c r="N34" i="2"/>
  <c r="L34" i="2"/>
  <c r="J34" i="2"/>
  <c r="C34" i="2"/>
  <c r="O33" i="2"/>
  <c r="N33" i="2"/>
  <c r="M33" i="2"/>
  <c r="P33" i="2" s="1"/>
  <c r="Q33" i="2" s="1"/>
  <c r="L33" i="2"/>
  <c r="J33" i="2"/>
  <c r="C33" i="2"/>
  <c r="O32" i="2"/>
  <c r="L32" i="2"/>
  <c r="J32" i="2"/>
  <c r="C32" i="2"/>
  <c r="O31" i="2"/>
  <c r="N31" i="2"/>
  <c r="L31" i="2"/>
  <c r="J31" i="2"/>
  <c r="C31" i="2"/>
  <c r="P30" i="2"/>
  <c r="Q30" i="2" s="1"/>
  <c r="O30" i="2"/>
  <c r="N30" i="2"/>
  <c r="M30" i="2"/>
  <c r="L30" i="2"/>
  <c r="J30" i="2"/>
  <c r="C30" i="2"/>
  <c r="O29" i="2"/>
  <c r="N29" i="2"/>
  <c r="L29" i="2"/>
  <c r="J29" i="2"/>
  <c r="C29" i="2"/>
  <c r="O28" i="2"/>
  <c r="N28" i="2"/>
  <c r="M28" i="2"/>
  <c r="L28" i="2"/>
  <c r="J28" i="2"/>
  <c r="P28" i="2" s="1"/>
  <c r="Q28" i="2" s="1"/>
  <c r="C28" i="2"/>
  <c r="O27" i="2"/>
  <c r="N27" i="2"/>
  <c r="P27" i="2" s="1"/>
  <c r="Q27" i="2" s="1"/>
  <c r="M27" i="2"/>
  <c r="L27" i="2"/>
  <c r="J27" i="2"/>
  <c r="C27" i="2"/>
  <c r="O26" i="2"/>
  <c r="N26" i="2"/>
  <c r="L26" i="2"/>
  <c r="J26" i="2"/>
  <c r="C26" i="2"/>
  <c r="O25" i="2"/>
  <c r="N25" i="2"/>
  <c r="L25" i="2"/>
  <c r="J25" i="2"/>
  <c r="C25" i="2"/>
  <c r="O24" i="2"/>
  <c r="N24" i="2"/>
  <c r="L24" i="2"/>
  <c r="J24" i="2"/>
  <c r="C24" i="2"/>
  <c r="O23" i="2"/>
  <c r="N23" i="2"/>
  <c r="L23" i="2"/>
  <c r="J23" i="2"/>
  <c r="C23" i="2"/>
  <c r="O22" i="2"/>
  <c r="N22" i="2"/>
  <c r="L22" i="2"/>
  <c r="J22" i="2"/>
  <c r="C22" i="2"/>
  <c r="O21" i="2"/>
  <c r="N21" i="2"/>
  <c r="L21" i="2"/>
  <c r="J21" i="2"/>
  <c r="C21" i="2"/>
  <c r="O20" i="2"/>
  <c r="N20" i="2"/>
  <c r="L20" i="2"/>
  <c r="J20" i="2"/>
  <c r="C20" i="2"/>
  <c r="P19" i="2"/>
  <c r="Q19" i="2" s="1"/>
  <c r="O19" i="2"/>
  <c r="N19" i="2"/>
  <c r="M19" i="2"/>
  <c r="L19" i="2"/>
  <c r="J19" i="2"/>
  <c r="C19" i="2"/>
  <c r="O18" i="2"/>
  <c r="N18" i="2"/>
  <c r="L18" i="2"/>
  <c r="J18" i="2"/>
  <c r="C18" i="2"/>
  <c r="O17" i="2"/>
  <c r="N17" i="2"/>
  <c r="L17" i="2"/>
  <c r="J17" i="2"/>
  <c r="C17" i="2"/>
  <c r="P16" i="2"/>
  <c r="Q16" i="2" s="1"/>
  <c r="O16" i="2"/>
  <c r="N16" i="2"/>
  <c r="M16" i="2"/>
  <c r="L16" i="2"/>
  <c r="J16" i="2"/>
  <c r="C16" i="2"/>
  <c r="O15" i="2"/>
  <c r="N15" i="2"/>
  <c r="M15" i="2"/>
  <c r="P15" i="2" s="1"/>
  <c r="Q15" i="2" s="1"/>
  <c r="L15" i="2"/>
  <c r="J15" i="2"/>
  <c r="C15" i="2"/>
  <c r="O14" i="2"/>
  <c r="N14" i="2"/>
  <c r="L14" i="2"/>
  <c r="J14" i="2"/>
  <c r="C14" i="2"/>
  <c r="O13" i="2"/>
  <c r="N13" i="2"/>
  <c r="P13" i="2" s="1"/>
  <c r="Q13" i="2" s="1"/>
  <c r="M13" i="2"/>
  <c r="L13" i="2"/>
  <c r="J13" i="2"/>
  <c r="C13" i="2"/>
  <c r="P12" i="2"/>
  <c r="Q12" i="2" s="1"/>
  <c r="O12" i="2"/>
  <c r="N12" i="2"/>
  <c r="M12" i="2"/>
  <c r="L12" i="2"/>
  <c r="J12" i="2"/>
  <c r="C12" i="2"/>
  <c r="O11" i="2"/>
  <c r="N11" i="2"/>
  <c r="L11" i="2"/>
  <c r="J11" i="2"/>
  <c r="C11" i="2"/>
  <c r="O10" i="2"/>
  <c r="N10" i="2"/>
  <c r="L10" i="2"/>
  <c r="J10" i="2"/>
  <c r="C10" i="2"/>
  <c r="O9" i="2"/>
  <c r="N9" i="2"/>
  <c r="L9" i="2"/>
  <c r="J9" i="2"/>
  <c r="C9" i="2"/>
  <c r="O8" i="2"/>
  <c r="N8" i="2"/>
  <c r="L8" i="2"/>
  <c r="J8" i="2"/>
  <c r="C8" i="2"/>
  <c r="O7" i="2"/>
  <c r="N7" i="2"/>
  <c r="M7" i="2"/>
  <c r="P7" i="2" s="1"/>
  <c r="Q7" i="2" s="1"/>
  <c r="L7" i="2"/>
  <c r="J7" i="2"/>
  <c r="C7" i="2"/>
  <c r="O6" i="2"/>
  <c r="N6" i="2"/>
  <c r="M6" i="2"/>
  <c r="P6" i="2" s="1"/>
  <c r="Q6" i="2" s="1"/>
  <c r="L6" i="2"/>
  <c r="J6" i="2"/>
  <c r="C6" i="2"/>
  <c r="O5" i="2"/>
  <c r="L5" i="2"/>
  <c r="J5" i="2"/>
  <c r="C5" i="2"/>
  <c r="O4" i="2"/>
  <c r="N4" i="2"/>
  <c r="L4" i="2"/>
  <c r="J4" i="2"/>
  <c r="C4" i="2"/>
  <c r="O3" i="2"/>
  <c r="N3" i="2"/>
  <c r="L3" i="2"/>
  <c r="J3" i="2"/>
  <c r="C3" i="2"/>
  <c r="O2" i="2"/>
  <c r="N2" i="2"/>
  <c r="L2" i="2"/>
  <c r="J2" i="2"/>
  <c r="C2" i="2"/>
  <c r="C3" i="1"/>
  <c r="A3" i="1"/>
  <c r="A4" i="1" s="1"/>
  <c r="C2" i="1"/>
  <c r="C4" i="1" l="1"/>
  <c r="A5" i="1"/>
  <c r="M10" i="2"/>
  <c r="P10" i="2" s="1"/>
  <c r="Q10" i="2" s="1"/>
  <c r="M67" i="2"/>
  <c r="F2" i="6"/>
  <c r="M44" i="2"/>
  <c r="P44" i="2" s="1"/>
  <c r="Q44" i="2" s="1"/>
  <c r="M2" i="2"/>
  <c r="P2" i="2" s="1"/>
  <c r="Q2" i="2" s="1"/>
  <c r="M71" i="2"/>
  <c r="P71" i="2" s="1"/>
  <c r="Q71" i="2" s="1"/>
  <c r="M68" i="2"/>
  <c r="P68" i="2" s="1"/>
  <c r="Q68" i="2" s="1"/>
  <c r="M59" i="2"/>
  <c r="P59" i="2" s="1"/>
  <c r="Q59" i="2" s="1"/>
  <c r="M26" i="2"/>
  <c r="P26" i="2" s="1"/>
  <c r="Q26" i="2" s="1"/>
  <c r="M17" i="2"/>
  <c r="P17" i="2" s="1"/>
  <c r="Q17" i="2" s="1"/>
  <c r="P85" i="2"/>
  <c r="Q85" i="2" s="1"/>
  <c r="M90" i="2"/>
  <c r="P90" i="2" s="1"/>
  <c r="Q90" i="2" s="1"/>
  <c r="M99" i="2"/>
  <c r="P99" i="2" s="1"/>
  <c r="Q99" i="2" s="1"/>
  <c r="P103" i="2"/>
  <c r="Q103" i="2" s="1"/>
  <c r="M29" i="2"/>
  <c r="P29" i="2" s="1"/>
  <c r="Q29" i="2" s="1"/>
  <c r="M11" i="2"/>
  <c r="P11" i="2" s="1"/>
  <c r="Q11" i="2" s="1"/>
  <c r="M83" i="2"/>
  <c r="P83" i="2" s="1"/>
  <c r="Q83" i="2" s="1"/>
  <c r="M80" i="2"/>
  <c r="P80" i="2" s="1"/>
  <c r="Q80" i="2" s="1"/>
  <c r="M77" i="2"/>
  <c r="P77" i="2" s="1"/>
  <c r="Q77" i="2" s="1"/>
  <c r="M14" i="2"/>
  <c r="P14" i="2" s="1"/>
  <c r="Q14" i="2" s="1"/>
  <c r="F6" i="6"/>
  <c r="M61" i="2"/>
  <c r="P61" i="2" s="1"/>
  <c r="Q61" i="2" s="1"/>
  <c r="N98" i="2"/>
  <c r="N95" i="2"/>
  <c r="N41" i="2"/>
  <c r="N32" i="2"/>
  <c r="N5" i="2"/>
  <c r="M24" i="2"/>
  <c r="P24" i="2" s="1"/>
  <c r="Q24" i="2" s="1"/>
  <c r="M34" i="2"/>
  <c r="P34" i="2" s="1"/>
  <c r="Q34" i="2" s="1"/>
  <c r="P46" i="2"/>
  <c r="Q46" i="2" s="1"/>
  <c r="P58" i="2"/>
  <c r="Q58" i="2" s="1"/>
  <c r="P70" i="2"/>
  <c r="Q70" i="2" s="1"/>
  <c r="P82" i="2"/>
  <c r="Q82" i="2" s="1"/>
  <c r="P94" i="2"/>
  <c r="Q94" i="2" s="1"/>
  <c r="M94" i="2"/>
  <c r="M98" i="2"/>
  <c r="M95" i="2"/>
  <c r="P95" i="2" s="1"/>
  <c r="Q95" i="2" s="1"/>
  <c r="M41" i="2"/>
  <c r="P41" i="2" s="1"/>
  <c r="Q41" i="2" s="1"/>
  <c r="M32" i="2"/>
  <c r="P32" i="2" s="1"/>
  <c r="Q32" i="2" s="1"/>
  <c r="M5" i="2"/>
  <c r="P5" i="2" s="1"/>
  <c r="Q5" i="2" s="1"/>
  <c r="P43" i="2"/>
  <c r="Q43" i="2" s="1"/>
  <c r="P67" i="2"/>
  <c r="Q67" i="2" s="1"/>
  <c r="P91" i="2"/>
  <c r="Q91" i="2" s="1"/>
  <c r="P96" i="2"/>
  <c r="Q96" i="2" s="1"/>
  <c r="M104" i="2"/>
  <c r="P104" i="2" s="1"/>
  <c r="Q104" i="2" s="1"/>
  <c r="M101" i="2"/>
  <c r="P101" i="2" s="1"/>
  <c r="Q101" i="2" s="1"/>
  <c r="M47" i="2"/>
  <c r="P47" i="2" s="1"/>
  <c r="Q47" i="2" s="1"/>
  <c r="M8" i="2"/>
  <c r="P8" i="2" s="1"/>
  <c r="Q8" i="2" s="1"/>
  <c r="M62" i="2" l="1"/>
  <c r="P62" i="2" s="1"/>
  <c r="Q62" i="2" s="1"/>
  <c r="M92" i="2"/>
  <c r="P92" i="2" s="1"/>
  <c r="Q92" i="2" s="1"/>
  <c r="M86" i="2"/>
  <c r="P86" i="2" s="1"/>
  <c r="Q86" i="2" s="1"/>
  <c r="M74" i="2"/>
  <c r="P74" i="2" s="1"/>
  <c r="Q74" i="2" s="1"/>
  <c r="M65" i="2"/>
  <c r="P65" i="2" s="1"/>
  <c r="Q65" i="2" s="1"/>
  <c r="M56" i="2"/>
  <c r="P56" i="2" s="1"/>
  <c r="Q56" i="2" s="1"/>
  <c r="M36" i="2"/>
  <c r="P36" i="2" s="1"/>
  <c r="Q36" i="2" s="1"/>
  <c r="M87" i="2"/>
  <c r="P87" i="2" s="1"/>
  <c r="Q87" i="2" s="1"/>
  <c r="M75" i="2"/>
  <c r="P75" i="2" s="1"/>
  <c r="Q75" i="2" s="1"/>
  <c r="M73" i="2"/>
  <c r="P73" i="2" s="1"/>
  <c r="Q73" i="2" s="1"/>
  <c r="M45" i="2"/>
  <c r="P45" i="2" s="1"/>
  <c r="Q45" i="2" s="1"/>
  <c r="M54" i="2"/>
  <c r="P54" i="2" s="1"/>
  <c r="Q54" i="2" s="1"/>
  <c r="M9" i="2"/>
  <c r="P9" i="2" s="1"/>
  <c r="Q9" i="2" s="1"/>
  <c r="M22" i="2"/>
  <c r="P22" i="2" s="1"/>
  <c r="Q22" i="2" s="1"/>
  <c r="M93" i="2"/>
  <c r="P93" i="2" s="1"/>
  <c r="Q93" i="2" s="1"/>
  <c r="M25" i="2"/>
  <c r="P25" i="2" s="1"/>
  <c r="Q25" i="2" s="1"/>
  <c r="M18" i="2"/>
  <c r="P18" i="2" s="1"/>
  <c r="Q18" i="2" s="1"/>
  <c r="M106" i="2"/>
  <c r="P106" i="2" s="1"/>
  <c r="Q106" i="2" s="1"/>
  <c r="M102" i="2"/>
  <c r="P102" i="2" s="1"/>
  <c r="Q102" i="2" s="1"/>
  <c r="M100" i="2"/>
  <c r="P100" i="2" s="1"/>
  <c r="Q100" i="2" s="1"/>
  <c r="M79" i="2"/>
  <c r="P79" i="2" s="1"/>
  <c r="Q79" i="2" s="1"/>
  <c r="P98" i="2"/>
  <c r="Q98" i="2" s="1"/>
  <c r="M53" i="2"/>
  <c r="P53" i="2" s="1"/>
  <c r="Q53" i="2" s="1"/>
  <c r="M35" i="2"/>
  <c r="P35" i="2" s="1"/>
  <c r="Q35" i="2" s="1"/>
  <c r="M23" i="2"/>
  <c r="P23" i="2" s="1"/>
  <c r="Q23" i="2" s="1"/>
  <c r="M20" i="2"/>
  <c r="P20" i="2" s="1"/>
  <c r="Q20" i="2" s="1"/>
  <c r="M89" i="2"/>
  <c r="P89" i="2" s="1"/>
  <c r="Q89" i="2" s="1"/>
  <c r="M50" i="2"/>
  <c r="P50" i="2" s="1"/>
  <c r="Q50" i="2" s="1"/>
  <c r="M38" i="2"/>
  <c r="P38" i="2" s="1"/>
  <c r="Q38" i="2" s="1"/>
  <c r="M31" i="2"/>
  <c r="P31" i="2" s="1"/>
  <c r="Q31" i="2" s="1"/>
  <c r="M3" i="2"/>
  <c r="P3" i="2" s="1"/>
  <c r="Q3" i="2" s="1"/>
  <c r="M21" i="2"/>
  <c r="P21" i="2" s="1"/>
  <c r="Q21" i="2" s="1"/>
  <c r="M51" i="2"/>
  <c r="P51" i="2" s="1"/>
  <c r="Q51" i="2" s="1"/>
  <c r="M49" i="2"/>
  <c r="P49" i="2" s="1"/>
  <c r="Q49" i="2" s="1"/>
  <c r="M4" i="2"/>
  <c r="P4" i="2" s="1"/>
  <c r="Q4" i="2" s="1"/>
  <c r="M97" i="2"/>
  <c r="P97" i="2" s="1"/>
  <c r="Q97" i="2" s="1"/>
  <c r="M72" i="2"/>
  <c r="P72" i="2" s="1"/>
  <c r="Q72" i="2" s="1"/>
  <c r="M76" i="2"/>
  <c r="P76" i="2" s="1"/>
  <c r="Q76" i="2" s="1"/>
  <c r="M55" i="2"/>
  <c r="P55" i="2" s="1"/>
  <c r="Q55" i="2" s="1"/>
  <c r="A6" i="1"/>
  <c r="C5" i="1"/>
  <c r="A7" i="1" l="1"/>
  <c r="C6" i="1"/>
  <c r="A8" i="1" l="1"/>
  <c r="C7" i="1"/>
  <c r="C8" i="1" l="1"/>
  <c r="A9" i="1"/>
  <c r="A10" i="1" l="1"/>
  <c r="C9" i="1"/>
  <c r="C10" i="1" l="1"/>
  <c r="A11" i="1"/>
  <c r="A12" i="1" l="1"/>
  <c r="C11" i="1"/>
  <c r="C12" i="1" l="1"/>
  <c r="A13" i="1"/>
  <c r="A14" i="1" l="1"/>
  <c r="C13" i="1"/>
  <c r="C14" i="1" l="1"/>
  <c r="A15" i="1"/>
  <c r="A16" i="1" l="1"/>
  <c r="C15" i="1"/>
  <c r="C16" i="1" l="1"/>
  <c r="A17" i="1"/>
  <c r="A18" i="1" l="1"/>
  <c r="C17" i="1"/>
  <c r="A19" i="1" l="1"/>
  <c r="C18" i="1"/>
  <c r="A20" i="1" l="1"/>
  <c r="C19" i="1"/>
  <c r="C20" i="1" l="1"/>
  <c r="A21" i="1"/>
  <c r="C21" i="1" s="1"/>
</calcChain>
</file>

<file path=xl/sharedStrings.xml><?xml version="1.0" encoding="utf-8"?>
<sst xmlns="http://schemas.openxmlformats.org/spreadsheetml/2006/main" count="883" uniqueCount="181">
  <si>
    <t>Client_ID</t>
  </si>
  <si>
    <t>Client_Name</t>
  </si>
  <si>
    <t>Client_Code</t>
  </si>
  <si>
    <t>Contact_Person</t>
  </si>
  <si>
    <t>Contact_Number</t>
  </si>
  <si>
    <t>Email</t>
  </si>
  <si>
    <t>Address</t>
  </si>
  <si>
    <t>Existing?</t>
  </si>
  <si>
    <t>Onboarding Date</t>
  </si>
  <si>
    <t>Parting Date</t>
  </si>
  <si>
    <t>The Thread</t>
  </si>
  <si>
    <t>Chris Mayer</t>
  </si>
  <si>
    <t>chris.mayer@novasolutions.com</t>
  </si>
  <si>
    <t>123 Main St</t>
  </si>
  <si>
    <t>YES</t>
  </si>
  <si>
    <t>Style Studio</t>
  </si>
  <si>
    <t>Bruce Walker</t>
  </si>
  <si>
    <t>bruce.walker@acmecorp.com</t>
  </si>
  <si>
    <t>234 Cedar Ln</t>
  </si>
  <si>
    <t>Zenith Threads</t>
  </si>
  <si>
    <t>John Dave</t>
  </si>
  <si>
    <t>john.dave@zenithinc.com</t>
  </si>
  <si>
    <t>456 Elm St</t>
  </si>
  <si>
    <t>Styled Closet</t>
  </si>
  <si>
    <t>John Doe</t>
  </si>
  <si>
    <t>john.doe@apexindustries.com</t>
  </si>
  <si>
    <t>Modern Edit</t>
  </si>
  <si>
    <t>Mary Jane</t>
  </si>
  <si>
    <t>mary.jane@axisinc.com</t>
  </si>
  <si>
    <t>Daily Dose</t>
  </si>
  <si>
    <t>Arif Khan</t>
  </si>
  <si>
    <t>arif.khan@obsidianinc.com</t>
  </si>
  <si>
    <t>101 Pine Rd</t>
  </si>
  <si>
    <t>Curated Closet</t>
  </si>
  <si>
    <t>Suresh Wadkar</t>
  </si>
  <si>
    <t>suresh.wadkar@globaltech.com</t>
  </si>
  <si>
    <t>789 Oak Ave</t>
  </si>
  <si>
    <t>Luxe Basics</t>
  </si>
  <si>
    <t>Tom Cook</t>
  </si>
  <si>
    <t>tom.cook@integrityenterprises.com</t>
  </si>
  <si>
    <t>The Label House</t>
  </si>
  <si>
    <t>Peter Parker</t>
  </si>
  <si>
    <t>peter.parker@goldenstrands.com</t>
  </si>
  <si>
    <t>Brand Foundry</t>
  </si>
  <si>
    <t>Jane Austin</t>
  </si>
  <si>
    <t>jane.austin@galaxycorp.com</t>
  </si>
  <si>
    <t>Design Collective</t>
  </si>
  <si>
    <t>Signature Studio</t>
  </si>
  <si>
    <t>Corporate Couture</t>
  </si>
  <si>
    <t>Uniform Atelier</t>
  </si>
  <si>
    <t>Corporate Closet</t>
  </si>
  <si>
    <t>Professional Wardrobe</t>
  </si>
  <si>
    <t>Executive Edit</t>
  </si>
  <si>
    <t>Urban Threads</t>
  </si>
  <si>
    <t>The Assembly Line</t>
  </si>
  <si>
    <t>Modern Classics</t>
  </si>
  <si>
    <t>order_date</t>
  </si>
  <si>
    <t>client_code</t>
  </si>
  <si>
    <t>order_id</t>
  </si>
  <si>
    <t>product_type</t>
  </si>
  <si>
    <t>colour</t>
  </si>
  <si>
    <t>s</t>
  </si>
  <si>
    <t>m</t>
  </si>
  <si>
    <t>l</t>
  </si>
  <si>
    <t>xl</t>
  </si>
  <si>
    <t>total_quantity</t>
  </si>
  <si>
    <t>packaging</t>
  </si>
  <si>
    <t>days_to_fulfill_order</t>
  </si>
  <si>
    <t>unit_cost_of_production</t>
  </si>
  <si>
    <t>fabric_cost</t>
  </si>
  <si>
    <t>packaging_material_cost</t>
  </si>
  <si>
    <t>planned_selling_price</t>
  </si>
  <si>
    <t>quote_price</t>
  </si>
  <si>
    <t>DD6</t>
  </si>
  <si>
    <t>Uniform</t>
  </si>
  <si>
    <t>Grey</t>
  </si>
  <si>
    <t>Gift-wrap</t>
  </si>
  <si>
    <t>UA14</t>
  </si>
  <si>
    <t>Jeans</t>
  </si>
  <si>
    <t>Blue</t>
  </si>
  <si>
    <t>Basic</t>
  </si>
  <si>
    <t>BF10</t>
  </si>
  <si>
    <t>CC13</t>
  </si>
  <si>
    <t>Jacket</t>
  </si>
  <si>
    <t>Brown</t>
  </si>
  <si>
    <t>SC4</t>
  </si>
  <si>
    <t>Blazer</t>
  </si>
  <si>
    <t>Navy-Blue</t>
  </si>
  <si>
    <t>SS12</t>
  </si>
  <si>
    <t>Economical</t>
  </si>
  <si>
    <t>MC20</t>
  </si>
  <si>
    <t>UT18</t>
  </si>
  <si>
    <t>Shirt</t>
  </si>
  <si>
    <t>White</t>
  </si>
  <si>
    <t>CC7</t>
  </si>
  <si>
    <t>T-Shirt</t>
  </si>
  <si>
    <t>Black</t>
  </si>
  <si>
    <t>PW16</t>
  </si>
  <si>
    <t>ME5</t>
  </si>
  <si>
    <t>SS2</t>
  </si>
  <si>
    <t>EE17</t>
  </si>
  <si>
    <t>TT1</t>
  </si>
  <si>
    <t>ZT3</t>
  </si>
  <si>
    <t>TL9</t>
  </si>
  <si>
    <t>LB8</t>
  </si>
  <si>
    <t>DC11</t>
  </si>
  <si>
    <t>TA19</t>
  </si>
  <si>
    <t>CC15</t>
  </si>
  <si>
    <t>required_delivery_date</t>
  </si>
  <si>
    <t>Cutting</t>
  </si>
  <si>
    <t>Sewing</t>
  </si>
  <si>
    <t>Pressing</t>
  </si>
  <si>
    <t>Packaging</t>
  </si>
  <si>
    <t>Total_Cost</t>
  </si>
  <si>
    <t>Material_Consumption</t>
  </si>
  <si>
    <t>Rate</t>
  </si>
  <si>
    <t>cost</t>
  </si>
  <si>
    <t>Cutting_time</t>
  </si>
  <si>
    <t>Sewing_time</t>
  </si>
  <si>
    <t>Pressing_time</t>
  </si>
  <si>
    <t>Packaging_time</t>
  </si>
  <si>
    <t>Total_ManHours</t>
  </si>
  <si>
    <t>Cutting_rate</t>
  </si>
  <si>
    <t>Sewing_rate</t>
  </si>
  <si>
    <t>Total_ManHours_Cost</t>
  </si>
  <si>
    <t>Colour</t>
  </si>
  <si>
    <t>Employee_ID</t>
  </si>
  <si>
    <t>First_Name</t>
  </si>
  <si>
    <t>Last_Name</t>
  </si>
  <si>
    <t>Department</t>
  </si>
  <si>
    <t>Sub_Department</t>
  </si>
  <si>
    <t>Designation</t>
  </si>
  <si>
    <t>Hourly_Rate</t>
  </si>
  <si>
    <t>Abhishek</t>
  </si>
  <si>
    <t>Gupta</t>
  </si>
  <si>
    <t>Supervision</t>
  </si>
  <si>
    <t>Head Supervisor</t>
  </si>
  <si>
    <t>Ethan</t>
  </si>
  <si>
    <t>Anderson</t>
  </si>
  <si>
    <t>Production Supervisor</t>
  </si>
  <si>
    <t>Kiran</t>
  </si>
  <si>
    <t>Rao</t>
  </si>
  <si>
    <t>Production</t>
  </si>
  <si>
    <t>Worker</t>
  </si>
  <si>
    <t>Anika</t>
  </si>
  <si>
    <t>Singh</t>
  </si>
  <si>
    <t>Alice</t>
  </si>
  <si>
    <t>Johnson</t>
  </si>
  <si>
    <t>Riya</t>
  </si>
  <si>
    <t>Devi</t>
  </si>
  <si>
    <t>Noah</t>
  </si>
  <si>
    <t>Miller</t>
  </si>
  <si>
    <t>Support</t>
  </si>
  <si>
    <t>Ishaan</t>
  </si>
  <si>
    <t>Patel</t>
  </si>
  <si>
    <t>Shariq</t>
  </si>
  <si>
    <t>Waseem</t>
  </si>
  <si>
    <t>Ava</t>
  </si>
  <si>
    <t>Lee</t>
  </si>
  <si>
    <t>Priya</t>
  </si>
  <si>
    <t>David</t>
  </si>
  <si>
    <t>Smith</t>
  </si>
  <si>
    <t>William</t>
  </si>
  <si>
    <t>Wilson</t>
  </si>
  <si>
    <t>QC</t>
  </si>
  <si>
    <t>Aisha</t>
  </si>
  <si>
    <t>Khan</t>
  </si>
  <si>
    <t>Michael</t>
  </si>
  <si>
    <t>Davis</t>
  </si>
  <si>
    <t>Olivia</t>
  </si>
  <si>
    <t>Martinez</t>
  </si>
  <si>
    <t>Shahbaz</t>
  </si>
  <si>
    <t>Alam</t>
  </si>
  <si>
    <t>Rohan</t>
  </si>
  <si>
    <t>Sharma</t>
  </si>
  <si>
    <t>Maya</t>
  </si>
  <si>
    <t>Nikhil</t>
  </si>
  <si>
    <t>Kumar</t>
  </si>
  <si>
    <t>Abhilasha</t>
  </si>
  <si>
    <t>Iyer</t>
  </si>
  <si>
    <t>Aditya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</si>
</sst>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14009]yyyy/mm/dd"/>
    <numFmt numFmtId="165" formatCode="[$₹]#,##0.00"/>
  </numFmts>
  <fonts count="10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0"/>
      <color theme="1"/>
      <name val="Open Sans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0" fontId="3" fillId="2" borderId="5" xfId="0" applyFont="1" applyFill="1" applyBorder="1"/>
    <xf numFmtId="14" fontId="1" fillId="2" borderId="5" xfId="0" applyNumberFormat="1" applyFont="1" applyFill="1" applyBorder="1" applyAlignment="1">
      <alignment horizontal="right"/>
    </xf>
    <xf numFmtId="0" fontId="1" fillId="2" borderId="6" xfId="0" applyFont="1" applyFill="1" applyBorder="1"/>
    <xf numFmtId="0" fontId="1" fillId="3" borderId="7" xfId="0" applyFont="1" applyFill="1" applyBorder="1" applyAlignment="1">
      <alignment horizontal="right"/>
    </xf>
    <xf numFmtId="0" fontId="2" fillId="3" borderId="8" xfId="0" applyFont="1" applyFill="1" applyBorder="1" applyAlignment="1">
      <alignment vertical="center"/>
    </xf>
    <xf numFmtId="0" fontId="1" fillId="2" borderId="8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right"/>
    </xf>
    <xf numFmtId="0" fontId="4" fillId="3" borderId="8" xfId="0" applyFont="1" applyFill="1" applyBorder="1"/>
    <xf numFmtId="14" fontId="1" fillId="3" borderId="8" xfId="0" applyNumberFormat="1" applyFont="1" applyFill="1" applyBorder="1" applyAlignment="1">
      <alignment horizontal="right"/>
    </xf>
    <xf numFmtId="0" fontId="1" fillId="3" borderId="9" xfId="0" applyFont="1" applyFill="1" applyBorder="1"/>
    <xf numFmtId="0" fontId="2" fillId="3" borderId="8" xfId="0" applyFont="1" applyFill="1" applyBorder="1"/>
    <xf numFmtId="14" fontId="1" fillId="2" borderId="5" xfId="0" applyNumberFormat="1" applyFont="1" applyFill="1" applyBorder="1"/>
    <xf numFmtId="14" fontId="1" fillId="3" borderId="8" xfId="0" applyNumberFormat="1" applyFont="1" applyFill="1" applyBorder="1"/>
    <xf numFmtId="0" fontId="2" fillId="2" borderId="5" xfId="0" applyFont="1" applyFill="1" applyBorder="1"/>
    <xf numFmtId="0" fontId="1" fillId="3" borderId="10" xfId="0" applyFont="1" applyFill="1" applyBorder="1" applyAlignment="1">
      <alignment horizontal="right"/>
    </xf>
    <xf numFmtId="0" fontId="2" fillId="3" borderId="11" xfId="0" applyFont="1" applyFill="1" applyBorder="1"/>
    <xf numFmtId="0" fontId="1" fillId="2" borderId="11" xfId="0" applyFont="1" applyFill="1" applyBorder="1"/>
    <xf numFmtId="0" fontId="1" fillId="3" borderId="11" xfId="0" applyFont="1" applyFill="1" applyBorder="1"/>
    <xf numFmtId="14" fontId="1" fillId="3" borderId="11" xfId="0" applyNumberFormat="1" applyFont="1" applyFill="1" applyBorder="1"/>
    <xf numFmtId="0" fontId="1" fillId="3" borderId="12" xfId="0" applyFont="1" applyFill="1" applyBorder="1"/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64" fontId="1" fillId="3" borderId="13" xfId="0" applyNumberFormat="1" applyFont="1" applyFill="1" applyBorder="1" applyAlignment="1">
      <alignment horizontal="right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right"/>
    </xf>
    <xf numFmtId="4" fontId="1" fillId="3" borderId="13" xfId="0" applyNumberFormat="1" applyFont="1" applyFill="1" applyBorder="1"/>
    <xf numFmtId="2" fontId="1" fillId="3" borderId="5" xfId="0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2" fontId="1" fillId="3" borderId="8" xfId="0" applyNumberFormat="1" applyFont="1" applyFill="1" applyBorder="1" applyAlignment="1">
      <alignment horizontal="right"/>
    </xf>
    <xf numFmtId="0" fontId="1" fillId="3" borderId="9" xfId="0" applyFont="1" applyFill="1" applyBorder="1" applyAlignment="1">
      <alignment horizontal="right"/>
    </xf>
    <xf numFmtId="164" fontId="1" fillId="3" borderId="4" xfId="0" applyNumberFormat="1" applyFont="1" applyFill="1" applyBorder="1" applyAlignment="1">
      <alignment horizontal="right"/>
    </xf>
    <xf numFmtId="0" fontId="1" fillId="3" borderId="5" xfId="0" applyFont="1" applyFill="1" applyBorder="1"/>
    <xf numFmtId="164" fontId="1" fillId="3" borderId="7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4" fontId="1" fillId="2" borderId="8" xfId="0" applyNumberFormat="1" applyFont="1" applyFill="1" applyBorder="1"/>
    <xf numFmtId="0" fontId="1" fillId="2" borderId="8" xfId="0" applyFont="1" applyFill="1" applyBorder="1" applyAlignment="1">
      <alignment horizontal="right"/>
    </xf>
    <xf numFmtId="14" fontId="1" fillId="3" borderId="5" xfId="0" applyNumberFormat="1" applyFont="1" applyFill="1" applyBorder="1"/>
    <xf numFmtId="164" fontId="1" fillId="2" borderId="4" xfId="0" applyNumberFormat="1" applyFont="1" applyFill="1" applyBorder="1" applyAlignment="1">
      <alignment horizontal="right"/>
    </xf>
    <xf numFmtId="4" fontId="1" fillId="3" borderId="8" xfId="0" applyNumberFormat="1" applyFont="1" applyFill="1" applyBorder="1"/>
    <xf numFmtId="4" fontId="1" fillId="3" borderId="5" xfId="0" applyNumberFormat="1" applyFont="1" applyFill="1" applyBorder="1"/>
    <xf numFmtId="164" fontId="1" fillId="3" borderId="14" xfId="0" applyNumberFormat="1" applyFont="1" applyFill="1" applyBorder="1" applyAlignment="1">
      <alignment horizontal="right"/>
    </xf>
    <xf numFmtId="0" fontId="1" fillId="3" borderId="15" xfId="0" applyFont="1" applyFill="1" applyBorder="1"/>
    <xf numFmtId="0" fontId="1" fillId="3" borderId="15" xfId="0" applyFont="1" applyFill="1" applyBorder="1" applyAlignment="1">
      <alignment horizontal="right"/>
    </xf>
    <xf numFmtId="4" fontId="1" fillId="3" borderId="15" xfId="0" applyNumberFormat="1" applyFont="1" applyFill="1" applyBorder="1"/>
    <xf numFmtId="2" fontId="1" fillId="3" borderId="15" xfId="0" applyNumberFormat="1" applyFont="1" applyFill="1" applyBorder="1" applyAlignment="1">
      <alignment horizontal="right"/>
    </xf>
    <xf numFmtId="0" fontId="1" fillId="3" borderId="16" xfId="0" applyFont="1" applyFill="1" applyBorder="1" applyAlignment="1">
      <alignment horizontal="right"/>
    </xf>
    <xf numFmtId="164" fontId="1" fillId="3" borderId="6" xfId="0" applyNumberFormat="1" applyFont="1" applyFill="1" applyBorder="1" applyAlignment="1">
      <alignment horizontal="right"/>
    </xf>
    <xf numFmtId="164" fontId="1" fillId="3" borderId="9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1" fillId="2" borderId="6" xfId="0" applyNumberFormat="1" applyFont="1" applyFill="1" applyBorder="1" applyAlignment="1">
      <alignment horizontal="right"/>
    </xf>
    <xf numFmtId="164" fontId="1" fillId="3" borderId="10" xfId="0" applyNumberFormat="1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164" fontId="1" fillId="3" borderId="12" xfId="0" applyNumberFormat="1" applyFont="1" applyFill="1" applyBorder="1" applyAlignment="1">
      <alignment horizontal="right"/>
    </xf>
    <xf numFmtId="0" fontId="1" fillId="2" borderId="4" xfId="0" applyFont="1" applyFill="1" applyBorder="1"/>
    <xf numFmtId="2" fontId="1" fillId="2" borderId="5" xfId="0" applyNumberFormat="1" applyFont="1" applyFill="1" applyBorder="1" applyAlignment="1">
      <alignment horizontal="right"/>
    </xf>
    <xf numFmtId="2" fontId="1" fillId="3" borderId="6" xfId="0" applyNumberFormat="1" applyFont="1" applyFill="1" applyBorder="1" applyAlignment="1">
      <alignment horizontal="right"/>
    </xf>
    <xf numFmtId="0" fontId="1" fillId="3" borderId="7" xfId="0" applyFont="1" applyFill="1" applyBorder="1"/>
    <xf numFmtId="2" fontId="1" fillId="2" borderId="8" xfId="0" applyNumberFormat="1" applyFont="1" applyFill="1" applyBorder="1" applyAlignment="1">
      <alignment horizontal="right"/>
    </xf>
    <xf numFmtId="2" fontId="1" fillId="3" borderId="9" xfId="0" applyNumberFormat="1" applyFont="1" applyFill="1" applyBorder="1" applyAlignment="1">
      <alignment horizontal="right"/>
    </xf>
    <xf numFmtId="0" fontId="1" fillId="3" borderId="10" xfId="0" applyFont="1" applyFill="1" applyBorder="1"/>
    <xf numFmtId="2" fontId="1" fillId="2" borderId="11" xfId="0" applyNumberFormat="1" applyFont="1" applyFill="1" applyBorder="1" applyAlignment="1">
      <alignment horizontal="right"/>
    </xf>
    <xf numFmtId="2" fontId="1" fillId="3" borderId="12" xfId="0" applyNumberFormat="1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2" fontId="1" fillId="2" borderId="6" xfId="0" applyNumberFormat="1" applyFont="1" applyFill="1" applyBorder="1" applyAlignment="1">
      <alignment horizontal="right"/>
    </xf>
    <xf numFmtId="2" fontId="1" fillId="3" borderId="11" xfId="0" applyNumberFormat="1" applyFont="1" applyFill="1" applyBorder="1" applyAlignment="1">
      <alignment horizontal="right"/>
    </xf>
    <xf numFmtId="2" fontId="1" fillId="2" borderId="12" xfId="0" applyNumberFormat="1" applyFont="1" applyFill="1" applyBorder="1" applyAlignment="1">
      <alignment horizontal="right"/>
    </xf>
    <xf numFmtId="10" fontId="6" fillId="0" borderId="0" xfId="0" applyNumberFormat="1" applyFont="1"/>
    <xf numFmtId="0" fontId="7" fillId="0" borderId="3" xfId="0" applyFont="1" applyBorder="1" applyAlignment="1">
      <alignment horizontal="left" vertical="center"/>
    </xf>
    <xf numFmtId="0" fontId="1" fillId="0" borderId="13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16" xfId="0" applyFont="1" applyBorder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9" fillId="0" borderId="5" xfId="0" applyFont="1" applyBorder="1" applyAlignment="1">
      <alignment horizontal="left" vertical="top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6" fillId="0" borderId="0" xfId="0" applyNumberFormat="1" applyFont="1"/>
    <xf numFmtId="0" fontId="8" fillId="0" borderId="7" xfId="0" applyFont="1" applyBorder="1" applyAlignment="1">
      <alignment vertical="center"/>
    </xf>
    <xf numFmtId="0" fontId="9" fillId="0" borderId="8" xfId="0" applyFont="1" applyBorder="1" applyAlignment="1">
      <alignment horizontal="left" vertical="top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11" xfId="0" applyFont="1" applyBorder="1" applyAlignment="1">
      <alignment horizontal="left" vertical="top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</cellXfs>
  <cellStyles count="1">
    <cellStyle name="Normal" xfId="0" builtinId="0"/>
  </cellStyles>
  <dxfs count="42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4">
    <tableStyle name="clients-style" pivot="0" count="3" xr9:uid="{00000000-0011-0000-FFFF-FFFF00000000}">
      <tableStyleElement type="headerRow" dxfId="41"/>
      <tableStyleElement type="firstRowStripe" dxfId="40"/>
      <tableStyleElement type="secondRowStripe" dxfId="39"/>
    </tableStyle>
    <tableStyle name="orders_data-style" pivot="0" count="3" xr9:uid="{00000000-0011-0000-FFFF-FFFF01000000}">
      <tableStyleElement type="headerRow" dxfId="38"/>
      <tableStyleElement type="firstRowStripe" dxfId="37"/>
      <tableStyleElement type="secondRowStripe" dxfId="36"/>
    </tableStyle>
    <tableStyle name="quote-style" pivot="0" count="3" xr9:uid="{00000000-0011-0000-FFFF-FFFF02000000}">
      <tableStyleElement type="headerRow" dxfId="35"/>
      <tableStyleElement type="firstRowStripe" dxfId="34"/>
      <tableStyleElement type="secondRowStripe" dxfId="33"/>
    </tableStyle>
    <tableStyle name="rejections-style" pivot="0" count="3" xr9:uid="{00000000-0011-0000-FFFF-FFFF03000000}">
      <tableStyleElement type="headerRow" dxfId="32"/>
      <tableStyleElement type="firstRowStripe" dxfId="31"/>
      <tableStyleElement type="secondRowStripe" dxfId="30"/>
    </tableStyle>
    <tableStyle name="orders-style" pivot="0" count="3" xr9:uid="{00000000-0011-0000-FFFF-FFFF04000000}">
      <tableStyleElement type="headerRow" dxfId="29"/>
      <tableStyleElement type="firstRowStripe" dxfId="28"/>
      <tableStyleElement type="secondRowStripe" dxfId="27"/>
    </tableStyle>
    <tableStyle name="unit_cost-style" pivot="0" count="3" xr9:uid="{00000000-0011-0000-FFFF-FFFF05000000}">
      <tableStyleElement type="headerRow" dxfId="26"/>
      <tableStyleElement type="firstRowStripe" dxfId="25"/>
      <tableStyleElement type="secondRowStripe" dxfId="24"/>
    </tableStyle>
    <tableStyle name="materials-style" pivot="0" count="3" xr9:uid="{00000000-0011-0000-FFFF-FFFF06000000}">
      <tableStyleElement type="headerRow" dxfId="23"/>
      <tableStyleElement type="firstRowStripe" dxfId="22"/>
      <tableStyleElement type="secondRowStripe" dxfId="21"/>
    </tableStyle>
    <tableStyle name="process-style" pivot="0" count="3" xr9:uid="{00000000-0011-0000-FFFF-FFFF07000000}">
      <tableStyleElement type="headerRow" dxfId="20"/>
      <tableStyleElement type="firstRowStripe" dxfId="19"/>
      <tableStyleElement type="secondRowStripe" dxfId="18"/>
    </tableStyle>
    <tableStyle name="process_cost-style" pivot="0" count="3" xr9:uid="{00000000-0011-0000-FFFF-FFFF08000000}">
      <tableStyleElement type="headerRow" dxfId="17"/>
      <tableStyleElement type="firstRowStripe" dxfId="16"/>
      <tableStyleElement type="secondRowStripe" dxfId="15"/>
    </tableStyle>
    <tableStyle name="packaging-style" pivot="0" count="3" xr9:uid="{00000000-0011-0000-FFFF-FFFF09000000}">
      <tableStyleElement type="headerRow" dxfId="14"/>
      <tableStyleElement type="firstRowStripe" dxfId="13"/>
      <tableStyleElement type="secondRowStripe" dxfId="12"/>
    </tableStyle>
    <tableStyle name="colours-style" pivot="0" count="3" xr9:uid="{00000000-0011-0000-FFFF-FFFF0A000000}">
      <tableStyleElement type="headerRow" dxfId="11"/>
      <tableStyleElement type="firstRowStripe" dxfId="10"/>
      <tableStyleElement type="secondRowStripe" dxfId="9"/>
    </tableStyle>
    <tableStyle name="employee_data-style" pivot="0" count="3" xr9:uid="{00000000-0011-0000-FFFF-FFFF0B000000}">
      <tableStyleElement type="headerRow" dxfId="8"/>
      <tableStyleElement type="firstRowStripe" dxfId="7"/>
      <tableStyleElement type="secondRowStripe" dxfId="6"/>
    </tableStyle>
    <tableStyle name="Copy of plan-style" pivot="0" count="3" xr9:uid="{00000000-0011-0000-FFFF-FFFF0C000000}">
      <tableStyleElement type="headerRow" dxfId="5"/>
      <tableStyleElement type="firstRowStripe" dxfId="4"/>
      <tableStyleElement type="secondRowStripe" dxfId="3"/>
    </tableStyle>
    <tableStyle name="plan-style" pivot="0" count="3" xr9:uid="{00000000-0011-0000-FFFF-FFFF0D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s" displayName="orders" ref="A1:Q106">
  <autoFilter ref="A1:Q106" xr:uid="{00000000-0009-0000-0100-000002000000}"/>
  <tableColumns count="17">
    <tableColumn id="1" xr3:uid="{00000000-0010-0000-0100-000001000000}" name="order_date"/>
    <tableColumn id="2" xr3:uid="{00000000-0010-0000-0100-000002000000}" name="client_code"/>
    <tableColumn id="3" xr3:uid="{00000000-0010-0000-0100-000003000000}" name="order_id"/>
    <tableColumn id="4" xr3:uid="{00000000-0010-0000-0100-000004000000}" name="product_type"/>
    <tableColumn id="5" xr3:uid="{00000000-0010-0000-0100-000005000000}" name="colour"/>
    <tableColumn id="6" xr3:uid="{00000000-0010-0000-0100-000006000000}" name="s"/>
    <tableColumn id="7" xr3:uid="{00000000-0010-0000-0100-000007000000}" name="m"/>
    <tableColumn id="8" xr3:uid="{00000000-0010-0000-0100-000008000000}" name="l"/>
    <tableColumn id="9" xr3:uid="{00000000-0010-0000-0100-000009000000}" name="xl"/>
    <tableColumn id="10" xr3:uid="{00000000-0010-0000-0100-00000A000000}" name="total_quantity"/>
    <tableColumn id="11" xr3:uid="{00000000-0010-0000-0100-00000B000000}" name="packaging"/>
    <tableColumn id="12" xr3:uid="{00000000-0010-0000-0100-00000C000000}" name="days_to_fulfill_order"/>
    <tableColumn id="13" xr3:uid="{00000000-0010-0000-0100-00000D000000}" name="unit_cost_of_production"/>
    <tableColumn id="14" xr3:uid="{00000000-0010-0000-0100-00000E000000}" name="fabric_cost"/>
    <tableColumn id="15" xr3:uid="{00000000-0010-0000-0100-00000F000000}" name="packaging_material_cost"/>
    <tableColumn id="16" xr3:uid="{00000000-0010-0000-0100-000010000000}" name="planned_selling_price"/>
    <tableColumn id="17" xr3:uid="{00000000-0010-0000-0100-000011000000}" name="quote_price"/>
  </tableColumns>
  <tableStyleInfo name="orders_data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mployee" displayName="employee" ref="A1:G23">
  <tableColumns count="7">
    <tableColumn id="1" xr3:uid="{00000000-0010-0000-0B00-000001000000}" name="Employee_ID"/>
    <tableColumn id="2" xr3:uid="{00000000-0010-0000-0B00-000002000000}" name="First_Name"/>
    <tableColumn id="3" xr3:uid="{00000000-0010-0000-0B00-000003000000}" name="Last_Name"/>
    <tableColumn id="4" xr3:uid="{00000000-0010-0000-0B00-000004000000}" name="Department"/>
    <tableColumn id="5" xr3:uid="{00000000-0010-0000-0B00-000005000000}" name="Sub_Department"/>
    <tableColumn id="6" xr3:uid="{00000000-0010-0000-0B00-000006000000}" name="Designation"/>
    <tableColumn id="7" xr3:uid="{00000000-0010-0000-0B00-000007000000}" name="Hourly_Rate"/>
  </tableColumns>
  <tableStyleInfo name="employee_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jections" displayName="rejections" ref="A1:L47">
  <autoFilter ref="A1:L47" xr:uid="{00000000-0009-0000-0100-000004000000}"/>
  <tableColumns count="12">
    <tableColumn id="1" xr3:uid="{00000000-0010-0000-0300-000001000000}" name="order_date"/>
    <tableColumn id="2" xr3:uid="{00000000-0010-0000-0300-000002000000}" name="client_code"/>
    <tableColumn id="3" xr3:uid="{00000000-0010-0000-0300-000003000000}" name="order_id"/>
    <tableColumn id="4" xr3:uid="{00000000-0010-0000-0300-000004000000}" name="product_type"/>
    <tableColumn id="5" xr3:uid="{00000000-0010-0000-0300-000005000000}" name="colour"/>
    <tableColumn id="6" xr3:uid="{00000000-0010-0000-0300-000006000000}" name="s"/>
    <tableColumn id="7" xr3:uid="{00000000-0010-0000-0300-000007000000}" name="m"/>
    <tableColumn id="8" xr3:uid="{00000000-0010-0000-0300-000008000000}" name="l"/>
    <tableColumn id="9" xr3:uid="{00000000-0010-0000-0300-000009000000}" name="xl"/>
    <tableColumn id="10" xr3:uid="{00000000-0010-0000-0300-00000A000000}" name="total_quantity"/>
    <tableColumn id="11" xr3:uid="{00000000-0010-0000-0300-00000B000000}" name="packaging"/>
    <tableColumn id="12" xr3:uid="{00000000-0010-0000-0300-00000C000000}" name="required_delivery_date"/>
  </tableColumns>
  <tableStyleInfo name="rejection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unit_cost_production" displayName="unit_cost_production" ref="A1:F7">
  <tableColumns count="6">
    <tableColumn id="1" xr3:uid="{00000000-0010-0000-0500-000001000000}" name="product_type"/>
    <tableColumn id="2" xr3:uid="{00000000-0010-0000-0500-000002000000}" name="Cutting"/>
    <tableColumn id="3" xr3:uid="{00000000-0010-0000-0500-000003000000}" name="Sewing"/>
    <tableColumn id="4" xr3:uid="{00000000-0010-0000-0500-000004000000}" name="Pressing"/>
    <tableColumn id="5" xr3:uid="{00000000-0010-0000-0500-000005000000}" name="Packaging"/>
    <tableColumn id="6" xr3:uid="{00000000-0010-0000-0500-000006000000}" name="Total_Cost"/>
  </tableColumns>
  <tableStyleInfo name="unit_cos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unit_cost_fabric" displayName="unit_cost_fabric" ref="A1:D7">
  <tableColumns count="4">
    <tableColumn id="1" xr3:uid="{00000000-0010-0000-0600-000001000000}" name="product_type"/>
    <tableColumn id="2" xr3:uid="{00000000-0010-0000-0600-000002000000}" name="Material_Consumption"/>
    <tableColumn id="3" xr3:uid="{00000000-0010-0000-0600-000003000000}" name="Rate"/>
    <tableColumn id="4" xr3:uid="{00000000-0010-0000-0600-000004000000}" name="cost"/>
  </tableColumns>
  <tableStyleInfo name="material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rocess_time" displayName="process_time" ref="A1:F7">
  <tableColumns count="6">
    <tableColumn id="1" xr3:uid="{00000000-0010-0000-0700-000001000000}" name="product_type"/>
    <tableColumn id="2" xr3:uid="{00000000-0010-0000-0700-000002000000}" name="Cutting_time"/>
    <tableColumn id="3" xr3:uid="{00000000-0010-0000-0700-000003000000}" name="Sewing_time"/>
    <tableColumn id="4" xr3:uid="{00000000-0010-0000-0700-000004000000}" name="Pressing_time"/>
    <tableColumn id="5" xr3:uid="{00000000-0010-0000-0700-000005000000}" name="Packaging_time"/>
    <tableColumn id="6" xr3:uid="{00000000-0010-0000-0700-000006000000}" name="Total_ManHours"/>
  </tableColumns>
  <tableStyleInfo name="proces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ocess_cost" displayName="process_cost" ref="A1:F7">
  <tableColumns count="6">
    <tableColumn id="1" xr3:uid="{00000000-0010-0000-0800-000001000000}" name="product_type"/>
    <tableColumn id="2" xr3:uid="{00000000-0010-0000-0800-000002000000}" name="Cutting_rate"/>
    <tableColumn id="3" xr3:uid="{00000000-0010-0000-0800-000003000000}" name="Sewing_rate"/>
    <tableColumn id="4" xr3:uid="{00000000-0010-0000-0800-000004000000}" name="Pressing"/>
    <tableColumn id="5" xr3:uid="{00000000-0010-0000-0800-000005000000}" name="Packaging"/>
    <tableColumn id="6" xr3:uid="{00000000-0010-0000-0800-000006000000}" name="Total_ManHours_Cost"/>
  </tableColumns>
  <tableStyleInfo name="process_cost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unit_cost_packaging" displayName="unit_cost_packaging" ref="A1:B4">
  <tableColumns count="2">
    <tableColumn id="1" xr3:uid="{00000000-0010-0000-0900-000001000000}" name="packaging"/>
    <tableColumn id="2" xr3:uid="{00000000-0010-0000-0900-000002000000}" name="cost"/>
  </tableColumns>
  <tableStyleInfo name="packagin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ients" displayName="clients" ref="A1:J21">
  <tableColumns count="10">
    <tableColumn id="1" xr3:uid="{00000000-0010-0000-0000-000001000000}" name="Client_ID"/>
    <tableColumn id="2" xr3:uid="{00000000-0010-0000-0000-000002000000}" name="Client_Name"/>
    <tableColumn id="3" xr3:uid="{00000000-0010-0000-0000-000003000000}" name="Client_Code"/>
    <tableColumn id="4" xr3:uid="{00000000-0010-0000-0000-000004000000}" name="Contact_Person"/>
    <tableColumn id="5" xr3:uid="{00000000-0010-0000-0000-000005000000}" name="Contact_Number"/>
    <tableColumn id="6" xr3:uid="{00000000-0010-0000-0000-000006000000}" name="Email"/>
    <tableColumn id="7" xr3:uid="{00000000-0010-0000-0000-000007000000}" name="Address"/>
    <tableColumn id="8" xr3:uid="{00000000-0010-0000-0000-000008000000}" name="Existing?"/>
    <tableColumn id="9" xr3:uid="{00000000-0010-0000-0000-000009000000}" name="Onboarding Date"/>
    <tableColumn id="10" xr3:uid="{00000000-0010-0000-0000-00000A000000}" name="Parting Date"/>
  </tableColumns>
  <tableStyleInfo name="client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olours" displayName="colours" ref="A1:B7">
  <tableColumns count="2">
    <tableColumn id="1" xr3:uid="{00000000-0010-0000-0A00-000001000000}" name="product_type"/>
    <tableColumn id="2" xr3:uid="{00000000-0010-0000-0A00-000002000000}" name="Colour"/>
  </tableColumns>
  <tableStyleInfo name="colou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tom.cook@integrityenterprises.com" TargetMode="External"/><Relationship Id="rId3" Type="http://schemas.openxmlformats.org/officeDocument/2006/relationships/hyperlink" Target="mailto:john.dave@zenithinc.com" TargetMode="External"/><Relationship Id="rId7" Type="http://schemas.openxmlformats.org/officeDocument/2006/relationships/hyperlink" Target="mailto:suresh.wadkar@globaltech.com" TargetMode="External"/><Relationship Id="rId2" Type="http://schemas.openxmlformats.org/officeDocument/2006/relationships/hyperlink" Target="mailto:bruce.walker@acmecorp.com" TargetMode="External"/><Relationship Id="rId1" Type="http://schemas.openxmlformats.org/officeDocument/2006/relationships/hyperlink" Target="mailto:chris.mayer@novasolutions.com" TargetMode="External"/><Relationship Id="rId6" Type="http://schemas.openxmlformats.org/officeDocument/2006/relationships/hyperlink" Target="mailto:arif.khan@obsidianinc.com" TargetMode="External"/><Relationship Id="rId11" Type="http://schemas.openxmlformats.org/officeDocument/2006/relationships/table" Target="../tables/table8.xml"/><Relationship Id="rId5" Type="http://schemas.openxmlformats.org/officeDocument/2006/relationships/hyperlink" Target="mailto:mary.jane@axisinc.com" TargetMode="External"/><Relationship Id="rId10" Type="http://schemas.openxmlformats.org/officeDocument/2006/relationships/hyperlink" Target="mailto:jane.austin@galaxycorp.com" TargetMode="External"/><Relationship Id="rId4" Type="http://schemas.openxmlformats.org/officeDocument/2006/relationships/hyperlink" Target="mailto:john.doe@apexindustries.com" TargetMode="External"/><Relationship Id="rId9" Type="http://schemas.openxmlformats.org/officeDocument/2006/relationships/hyperlink" Target="mailto:peter.parker@goldenstrand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6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328125" defaultRowHeight="15.75" customHeight="1" x14ac:dyDescent="0.25"/>
  <cols>
    <col min="1" max="1" width="17.7265625" customWidth="1"/>
    <col min="2" max="2" width="18" customWidth="1"/>
    <col min="3" max="3" width="12.36328125" customWidth="1"/>
    <col min="4" max="4" width="19.7265625" customWidth="1"/>
    <col min="5" max="5" width="14" customWidth="1"/>
    <col min="6" max="6" width="6.36328125" customWidth="1"/>
    <col min="7" max="7" width="7.08984375" customWidth="1"/>
    <col min="8" max="8" width="6" customWidth="1"/>
    <col min="9" max="9" width="7" customWidth="1"/>
    <col min="10" max="10" width="11.90625" customWidth="1"/>
    <col min="11" max="11" width="17.26953125" customWidth="1"/>
    <col min="12" max="12" width="19.6328125" customWidth="1"/>
  </cols>
  <sheetData>
    <row r="1" spans="1:17" ht="15.75" customHeight="1" x14ac:dyDescent="0.25">
      <c r="A1" s="29" t="s">
        <v>56</v>
      </c>
      <c r="B1" s="30" t="s">
        <v>57</v>
      </c>
      <c r="C1" s="30" t="s">
        <v>58</v>
      </c>
      <c r="D1" s="30" t="s">
        <v>59</v>
      </c>
      <c r="E1" s="30" t="s">
        <v>60</v>
      </c>
      <c r="F1" s="30" t="s">
        <v>61</v>
      </c>
      <c r="G1" s="30" t="s">
        <v>62</v>
      </c>
      <c r="H1" s="30" t="s">
        <v>63</v>
      </c>
      <c r="I1" s="30" t="s">
        <v>64</v>
      </c>
      <c r="J1" s="30" t="s">
        <v>65</v>
      </c>
      <c r="K1" s="30" t="s">
        <v>66</v>
      </c>
      <c r="L1" s="30" t="s">
        <v>67</v>
      </c>
      <c r="M1" s="30" t="s">
        <v>68</v>
      </c>
      <c r="N1" s="30" t="s">
        <v>69</v>
      </c>
      <c r="O1" s="30" t="s">
        <v>70</v>
      </c>
      <c r="P1" s="30" t="s">
        <v>71</v>
      </c>
      <c r="Q1" s="31" t="s">
        <v>72</v>
      </c>
    </row>
    <row r="2" spans="1:17" ht="15.75" customHeight="1" x14ac:dyDescent="0.35">
      <c r="A2" s="32">
        <v>44589</v>
      </c>
      <c r="B2" s="33" t="s">
        <v>73</v>
      </c>
      <c r="C2" s="33" t="str">
        <f t="shared" ref="C2:C106" si="0">$B2&amp;$A2</f>
        <v>DD644589</v>
      </c>
      <c r="D2" s="33" t="s">
        <v>74</v>
      </c>
      <c r="E2" s="33" t="s">
        <v>75</v>
      </c>
      <c r="F2" s="34">
        <v>6</v>
      </c>
      <c r="G2" s="34">
        <v>7</v>
      </c>
      <c r="H2" s="34">
        <v>7</v>
      </c>
      <c r="I2" s="34">
        <v>9</v>
      </c>
      <c r="J2" s="34">
        <f t="shared" ref="J2:J106" si="1">SUM($F2:$I2)</f>
        <v>29</v>
      </c>
      <c r="K2" s="33" t="s">
        <v>76</v>
      </c>
      <c r="L2" s="35">
        <f>ROUND((VLOOKUP(D2,process_time[#All],6,FALSE)+1),0)</f>
        <v>7</v>
      </c>
      <c r="M2" s="36">
        <f>VLOOKUP(D2,unit_cost_production[#All],6,FALSE)</f>
        <v>268.41666666666669</v>
      </c>
      <c r="N2" s="37">
        <f>VLOOKUP(D2,unit_cost_fabric[[#All],[product_type]:[cost]],4,FALSE)</f>
        <v>800</v>
      </c>
      <c r="O2" s="37">
        <f>VLOOKUP(K2,unit_cost_packaging[#All],2,FALSE)</f>
        <v>50</v>
      </c>
      <c r="P2" s="36">
        <f t="shared" ref="P2:P106" si="2">IF(J2&gt;40,SUM(M2:O2)+SUM(M2:O2)*0.275,SUM(M2:O2)+SUM(M2:O2)*0.3)</f>
        <v>1453.9416666666668</v>
      </c>
      <c r="Q2" s="38">
        <f t="shared" ref="Q2:Q106" si="3">MROUND(P2,5)</f>
        <v>1455</v>
      </c>
    </row>
    <row r="3" spans="1:17" ht="15.75" customHeight="1" x14ac:dyDescent="0.35">
      <c r="A3" s="32">
        <v>44590</v>
      </c>
      <c r="B3" s="33" t="s">
        <v>77</v>
      </c>
      <c r="C3" s="33" t="str">
        <f t="shared" si="0"/>
        <v>UA1444590</v>
      </c>
      <c r="D3" s="33" t="s">
        <v>78</v>
      </c>
      <c r="E3" s="33" t="s">
        <v>79</v>
      </c>
      <c r="F3" s="34">
        <v>12</v>
      </c>
      <c r="G3" s="34">
        <v>12</v>
      </c>
      <c r="H3" s="34">
        <v>12</v>
      </c>
      <c r="I3" s="34">
        <v>10</v>
      </c>
      <c r="J3" s="34">
        <f t="shared" si="1"/>
        <v>46</v>
      </c>
      <c r="K3" s="33" t="s">
        <v>80</v>
      </c>
      <c r="L3" s="35">
        <f>ROUND((VLOOKUP(D3,process_time[#All],6,FALSE)+1),0)</f>
        <v>5</v>
      </c>
      <c r="M3" s="39">
        <f>VLOOKUP(D3,unit_cost_production[#All],6,FALSE)</f>
        <v>180.85666666666665</v>
      </c>
      <c r="N3" s="15">
        <f>VLOOKUP(D3,unit_cost_fabric[[#All],[product_type]:[cost]],4,FALSE)</f>
        <v>300</v>
      </c>
      <c r="O3" s="15">
        <f>VLOOKUP(K3,unit_cost_packaging[#All],2,FALSE)</f>
        <v>10</v>
      </c>
      <c r="P3" s="39">
        <f t="shared" si="2"/>
        <v>625.84225000000004</v>
      </c>
      <c r="Q3" s="40">
        <f t="shared" si="3"/>
        <v>625</v>
      </c>
    </row>
    <row r="4" spans="1:17" ht="15.75" customHeight="1" x14ac:dyDescent="0.35">
      <c r="A4" s="32">
        <v>44601</v>
      </c>
      <c r="B4" s="33" t="s">
        <v>81</v>
      </c>
      <c r="C4" s="33" t="str">
        <f t="shared" si="0"/>
        <v>BF1044601</v>
      </c>
      <c r="D4" s="33" t="s">
        <v>78</v>
      </c>
      <c r="E4" s="33" t="s">
        <v>79</v>
      </c>
      <c r="F4" s="34">
        <v>6</v>
      </c>
      <c r="G4" s="34">
        <v>13</v>
      </c>
      <c r="H4" s="34">
        <v>12</v>
      </c>
      <c r="I4" s="34">
        <v>5</v>
      </c>
      <c r="J4" s="34">
        <f t="shared" si="1"/>
        <v>36</v>
      </c>
      <c r="K4" s="33" t="s">
        <v>80</v>
      </c>
      <c r="L4" s="35">
        <f>ROUND((VLOOKUP(D4,process_time[#All],6,FALSE)+1),0)</f>
        <v>5</v>
      </c>
      <c r="M4" s="36">
        <f>VLOOKUP(D4,unit_cost_production[#All],6,FALSE)</f>
        <v>180.85666666666665</v>
      </c>
      <c r="N4" s="37">
        <f>VLOOKUP(D4,unit_cost_fabric[[#All],[product_type]:[cost]],4,FALSE)</f>
        <v>300</v>
      </c>
      <c r="O4" s="37">
        <f>VLOOKUP(K4,unit_cost_packaging[#All],2,FALSE)</f>
        <v>10</v>
      </c>
      <c r="P4" s="36">
        <f t="shared" si="2"/>
        <v>638.11366666666663</v>
      </c>
      <c r="Q4" s="38">
        <f t="shared" si="3"/>
        <v>640</v>
      </c>
    </row>
    <row r="5" spans="1:17" ht="15.75" customHeight="1" x14ac:dyDescent="0.35">
      <c r="A5" s="32">
        <v>44605</v>
      </c>
      <c r="B5" s="33" t="s">
        <v>82</v>
      </c>
      <c r="C5" s="33" t="str">
        <f t="shared" si="0"/>
        <v>CC1344605</v>
      </c>
      <c r="D5" s="33" t="s">
        <v>83</v>
      </c>
      <c r="E5" s="33" t="s">
        <v>84</v>
      </c>
      <c r="F5" s="34">
        <v>10</v>
      </c>
      <c r="G5" s="34">
        <v>15</v>
      </c>
      <c r="H5" s="34">
        <v>10</v>
      </c>
      <c r="I5" s="34">
        <v>10</v>
      </c>
      <c r="J5" s="34">
        <f t="shared" si="1"/>
        <v>45</v>
      </c>
      <c r="K5" s="33" t="s">
        <v>80</v>
      </c>
      <c r="L5" s="35">
        <f>ROUND((VLOOKUP(D5,process_time[#All],6,FALSE)+1),0)</f>
        <v>8</v>
      </c>
      <c r="M5" s="39">
        <f>VLOOKUP(D5,unit_cost_production[#All],6,FALSE)</f>
        <v>330</v>
      </c>
      <c r="N5" s="15">
        <f>VLOOKUP(D5,unit_cost_fabric[[#All],[product_type]:[cost]],4,FALSE)</f>
        <v>1200</v>
      </c>
      <c r="O5" s="15">
        <f>VLOOKUP(K5,unit_cost_packaging[#All],2,FALSE)</f>
        <v>10</v>
      </c>
      <c r="P5" s="39">
        <f t="shared" si="2"/>
        <v>1963.5</v>
      </c>
      <c r="Q5" s="40">
        <f t="shared" si="3"/>
        <v>1965</v>
      </c>
    </row>
    <row r="6" spans="1:17" ht="15.75" customHeight="1" x14ac:dyDescent="0.35">
      <c r="A6" s="32">
        <v>44635</v>
      </c>
      <c r="B6" s="33" t="s">
        <v>85</v>
      </c>
      <c r="C6" s="33" t="str">
        <f t="shared" si="0"/>
        <v>SC444635</v>
      </c>
      <c r="D6" s="33" t="s">
        <v>86</v>
      </c>
      <c r="E6" s="33" t="s">
        <v>87</v>
      </c>
      <c r="F6" s="34">
        <v>5</v>
      </c>
      <c r="G6" s="34">
        <v>6</v>
      </c>
      <c r="H6" s="34">
        <v>7</v>
      </c>
      <c r="I6" s="34">
        <v>12</v>
      </c>
      <c r="J6" s="34">
        <f t="shared" si="1"/>
        <v>30</v>
      </c>
      <c r="K6" s="33" t="s">
        <v>76</v>
      </c>
      <c r="L6" s="35">
        <f>ROUND((VLOOKUP(D6,process_time[#All],6,FALSE)+1),0)</f>
        <v>7</v>
      </c>
      <c r="M6" s="36">
        <f>VLOOKUP(D6,unit_cost_production[#All],6,FALSE)</f>
        <v>284.39999999999998</v>
      </c>
      <c r="N6" s="37">
        <f>VLOOKUP(D6,unit_cost_fabric[[#All],[product_type]:[cost]],4,FALSE)</f>
        <v>1212.75</v>
      </c>
      <c r="O6" s="37">
        <f>VLOOKUP(K6,unit_cost_packaging[#All],2,FALSE)</f>
        <v>50</v>
      </c>
      <c r="P6" s="36">
        <f t="shared" si="2"/>
        <v>2011.2950000000001</v>
      </c>
      <c r="Q6" s="38">
        <f t="shared" si="3"/>
        <v>2010</v>
      </c>
    </row>
    <row r="7" spans="1:17" ht="15.75" customHeight="1" x14ac:dyDescent="0.35">
      <c r="A7" s="32">
        <v>44646</v>
      </c>
      <c r="B7" s="33" t="s">
        <v>88</v>
      </c>
      <c r="C7" s="33" t="str">
        <f t="shared" si="0"/>
        <v>SS1244646</v>
      </c>
      <c r="D7" s="33" t="s">
        <v>83</v>
      </c>
      <c r="E7" s="33" t="s">
        <v>84</v>
      </c>
      <c r="F7" s="34">
        <v>5</v>
      </c>
      <c r="G7" s="34">
        <v>7</v>
      </c>
      <c r="H7" s="34">
        <v>13</v>
      </c>
      <c r="I7" s="34">
        <v>13</v>
      </c>
      <c r="J7" s="34">
        <f t="shared" si="1"/>
        <v>38</v>
      </c>
      <c r="K7" s="33" t="s">
        <v>89</v>
      </c>
      <c r="L7" s="35">
        <f>ROUND((VLOOKUP(D7,process_time[#All],6,FALSE)+1),0)</f>
        <v>8</v>
      </c>
      <c r="M7" s="39">
        <f>VLOOKUP(D7,unit_cost_production[#All],6,FALSE)</f>
        <v>330</v>
      </c>
      <c r="N7" s="15">
        <f>VLOOKUP(D7,unit_cost_fabric[[#All],[product_type]:[cost]],4,FALSE)</f>
        <v>1200</v>
      </c>
      <c r="O7" s="15">
        <f>VLOOKUP(K7,unit_cost_packaging[#All],2,FALSE)</f>
        <v>25</v>
      </c>
      <c r="P7" s="39">
        <f t="shared" si="2"/>
        <v>2021.5</v>
      </c>
      <c r="Q7" s="40">
        <f t="shared" si="3"/>
        <v>2020</v>
      </c>
    </row>
    <row r="8" spans="1:17" ht="15.75" customHeight="1" x14ac:dyDescent="0.35">
      <c r="A8" s="32">
        <v>44648</v>
      </c>
      <c r="B8" s="33" t="s">
        <v>90</v>
      </c>
      <c r="C8" s="33" t="str">
        <f t="shared" si="0"/>
        <v>MC2044648</v>
      </c>
      <c r="D8" s="33" t="s">
        <v>86</v>
      </c>
      <c r="E8" s="33" t="s">
        <v>87</v>
      </c>
      <c r="F8" s="34">
        <v>11</v>
      </c>
      <c r="G8" s="34">
        <v>7</v>
      </c>
      <c r="H8" s="34">
        <v>8</v>
      </c>
      <c r="I8" s="34">
        <v>8</v>
      </c>
      <c r="J8" s="34">
        <f t="shared" si="1"/>
        <v>34</v>
      </c>
      <c r="K8" s="33" t="s">
        <v>89</v>
      </c>
      <c r="L8" s="35">
        <f>ROUND((VLOOKUP(D8,process_time[#All],6,FALSE)+1),0)</f>
        <v>7</v>
      </c>
      <c r="M8" s="36">
        <f>VLOOKUP(D8,unit_cost_production[#All],6,FALSE)</f>
        <v>284.39999999999998</v>
      </c>
      <c r="N8" s="37">
        <f>VLOOKUP(D8,unit_cost_fabric[[#All],[product_type]:[cost]],4,FALSE)</f>
        <v>1212.75</v>
      </c>
      <c r="O8" s="37">
        <f>VLOOKUP(K8,unit_cost_packaging[#All],2,FALSE)</f>
        <v>25</v>
      </c>
      <c r="P8" s="36">
        <f t="shared" si="2"/>
        <v>1978.7950000000001</v>
      </c>
      <c r="Q8" s="38">
        <f t="shared" si="3"/>
        <v>1980</v>
      </c>
    </row>
    <row r="9" spans="1:17" ht="15.75" customHeight="1" x14ac:dyDescent="0.35">
      <c r="A9" s="32">
        <v>44664</v>
      </c>
      <c r="B9" s="33" t="s">
        <v>91</v>
      </c>
      <c r="C9" s="33" t="str">
        <f t="shared" si="0"/>
        <v>UT1844664</v>
      </c>
      <c r="D9" s="33" t="s">
        <v>92</v>
      </c>
      <c r="E9" s="33" t="s">
        <v>93</v>
      </c>
      <c r="F9" s="34">
        <v>8</v>
      </c>
      <c r="G9" s="34">
        <v>11</v>
      </c>
      <c r="H9" s="34">
        <v>10</v>
      </c>
      <c r="I9" s="34">
        <v>8</v>
      </c>
      <c r="J9" s="34">
        <f t="shared" si="1"/>
        <v>37</v>
      </c>
      <c r="K9" s="33" t="s">
        <v>76</v>
      </c>
      <c r="L9" s="35">
        <f>ROUND((VLOOKUP(D9,process_time[#All],6,FALSE)+1),0)</f>
        <v>3</v>
      </c>
      <c r="M9" s="39">
        <f>VLOOKUP(D9,unit_cost_production[#All],6,FALSE)</f>
        <v>105.06666666666666</v>
      </c>
      <c r="N9" s="15">
        <f>VLOOKUP(D9,unit_cost_fabric[[#All],[product_type]:[cost]],4,FALSE)</f>
        <v>222</v>
      </c>
      <c r="O9" s="15">
        <f>VLOOKUP(K9,unit_cost_packaging[#All],2,FALSE)</f>
        <v>50</v>
      </c>
      <c r="P9" s="39">
        <f t="shared" si="2"/>
        <v>490.18666666666667</v>
      </c>
      <c r="Q9" s="40">
        <f t="shared" si="3"/>
        <v>490</v>
      </c>
    </row>
    <row r="10" spans="1:17" ht="15.75" customHeight="1" x14ac:dyDescent="0.35">
      <c r="A10" s="32">
        <v>44667</v>
      </c>
      <c r="B10" s="33" t="s">
        <v>94</v>
      </c>
      <c r="C10" s="33" t="str">
        <f t="shared" si="0"/>
        <v>CC744667</v>
      </c>
      <c r="D10" s="33" t="s">
        <v>74</v>
      </c>
      <c r="E10" s="33" t="s">
        <v>75</v>
      </c>
      <c r="F10" s="34">
        <v>10</v>
      </c>
      <c r="G10" s="34">
        <v>15</v>
      </c>
      <c r="H10" s="34">
        <v>15</v>
      </c>
      <c r="I10" s="34">
        <v>5</v>
      </c>
      <c r="J10" s="34">
        <f t="shared" si="1"/>
        <v>45</v>
      </c>
      <c r="K10" s="33" t="s">
        <v>89</v>
      </c>
      <c r="L10" s="35">
        <f>ROUND((VLOOKUP(D10,process_time[#All],6,FALSE)+1),0)</f>
        <v>7</v>
      </c>
      <c r="M10" s="36">
        <f>VLOOKUP(D10,unit_cost_production[#All],6,FALSE)</f>
        <v>268.41666666666669</v>
      </c>
      <c r="N10" s="37">
        <f>VLOOKUP(D10,unit_cost_fabric[[#All],[product_type]:[cost]],4,FALSE)</f>
        <v>800</v>
      </c>
      <c r="O10" s="37">
        <f>VLOOKUP(K10,unit_cost_packaging[#All],2,FALSE)</f>
        <v>25</v>
      </c>
      <c r="P10" s="36">
        <f t="shared" si="2"/>
        <v>1394.10625</v>
      </c>
      <c r="Q10" s="38">
        <f t="shared" si="3"/>
        <v>1395</v>
      </c>
    </row>
    <row r="11" spans="1:17" ht="15.75" customHeight="1" x14ac:dyDescent="0.35">
      <c r="A11" s="32">
        <v>44684</v>
      </c>
      <c r="B11" s="33" t="s">
        <v>73</v>
      </c>
      <c r="C11" s="33" t="str">
        <f t="shared" si="0"/>
        <v>DD644684</v>
      </c>
      <c r="D11" s="33" t="s">
        <v>95</v>
      </c>
      <c r="E11" s="33" t="s">
        <v>96</v>
      </c>
      <c r="F11" s="34">
        <v>15</v>
      </c>
      <c r="G11" s="34">
        <v>7</v>
      </c>
      <c r="H11" s="34">
        <v>7</v>
      </c>
      <c r="I11" s="34">
        <v>5</v>
      </c>
      <c r="J11" s="34">
        <f t="shared" si="1"/>
        <v>34</v>
      </c>
      <c r="K11" s="33" t="s">
        <v>80</v>
      </c>
      <c r="L11" s="35">
        <f>ROUND((VLOOKUP(D11,process_time[#All],6,FALSE)+1),0)</f>
        <v>3</v>
      </c>
      <c r="M11" s="39">
        <f>VLOOKUP(D11,unit_cost_production[#All],6,FALSE)</f>
        <v>66.416666666666671</v>
      </c>
      <c r="N11" s="15">
        <f>VLOOKUP(D11,unit_cost_fabric[[#All],[product_type]:[cost]],4,FALSE)</f>
        <v>165</v>
      </c>
      <c r="O11" s="15">
        <f>VLOOKUP(K11,unit_cost_packaging[#All],2,FALSE)</f>
        <v>10</v>
      </c>
      <c r="P11" s="39">
        <f t="shared" si="2"/>
        <v>313.8416666666667</v>
      </c>
      <c r="Q11" s="40">
        <f t="shared" si="3"/>
        <v>315</v>
      </c>
    </row>
    <row r="12" spans="1:17" ht="15.75" customHeight="1" x14ac:dyDescent="0.35">
      <c r="A12" s="32">
        <v>44703</v>
      </c>
      <c r="B12" s="33" t="s">
        <v>97</v>
      </c>
      <c r="C12" s="33" t="str">
        <f t="shared" si="0"/>
        <v>PW1644703</v>
      </c>
      <c r="D12" s="33" t="s">
        <v>86</v>
      </c>
      <c r="E12" s="33" t="s">
        <v>87</v>
      </c>
      <c r="F12" s="34">
        <v>12</v>
      </c>
      <c r="G12" s="34">
        <v>10</v>
      </c>
      <c r="H12" s="34">
        <v>14</v>
      </c>
      <c r="I12" s="34">
        <v>11</v>
      </c>
      <c r="J12" s="34">
        <f t="shared" si="1"/>
        <v>47</v>
      </c>
      <c r="K12" s="33" t="s">
        <v>80</v>
      </c>
      <c r="L12" s="35">
        <f>ROUND((VLOOKUP(D12,process_time[#All],6,FALSE)+1),0)</f>
        <v>7</v>
      </c>
      <c r="M12" s="36">
        <f>VLOOKUP(D12,unit_cost_production[#All],6,FALSE)</f>
        <v>284.39999999999998</v>
      </c>
      <c r="N12" s="37">
        <f>VLOOKUP(D12,unit_cost_fabric[[#All],[product_type]:[cost]],4,FALSE)</f>
        <v>1212.75</v>
      </c>
      <c r="O12" s="37">
        <f>VLOOKUP(K12,unit_cost_packaging[#All],2,FALSE)</f>
        <v>10</v>
      </c>
      <c r="P12" s="36">
        <f t="shared" si="2"/>
        <v>1921.61625</v>
      </c>
      <c r="Q12" s="38">
        <f t="shared" si="3"/>
        <v>1920</v>
      </c>
    </row>
    <row r="13" spans="1:17" ht="15.75" customHeight="1" x14ac:dyDescent="0.35">
      <c r="A13" s="32">
        <v>44709</v>
      </c>
      <c r="B13" s="33" t="s">
        <v>77</v>
      </c>
      <c r="C13" s="33" t="str">
        <f t="shared" si="0"/>
        <v>UA1444709</v>
      </c>
      <c r="D13" s="33" t="s">
        <v>83</v>
      </c>
      <c r="E13" s="33" t="s">
        <v>84</v>
      </c>
      <c r="F13" s="34">
        <v>7</v>
      </c>
      <c r="G13" s="34">
        <v>8</v>
      </c>
      <c r="H13" s="34">
        <v>12</v>
      </c>
      <c r="I13" s="34">
        <v>5</v>
      </c>
      <c r="J13" s="34">
        <f t="shared" si="1"/>
        <v>32</v>
      </c>
      <c r="K13" s="33" t="s">
        <v>80</v>
      </c>
      <c r="L13" s="35">
        <f>ROUND((VLOOKUP(D13,process_time[#All],6,FALSE)+1),0)</f>
        <v>8</v>
      </c>
      <c r="M13" s="39">
        <f>VLOOKUP(D13,unit_cost_production[#All],6,FALSE)</f>
        <v>330</v>
      </c>
      <c r="N13" s="15">
        <f>VLOOKUP(D13,unit_cost_fabric[[#All],[product_type]:[cost]],4,FALSE)</f>
        <v>1200</v>
      </c>
      <c r="O13" s="15">
        <f>VLOOKUP(K13,unit_cost_packaging[#All],2,FALSE)</f>
        <v>10</v>
      </c>
      <c r="P13" s="39">
        <f t="shared" si="2"/>
        <v>2002</v>
      </c>
      <c r="Q13" s="40">
        <f t="shared" si="3"/>
        <v>2000</v>
      </c>
    </row>
    <row r="14" spans="1:17" ht="15.75" customHeight="1" x14ac:dyDescent="0.35">
      <c r="A14" s="32">
        <v>44736</v>
      </c>
      <c r="B14" s="33" t="s">
        <v>98</v>
      </c>
      <c r="C14" s="33" t="str">
        <f t="shared" si="0"/>
        <v>ME544736</v>
      </c>
      <c r="D14" s="33" t="s">
        <v>95</v>
      </c>
      <c r="E14" s="33" t="s">
        <v>96</v>
      </c>
      <c r="F14" s="34">
        <v>15</v>
      </c>
      <c r="G14" s="34">
        <v>6</v>
      </c>
      <c r="H14" s="34">
        <v>14</v>
      </c>
      <c r="I14" s="34">
        <v>5</v>
      </c>
      <c r="J14" s="34">
        <f t="shared" si="1"/>
        <v>40</v>
      </c>
      <c r="K14" s="33" t="s">
        <v>80</v>
      </c>
      <c r="L14" s="35">
        <f>ROUND((VLOOKUP(D14,process_time[#All],6,FALSE)+1),0)</f>
        <v>3</v>
      </c>
      <c r="M14" s="36">
        <f>VLOOKUP(D14,unit_cost_production[#All],6,FALSE)</f>
        <v>66.416666666666671</v>
      </c>
      <c r="N14" s="37">
        <f>VLOOKUP(D14,unit_cost_fabric[[#All],[product_type]:[cost]],4,FALSE)</f>
        <v>165</v>
      </c>
      <c r="O14" s="37">
        <f>VLOOKUP(K14,unit_cost_packaging[#All],2,FALSE)</f>
        <v>10</v>
      </c>
      <c r="P14" s="36">
        <f t="shared" si="2"/>
        <v>313.8416666666667</v>
      </c>
      <c r="Q14" s="38">
        <f t="shared" si="3"/>
        <v>315</v>
      </c>
    </row>
    <row r="15" spans="1:17" ht="15.75" customHeight="1" x14ac:dyDescent="0.35">
      <c r="A15" s="32">
        <v>44740</v>
      </c>
      <c r="B15" s="33" t="s">
        <v>99</v>
      </c>
      <c r="C15" s="33" t="str">
        <f t="shared" si="0"/>
        <v>SS244740</v>
      </c>
      <c r="D15" s="33" t="s">
        <v>86</v>
      </c>
      <c r="E15" s="33" t="s">
        <v>87</v>
      </c>
      <c r="F15" s="34">
        <v>9</v>
      </c>
      <c r="G15" s="34">
        <v>10</v>
      </c>
      <c r="H15" s="34">
        <v>12</v>
      </c>
      <c r="I15" s="34">
        <v>11</v>
      </c>
      <c r="J15" s="34">
        <f t="shared" si="1"/>
        <v>42</v>
      </c>
      <c r="K15" s="33" t="s">
        <v>80</v>
      </c>
      <c r="L15" s="35">
        <f>ROUND((VLOOKUP(D15,process_time[#All],6,FALSE)+1),0)</f>
        <v>7</v>
      </c>
      <c r="M15" s="39">
        <f>VLOOKUP(D15,unit_cost_production[#All],6,FALSE)</f>
        <v>284.39999999999998</v>
      </c>
      <c r="N15" s="15">
        <f>VLOOKUP(D15,unit_cost_fabric[[#All],[product_type]:[cost]],4,FALSE)</f>
        <v>1212.75</v>
      </c>
      <c r="O15" s="15">
        <f>VLOOKUP(K15,unit_cost_packaging[#All],2,FALSE)</f>
        <v>10</v>
      </c>
      <c r="P15" s="39">
        <f t="shared" si="2"/>
        <v>1921.61625</v>
      </c>
      <c r="Q15" s="40">
        <f t="shared" si="3"/>
        <v>1920</v>
      </c>
    </row>
    <row r="16" spans="1:17" ht="15.75" customHeight="1" x14ac:dyDescent="0.35">
      <c r="A16" s="32">
        <v>44757</v>
      </c>
      <c r="B16" s="33" t="s">
        <v>100</v>
      </c>
      <c r="C16" s="33" t="str">
        <f t="shared" si="0"/>
        <v>EE1744757</v>
      </c>
      <c r="D16" s="33" t="s">
        <v>86</v>
      </c>
      <c r="E16" s="33" t="s">
        <v>87</v>
      </c>
      <c r="F16" s="34">
        <v>9</v>
      </c>
      <c r="G16" s="34">
        <v>10</v>
      </c>
      <c r="H16" s="34">
        <v>9</v>
      </c>
      <c r="I16" s="34">
        <v>8</v>
      </c>
      <c r="J16" s="34">
        <f t="shared" si="1"/>
        <v>36</v>
      </c>
      <c r="K16" s="33" t="s">
        <v>76</v>
      </c>
      <c r="L16" s="35">
        <f>ROUND((VLOOKUP(D16,process_time[#All],6,FALSE)+1),0)</f>
        <v>7</v>
      </c>
      <c r="M16" s="36">
        <f>VLOOKUP(D16,unit_cost_production[#All],6,FALSE)</f>
        <v>284.39999999999998</v>
      </c>
      <c r="N16" s="37">
        <f>VLOOKUP(D16,unit_cost_fabric[[#All],[product_type]:[cost]],4,FALSE)</f>
        <v>1212.75</v>
      </c>
      <c r="O16" s="37">
        <f>VLOOKUP(K16,unit_cost_packaging[#All],2,FALSE)</f>
        <v>50</v>
      </c>
      <c r="P16" s="36">
        <f t="shared" si="2"/>
        <v>2011.2950000000001</v>
      </c>
      <c r="Q16" s="38">
        <f t="shared" si="3"/>
        <v>2010</v>
      </c>
    </row>
    <row r="17" spans="1:17" ht="15.75" customHeight="1" x14ac:dyDescent="0.35">
      <c r="A17" s="32">
        <v>44760</v>
      </c>
      <c r="B17" s="33" t="s">
        <v>85</v>
      </c>
      <c r="C17" s="33" t="str">
        <f t="shared" si="0"/>
        <v>SC444760</v>
      </c>
      <c r="D17" s="33" t="s">
        <v>74</v>
      </c>
      <c r="E17" s="33" t="s">
        <v>75</v>
      </c>
      <c r="F17" s="34">
        <v>13</v>
      </c>
      <c r="G17" s="34">
        <v>11</v>
      </c>
      <c r="H17" s="34">
        <v>5</v>
      </c>
      <c r="I17" s="34">
        <v>7</v>
      </c>
      <c r="J17" s="34">
        <f t="shared" si="1"/>
        <v>36</v>
      </c>
      <c r="K17" s="33" t="s">
        <v>76</v>
      </c>
      <c r="L17" s="35">
        <f>ROUND((VLOOKUP(D17,process_time[#All],6,FALSE)+1),0)</f>
        <v>7</v>
      </c>
      <c r="M17" s="39">
        <f>VLOOKUP(D17,unit_cost_production[#All],6,FALSE)</f>
        <v>268.41666666666669</v>
      </c>
      <c r="N17" s="15">
        <f>VLOOKUP(D17,unit_cost_fabric[[#All],[product_type]:[cost]],4,FALSE)</f>
        <v>800</v>
      </c>
      <c r="O17" s="15">
        <f>VLOOKUP(K17,unit_cost_packaging[#All],2,FALSE)</f>
        <v>50</v>
      </c>
      <c r="P17" s="39">
        <f t="shared" si="2"/>
        <v>1453.9416666666668</v>
      </c>
      <c r="Q17" s="40">
        <f t="shared" si="3"/>
        <v>1455</v>
      </c>
    </row>
    <row r="18" spans="1:17" ht="15.75" customHeight="1" x14ac:dyDescent="0.35">
      <c r="A18" s="32">
        <v>44767</v>
      </c>
      <c r="B18" s="33" t="s">
        <v>101</v>
      </c>
      <c r="C18" s="33" t="str">
        <f t="shared" si="0"/>
        <v>TT144767</v>
      </c>
      <c r="D18" s="33" t="s">
        <v>92</v>
      </c>
      <c r="E18" s="33" t="s">
        <v>93</v>
      </c>
      <c r="F18" s="34">
        <v>10</v>
      </c>
      <c r="G18" s="34">
        <v>6</v>
      </c>
      <c r="H18" s="34">
        <v>10</v>
      </c>
      <c r="I18" s="34">
        <v>12</v>
      </c>
      <c r="J18" s="34">
        <f t="shared" si="1"/>
        <v>38</v>
      </c>
      <c r="K18" s="33" t="s">
        <v>76</v>
      </c>
      <c r="L18" s="35">
        <f>ROUND((VLOOKUP(D18,process_time[#All],6,FALSE)+1),0)</f>
        <v>3</v>
      </c>
      <c r="M18" s="36">
        <f>VLOOKUP(D18,unit_cost_production[#All],6,FALSE)</f>
        <v>105.06666666666666</v>
      </c>
      <c r="N18" s="37">
        <f>VLOOKUP(D18,unit_cost_fabric[[#All],[product_type]:[cost]],4,FALSE)</f>
        <v>222</v>
      </c>
      <c r="O18" s="37">
        <f>VLOOKUP(K18,unit_cost_packaging[#All],2,FALSE)</f>
        <v>50</v>
      </c>
      <c r="P18" s="36">
        <f t="shared" si="2"/>
        <v>490.18666666666667</v>
      </c>
      <c r="Q18" s="38">
        <f t="shared" si="3"/>
        <v>490</v>
      </c>
    </row>
    <row r="19" spans="1:17" ht="15.75" customHeight="1" x14ac:dyDescent="0.35">
      <c r="A19" s="32">
        <v>44792</v>
      </c>
      <c r="B19" s="33" t="s">
        <v>102</v>
      </c>
      <c r="C19" s="33" t="str">
        <f t="shared" si="0"/>
        <v>ZT344792</v>
      </c>
      <c r="D19" s="33" t="s">
        <v>95</v>
      </c>
      <c r="E19" s="33" t="s">
        <v>96</v>
      </c>
      <c r="F19" s="34">
        <v>8</v>
      </c>
      <c r="G19" s="34">
        <v>15</v>
      </c>
      <c r="H19" s="34">
        <v>7</v>
      </c>
      <c r="I19" s="34">
        <v>13</v>
      </c>
      <c r="J19" s="34">
        <f t="shared" si="1"/>
        <v>43</v>
      </c>
      <c r="K19" s="33" t="s">
        <v>89</v>
      </c>
      <c r="L19" s="35">
        <f>ROUND((VLOOKUP(D19,process_time[#All],6,FALSE)+1),0)</f>
        <v>3</v>
      </c>
      <c r="M19" s="39">
        <f>VLOOKUP(D19,unit_cost_production[#All],6,FALSE)</f>
        <v>66.416666666666671</v>
      </c>
      <c r="N19" s="15">
        <f>VLOOKUP(D19,unit_cost_fabric[[#All],[product_type]:[cost]],4,FALSE)</f>
        <v>165</v>
      </c>
      <c r="O19" s="15">
        <f>VLOOKUP(K19,unit_cost_packaging[#All],2,FALSE)</f>
        <v>25</v>
      </c>
      <c r="P19" s="39">
        <f t="shared" si="2"/>
        <v>326.93125000000003</v>
      </c>
      <c r="Q19" s="40">
        <f t="shared" si="3"/>
        <v>325</v>
      </c>
    </row>
    <row r="20" spans="1:17" ht="15.75" customHeight="1" x14ac:dyDescent="0.35">
      <c r="A20" s="32">
        <v>44793</v>
      </c>
      <c r="B20" s="33" t="s">
        <v>81</v>
      </c>
      <c r="C20" s="33" t="str">
        <f t="shared" si="0"/>
        <v>BF1044793</v>
      </c>
      <c r="D20" s="33" t="s">
        <v>78</v>
      </c>
      <c r="E20" s="33" t="s">
        <v>79</v>
      </c>
      <c r="F20" s="34">
        <v>12</v>
      </c>
      <c r="G20" s="34">
        <v>10</v>
      </c>
      <c r="H20" s="34">
        <v>5</v>
      </c>
      <c r="I20" s="34">
        <v>10</v>
      </c>
      <c r="J20" s="34">
        <f t="shared" si="1"/>
        <v>37</v>
      </c>
      <c r="K20" s="33" t="s">
        <v>89</v>
      </c>
      <c r="L20" s="35">
        <f>ROUND((VLOOKUP(D20,process_time[#All],6,FALSE)+1),0)</f>
        <v>5</v>
      </c>
      <c r="M20" s="36">
        <f>VLOOKUP(D20,unit_cost_production[#All],6,FALSE)</f>
        <v>180.85666666666665</v>
      </c>
      <c r="N20" s="37">
        <f>VLOOKUP(D20,unit_cost_fabric[[#All],[product_type]:[cost]],4,FALSE)</f>
        <v>300</v>
      </c>
      <c r="O20" s="37">
        <f>VLOOKUP(K20,unit_cost_packaging[#All],2,FALSE)</f>
        <v>25</v>
      </c>
      <c r="P20" s="36">
        <f t="shared" si="2"/>
        <v>657.61366666666663</v>
      </c>
      <c r="Q20" s="38">
        <f t="shared" si="3"/>
        <v>660</v>
      </c>
    </row>
    <row r="21" spans="1:17" ht="15.75" customHeight="1" x14ac:dyDescent="0.35">
      <c r="A21" s="32">
        <v>44797</v>
      </c>
      <c r="B21" s="33" t="s">
        <v>103</v>
      </c>
      <c r="C21" s="33" t="str">
        <f t="shared" si="0"/>
        <v>TL944797</v>
      </c>
      <c r="D21" s="33" t="s">
        <v>78</v>
      </c>
      <c r="E21" s="33" t="s">
        <v>79</v>
      </c>
      <c r="F21" s="34">
        <v>12</v>
      </c>
      <c r="G21" s="34">
        <v>10</v>
      </c>
      <c r="H21" s="34">
        <v>11</v>
      </c>
      <c r="I21" s="34">
        <v>7</v>
      </c>
      <c r="J21" s="34">
        <f t="shared" si="1"/>
        <v>40</v>
      </c>
      <c r="K21" s="33" t="s">
        <v>89</v>
      </c>
      <c r="L21" s="35">
        <f>ROUND((VLOOKUP(D21,process_time[#All],6,FALSE)+1),0)</f>
        <v>5</v>
      </c>
      <c r="M21" s="39">
        <f>VLOOKUP(D21,unit_cost_production[#All],6,FALSE)</f>
        <v>180.85666666666665</v>
      </c>
      <c r="N21" s="15">
        <f>VLOOKUP(D21,unit_cost_fabric[[#All],[product_type]:[cost]],4,FALSE)</f>
        <v>300</v>
      </c>
      <c r="O21" s="15">
        <f>VLOOKUP(K21,unit_cost_packaging[#All],2,FALSE)</f>
        <v>25</v>
      </c>
      <c r="P21" s="39">
        <f t="shared" si="2"/>
        <v>657.61366666666663</v>
      </c>
      <c r="Q21" s="40">
        <f t="shared" si="3"/>
        <v>660</v>
      </c>
    </row>
    <row r="22" spans="1:17" ht="15.75" customHeight="1" x14ac:dyDescent="0.35">
      <c r="A22" s="32">
        <v>44811</v>
      </c>
      <c r="B22" s="33" t="s">
        <v>103</v>
      </c>
      <c r="C22" s="33" t="str">
        <f t="shared" si="0"/>
        <v>TL944811</v>
      </c>
      <c r="D22" s="33" t="s">
        <v>92</v>
      </c>
      <c r="E22" s="33" t="s">
        <v>93</v>
      </c>
      <c r="F22" s="34">
        <v>10</v>
      </c>
      <c r="G22" s="34">
        <v>14</v>
      </c>
      <c r="H22" s="34">
        <v>15</v>
      </c>
      <c r="I22" s="34">
        <v>13</v>
      </c>
      <c r="J22" s="34">
        <f t="shared" si="1"/>
        <v>52</v>
      </c>
      <c r="K22" s="33" t="s">
        <v>76</v>
      </c>
      <c r="L22" s="35">
        <f>ROUND((VLOOKUP(D22,process_time[#All],6,FALSE)+1),0)</f>
        <v>3</v>
      </c>
      <c r="M22" s="36">
        <f>VLOOKUP(D22,unit_cost_production[#All],6,FALSE)</f>
        <v>105.06666666666666</v>
      </c>
      <c r="N22" s="37">
        <f>VLOOKUP(D22,unit_cost_fabric[[#All],[product_type]:[cost]],4,FALSE)</f>
        <v>222</v>
      </c>
      <c r="O22" s="37">
        <f>VLOOKUP(K22,unit_cost_packaging[#All],2,FALSE)</f>
        <v>50</v>
      </c>
      <c r="P22" s="36">
        <f t="shared" si="2"/>
        <v>480.76</v>
      </c>
      <c r="Q22" s="38">
        <f t="shared" si="3"/>
        <v>480</v>
      </c>
    </row>
    <row r="23" spans="1:17" ht="15.75" customHeight="1" x14ac:dyDescent="0.35">
      <c r="A23" s="32">
        <v>44813</v>
      </c>
      <c r="B23" s="33" t="s">
        <v>104</v>
      </c>
      <c r="C23" s="33" t="str">
        <f t="shared" si="0"/>
        <v>LB844813</v>
      </c>
      <c r="D23" s="33" t="s">
        <v>78</v>
      </c>
      <c r="E23" s="33" t="s">
        <v>79</v>
      </c>
      <c r="F23" s="34">
        <v>13</v>
      </c>
      <c r="G23" s="34">
        <v>10</v>
      </c>
      <c r="H23" s="34">
        <v>13</v>
      </c>
      <c r="I23" s="34">
        <v>7</v>
      </c>
      <c r="J23" s="34">
        <f t="shared" si="1"/>
        <v>43</v>
      </c>
      <c r="K23" s="33" t="s">
        <v>89</v>
      </c>
      <c r="L23" s="35">
        <f>ROUND((VLOOKUP(D23,process_time[#All],6,FALSE)+1),0)</f>
        <v>5</v>
      </c>
      <c r="M23" s="39">
        <f>VLOOKUP(D23,unit_cost_production[#All],6,FALSE)</f>
        <v>180.85666666666665</v>
      </c>
      <c r="N23" s="15">
        <f>VLOOKUP(D23,unit_cost_fabric[[#All],[product_type]:[cost]],4,FALSE)</f>
        <v>300</v>
      </c>
      <c r="O23" s="15">
        <f>VLOOKUP(K23,unit_cost_packaging[#All],2,FALSE)</f>
        <v>25</v>
      </c>
      <c r="P23" s="39">
        <f t="shared" si="2"/>
        <v>644.96725000000004</v>
      </c>
      <c r="Q23" s="40">
        <f t="shared" si="3"/>
        <v>645</v>
      </c>
    </row>
    <row r="24" spans="1:17" ht="15.75" customHeight="1" x14ac:dyDescent="0.35">
      <c r="A24" s="41">
        <v>44823</v>
      </c>
      <c r="B24" s="42" t="s">
        <v>94</v>
      </c>
      <c r="C24" s="42" t="str">
        <f t="shared" si="0"/>
        <v>CC744823</v>
      </c>
      <c r="D24" s="42" t="s">
        <v>74</v>
      </c>
      <c r="E24" s="42" t="s">
        <v>75</v>
      </c>
      <c r="F24" s="34">
        <v>9</v>
      </c>
      <c r="G24" s="34">
        <v>5</v>
      </c>
      <c r="H24" s="34">
        <v>9</v>
      </c>
      <c r="I24" s="34">
        <v>15</v>
      </c>
      <c r="J24" s="37">
        <f t="shared" si="1"/>
        <v>38</v>
      </c>
      <c r="K24" s="42" t="s">
        <v>76</v>
      </c>
      <c r="L24" s="35">
        <f>ROUND((VLOOKUP(D24,process_time[#All],6,FALSE)+1),0)</f>
        <v>7</v>
      </c>
      <c r="M24" s="36">
        <f>VLOOKUP(D24,unit_cost_production[#All],6,FALSE)</f>
        <v>268.41666666666669</v>
      </c>
      <c r="N24" s="37">
        <f>VLOOKUP(D24,unit_cost_fabric[[#All],[product_type]:[cost]],4,FALSE)</f>
        <v>800</v>
      </c>
      <c r="O24" s="37">
        <f>VLOOKUP(K24,unit_cost_packaging[#All],2,FALSE)</f>
        <v>50</v>
      </c>
      <c r="P24" s="36">
        <f t="shared" si="2"/>
        <v>1453.9416666666668</v>
      </c>
      <c r="Q24" s="38">
        <f t="shared" si="3"/>
        <v>1455</v>
      </c>
    </row>
    <row r="25" spans="1:17" ht="15.75" customHeight="1" x14ac:dyDescent="0.35">
      <c r="A25" s="43">
        <v>44843</v>
      </c>
      <c r="B25" s="14" t="s">
        <v>104</v>
      </c>
      <c r="C25" s="14" t="str">
        <f t="shared" si="0"/>
        <v>LB844843</v>
      </c>
      <c r="D25" s="14" t="s">
        <v>92</v>
      </c>
      <c r="E25" s="14" t="s">
        <v>93</v>
      </c>
      <c r="F25" s="34">
        <v>13</v>
      </c>
      <c r="G25" s="34">
        <v>15</v>
      </c>
      <c r="H25" s="34">
        <v>8</v>
      </c>
      <c r="I25" s="34">
        <v>7</v>
      </c>
      <c r="J25" s="15">
        <f t="shared" si="1"/>
        <v>43</v>
      </c>
      <c r="K25" s="14" t="s">
        <v>89</v>
      </c>
      <c r="L25" s="35">
        <f>ROUND((VLOOKUP(D25,process_time[#All],6,FALSE)+1),0)</f>
        <v>3</v>
      </c>
      <c r="M25" s="39">
        <f>VLOOKUP(D25,unit_cost_production[#All],6,FALSE)</f>
        <v>105.06666666666666</v>
      </c>
      <c r="N25" s="15">
        <f>VLOOKUP(D25,unit_cost_fabric[[#All],[product_type]:[cost]],4,FALSE)</f>
        <v>222</v>
      </c>
      <c r="O25" s="15">
        <f>VLOOKUP(K25,unit_cost_packaging[#All],2,FALSE)</f>
        <v>25</v>
      </c>
      <c r="P25" s="39">
        <f t="shared" si="2"/>
        <v>448.88499999999999</v>
      </c>
      <c r="Q25" s="40">
        <f t="shared" si="3"/>
        <v>450</v>
      </c>
    </row>
    <row r="26" spans="1:17" ht="15.75" customHeight="1" x14ac:dyDescent="0.35">
      <c r="A26" s="41">
        <v>44849</v>
      </c>
      <c r="B26" s="42" t="s">
        <v>102</v>
      </c>
      <c r="C26" s="42" t="str">
        <f t="shared" si="0"/>
        <v>ZT344849</v>
      </c>
      <c r="D26" s="42" t="s">
        <v>74</v>
      </c>
      <c r="E26" s="42" t="s">
        <v>75</v>
      </c>
      <c r="F26" s="34">
        <v>10</v>
      </c>
      <c r="G26" s="34">
        <v>6</v>
      </c>
      <c r="H26" s="34">
        <v>13</v>
      </c>
      <c r="I26" s="34">
        <v>11</v>
      </c>
      <c r="J26" s="37">
        <f t="shared" si="1"/>
        <v>40</v>
      </c>
      <c r="K26" s="42" t="s">
        <v>76</v>
      </c>
      <c r="L26" s="35">
        <f>ROUND((VLOOKUP(D26,process_time[#All],6,FALSE)+1),0)</f>
        <v>7</v>
      </c>
      <c r="M26" s="36">
        <f>VLOOKUP(D26,unit_cost_production[#All],6,FALSE)</f>
        <v>268.41666666666669</v>
      </c>
      <c r="N26" s="37">
        <f>VLOOKUP(D26,unit_cost_fabric[[#All],[product_type]:[cost]],4,FALSE)</f>
        <v>800</v>
      </c>
      <c r="O26" s="37">
        <f>VLOOKUP(K26,unit_cost_packaging[#All],2,FALSE)</f>
        <v>50</v>
      </c>
      <c r="P26" s="36">
        <f t="shared" si="2"/>
        <v>1453.9416666666668</v>
      </c>
      <c r="Q26" s="38">
        <f t="shared" si="3"/>
        <v>1455</v>
      </c>
    </row>
    <row r="27" spans="1:17" ht="15.75" customHeight="1" x14ac:dyDescent="0.35">
      <c r="A27" s="43">
        <v>44880</v>
      </c>
      <c r="B27" s="14" t="s">
        <v>81</v>
      </c>
      <c r="C27" s="14" t="str">
        <f t="shared" si="0"/>
        <v>BF1044880</v>
      </c>
      <c r="D27" s="14" t="s">
        <v>95</v>
      </c>
      <c r="E27" s="14" t="s">
        <v>96</v>
      </c>
      <c r="F27" s="34">
        <v>15</v>
      </c>
      <c r="G27" s="34">
        <v>20</v>
      </c>
      <c r="H27" s="34">
        <v>15</v>
      </c>
      <c r="I27" s="34">
        <v>10</v>
      </c>
      <c r="J27" s="15">
        <f t="shared" si="1"/>
        <v>60</v>
      </c>
      <c r="K27" s="14" t="s">
        <v>80</v>
      </c>
      <c r="L27" s="35">
        <f>ROUND((VLOOKUP(D27,process_time[#All],6,FALSE)+1),0)</f>
        <v>3</v>
      </c>
      <c r="M27" s="39">
        <f>VLOOKUP(D27,unit_cost_production[#All],6,FALSE)</f>
        <v>66.416666666666671</v>
      </c>
      <c r="N27" s="15">
        <f>VLOOKUP(D27,unit_cost_fabric[[#All],[product_type]:[cost]],4,FALSE)</f>
        <v>165</v>
      </c>
      <c r="O27" s="15">
        <f>VLOOKUP(K27,unit_cost_packaging[#All],2,FALSE)</f>
        <v>10</v>
      </c>
      <c r="P27" s="39">
        <f t="shared" si="2"/>
        <v>307.80625000000003</v>
      </c>
      <c r="Q27" s="40">
        <f t="shared" si="3"/>
        <v>310</v>
      </c>
    </row>
    <row r="28" spans="1:17" ht="15.75" customHeight="1" x14ac:dyDescent="0.35">
      <c r="A28" s="41">
        <v>44886</v>
      </c>
      <c r="B28" s="42" t="s">
        <v>105</v>
      </c>
      <c r="C28" s="42" t="str">
        <f t="shared" si="0"/>
        <v>DC1144886</v>
      </c>
      <c r="D28" s="42" t="s">
        <v>83</v>
      </c>
      <c r="E28" s="42" t="s">
        <v>84</v>
      </c>
      <c r="F28" s="34">
        <v>6</v>
      </c>
      <c r="G28" s="34">
        <v>8</v>
      </c>
      <c r="H28" s="34">
        <v>5</v>
      </c>
      <c r="I28" s="34">
        <v>7</v>
      </c>
      <c r="J28" s="37">
        <f t="shared" si="1"/>
        <v>26</v>
      </c>
      <c r="K28" s="42" t="s">
        <v>80</v>
      </c>
      <c r="L28" s="35">
        <f>ROUND((VLOOKUP(D28,process_time[#All],6,FALSE)+1),0)</f>
        <v>8</v>
      </c>
      <c r="M28" s="36">
        <f>VLOOKUP(D28,unit_cost_production[#All],6,FALSE)</f>
        <v>330</v>
      </c>
      <c r="N28" s="37">
        <f>VLOOKUP(D28,unit_cost_fabric[[#All],[product_type]:[cost]],4,FALSE)</f>
        <v>1200</v>
      </c>
      <c r="O28" s="37">
        <f>VLOOKUP(K28,unit_cost_packaging[#All],2,FALSE)</f>
        <v>10</v>
      </c>
      <c r="P28" s="36">
        <f t="shared" si="2"/>
        <v>2002</v>
      </c>
      <c r="Q28" s="38">
        <f t="shared" si="3"/>
        <v>2000</v>
      </c>
    </row>
    <row r="29" spans="1:17" ht="15.75" customHeight="1" x14ac:dyDescent="0.35">
      <c r="A29" s="43">
        <v>44902</v>
      </c>
      <c r="B29" s="14" t="s">
        <v>85</v>
      </c>
      <c r="C29" s="14" t="str">
        <f t="shared" si="0"/>
        <v>SC444902</v>
      </c>
      <c r="D29" s="14" t="s">
        <v>95</v>
      </c>
      <c r="E29" s="14" t="s">
        <v>96</v>
      </c>
      <c r="F29" s="34">
        <v>7</v>
      </c>
      <c r="G29" s="34">
        <v>11</v>
      </c>
      <c r="H29" s="34">
        <v>14</v>
      </c>
      <c r="I29" s="34">
        <v>7</v>
      </c>
      <c r="J29" s="15">
        <f t="shared" si="1"/>
        <v>39</v>
      </c>
      <c r="K29" s="14" t="s">
        <v>89</v>
      </c>
      <c r="L29" s="35">
        <f>ROUND((VLOOKUP(D29,process_time[#All],6,FALSE)+1),0)</f>
        <v>3</v>
      </c>
      <c r="M29" s="39">
        <f>VLOOKUP(D29,unit_cost_production[#All],6,FALSE)</f>
        <v>66.416666666666671</v>
      </c>
      <c r="N29" s="15">
        <f>VLOOKUP(D29,unit_cost_fabric[[#All],[product_type]:[cost]],4,FALSE)</f>
        <v>165</v>
      </c>
      <c r="O29" s="15">
        <f>VLOOKUP(K29,unit_cost_packaging[#All],2,FALSE)</f>
        <v>25</v>
      </c>
      <c r="P29" s="39">
        <f t="shared" si="2"/>
        <v>333.3416666666667</v>
      </c>
      <c r="Q29" s="40">
        <f t="shared" si="3"/>
        <v>335</v>
      </c>
    </row>
    <row r="30" spans="1:17" ht="15.75" customHeight="1" x14ac:dyDescent="0.35">
      <c r="A30" s="41">
        <v>44905</v>
      </c>
      <c r="B30" s="42" t="s">
        <v>104</v>
      </c>
      <c r="C30" s="42" t="str">
        <f t="shared" si="0"/>
        <v>LB844905</v>
      </c>
      <c r="D30" s="42" t="s">
        <v>83</v>
      </c>
      <c r="E30" s="42" t="s">
        <v>84</v>
      </c>
      <c r="F30" s="34">
        <v>5</v>
      </c>
      <c r="G30" s="34">
        <v>10</v>
      </c>
      <c r="H30" s="34">
        <v>10</v>
      </c>
      <c r="I30" s="34">
        <v>5</v>
      </c>
      <c r="J30" s="37">
        <f t="shared" si="1"/>
        <v>30</v>
      </c>
      <c r="K30" s="42" t="s">
        <v>89</v>
      </c>
      <c r="L30" s="35">
        <f>ROUND((VLOOKUP(D30,process_time[#All],6,FALSE)+1),0)</f>
        <v>8</v>
      </c>
      <c r="M30" s="36">
        <f>VLOOKUP(D30,unit_cost_production[#All],6,FALSE)</f>
        <v>330</v>
      </c>
      <c r="N30" s="37">
        <f>VLOOKUP(D30,unit_cost_fabric[[#All],[product_type]:[cost]],4,FALSE)</f>
        <v>1200</v>
      </c>
      <c r="O30" s="37">
        <f>VLOOKUP(K30,unit_cost_packaging[#All],2,FALSE)</f>
        <v>25</v>
      </c>
      <c r="P30" s="36">
        <f t="shared" si="2"/>
        <v>2021.5</v>
      </c>
      <c r="Q30" s="38">
        <f t="shared" si="3"/>
        <v>2020</v>
      </c>
    </row>
    <row r="31" spans="1:17" ht="15.75" customHeight="1" x14ac:dyDescent="0.35">
      <c r="A31" s="43">
        <v>44935</v>
      </c>
      <c r="B31" s="14" t="s">
        <v>73</v>
      </c>
      <c r="C31" s="14" t="str">
        <f t="shared" si="0"/>
        <v>DD644935</v>
      </c>
      <c r="D31" s="14" t="s">
        <v>78</v>
      </c>
      <c r="E31" s="14" t="s">
        <v>79</v>
      </c>
      <c r="F31" s="34">
        <v>14</v>
      </c>
      <c r="G31" s="34">
        <v>13</v>
      </c>
      <c r="H31" s="34">
        <v>15</v>
      </c>
      <c r="I31" s="34">
        <v>10</v>
      </c>
      <c r="J31" s="15">
        <f t="shared" si="1"/>
        <v>52</v>
      </c>
      <c r="K31" s="14" t="s">
        <v>80</v>
      </c>
      <c r="L31" s="35">
        <f>ROUND((VLOOKUP(D31,process_time[#All],6,FALSE)+1),0)</f>
        <v>5</v>
      </c>
      <c r="M31" s="39">
        <f>VLOOKUP(D31,unit_cost_production[#All],6,FALSE)</f>
        <v>180.85666666666665</v>
      </c>
      <c r="N31" s="15">
        <f>VLOOKUP(D31,unit_cost_fabric[[#All],[product_type]:[cost]],4,FALSE)</f>
        <v>300</v>
      </c>
      <c r="O31" s="15">
        <f>VLOOKUP(K31,unit_cost_packaging[#All],2,FALSE)</f>
        <v>10</v>
      </c>
      <c r="P31" s="39">
        <f t="shared" si="2"/>
        <v>625.84225000000004</v>
      </c>
      <c r="Q31" s="40">
        <f t="shared" si="3"/>
        <v>625</v>
      </c>
    </row>
    <row r="32" spans="1:17" ht="15.75" customHeight="1" x14ac:dyDescent="0.35">
      <c r="A32" s="41">
        <v>44938</v>
      </c>
      <c r="B32" s="42" t="s">
        <v>82</v>
      </c>
      <c r="C32" s="42" t="str">
        <f t="shared" si="0"/>
        <v>CC1344938</v>
      </c>
      <c r="D32" s="42" t="s">
        <v>83</v>
      </c>
      <c r="E32" s="42" t="s">
        <v>84</v>
      </c>
      <c r="F32" s="34">
        <v>3</v>
      </c>
      <c r="G32" s="34">
        <v>12</v>
      </c>
      <c r="H32" s="34">
        <v>11</v>
      </c>
      <c r="I32" s="34">
        <v>15</v>
      </c>
      <c r="J32" s="37">
        <f t="shared" si="1"/>
        <v>41</v>
      </c>
      <c r="K32" s="42" t="s">
        <v>76</v>
      </c>
      <c r="L32" s="35">
        <f>ROUND((VLOOKUP(D32,process_time[#All],6,FALSE)+1),0)</f>
        <v>8</v>
      </c>
      <c r="M32" s="36">
        <f>VLOOKUP(D32,unit_cost_production[#All],6,FALSE)</f>
        <v>330</v>
      </c>
      <c r="N32" s="37">
        <f>VLOOKUP(D32,unit_cost_fabric[[#All],[product_type]:[cost]],4,FALSE)</f>
        <v>1200</v>
      </c>
      <c r="O32" s="37">
        <f>VLOOKUP(K32,unit_cost_packaging[#All],2,FALSE)</f>
        <v>50</v>
      </c>
      <c r="P32" s="36">
        <f t="shared" si="2"/>
        <v>2014.5</v>
      </c>
      <c r="Q32" s="38">
        <f t="shared" si="3"/>
        <v>2015</v>
      </c>
    </row>
    <row r="33" spans="1:17" ht="15.75" customHeight="1" x14ac:dyDescent="0.35">
      <c r="A33" s="43">
        <v>44938</v>
      </c>
      <c r="B33" s="14" t="s">
        <v>106</v>
      </c>
      <c r="C33" s="14" t="str">
        <f t="shared" si="0"/>
        <v>TA1944938</v>
      </c>
      <c r="D33" s="14" t="s">
        <v>83</v>
      </c>
      <c r="E33" s="14" t="s">
        <v>84</v>
      </c>
      <c r="F33" s="34">
        <v>8</v>
      </c>
      <c r="G33" s="34">
        <v>5</v>
      </c>
      <c r="H33" s="34">
        <v>8</v>
      </c>
      <c r="I33" s="34">
        <v>9</v>
      </c>
      <c r="J33" s="15">
        <f t="shared" si="1"/>
        <v>30</v>
      </c>
      <c r="K33" s="14" t="s">
        <v>80</v>
      </c>
      <c r="L33" s="35">
        <f>ROUND((VLOOKUP(D33,process_time[#All],6,FALSE)+1),0)</f>
        <v>8</v>
      </c>
      <c r="M33" s="39">
        <f>VLOOKUP(D33,unit_cost_production[#All],6,FALSE)</f>
        <v>330</v>
      </c>
      <c r="N33" s="15">
        <f>VLOOKUP(D33,unit_cost_fabric[[#All],[product_type]:[cost]],4,FALSE)</f>
        <v>1200</v>
      </c>
      <c r="O33" s="15">
        <f>VLOOKUP(K33,unit_cost_packaging[#All],2,FALSE)</f>
        <v>10</v>
      </c>
      <c r="P33" s="39">
        <f t="shared" si="2"/>
        <v>2002</v>
      </c>
      <c r="Q33" s="40">
        <f t="shared" si="3"/>
        <v>2000</v>
      </c>
    </row>
    <row r="34" spans="1:17" ht="15.75" customHeight="1" x14ac:dyDescent="0.35">
      <c r="A34" s="41">
        <v>44941</v>
      </c>
      <c r="B34" s="42" t="s">
        <v>98</v>
      </c>
      <c r="C34" s="42" t="str">
        <f t="shared" si="0"/>
        <v>ME544941</v>
      </c>
      <c r="D34" s="42" t="s">
        <v>74</v>
      </c>
      <c r="E34" s="42" t="s">
        <v>75</v>
      </c>
      <c r="F34" s="34">
        <v>9</v>
      </c>
      <c r="G34" s="34">
        <v>10</v>
      </c>
      <c r="H34" s="34">
        <v>13</v>
      </c>
      <c r="I34" s="34">
        <v>12</v>
      </c>
      <c r="J34" s="37">
        <f t="shared" si="1"/>
        <v>44</v>
      </c>
      <c r="K34" s="42" t="s">
        <v>89</v>
      </c>
      <c r="L34" s="35">
        <f>ROUND((VLOOKUP(D34,process_time[#All],6,FALSE)+1),0)</f>
        <v>7</v>
      </c>
      <c r="M34" s="36">
        <f>VLOOKUP(D34,unit_cost_production[#All],6,FALSE)</f>
        <v>268.41666666666669</v>
      </c>
      <c r="N34" s="37">
        <f>VLOOKUP(D34,unit_cost_fabric[[#All],[product_type]:[cost]],4,FALSE)</f>
        <v>800</v>
      </c>
      <c r="O34" s="37">
        <f>VLOOKUP(K34,unit_cost_packaging[#All],2,FALSE)</f>
        <v>25</v>
      </c>
      <c r="P34" s="36">
        <f t="shared" si="2"/>
        <v>1394.10625</v>
      </c>
      <c r="Q34" s="38">
        <f t="shared" si="3"/>
        <v>1395</v>
      </c>
    </row>
    <row r="35" spans="1:17" ht="15.75" customHeight="1" x14ac:dyDescent="0.35">
      <c r="A35" s="43">
        <v>44946</v>
      </c>
      <c r="B35" s="14" t="s">
        <v>88</v>
      </c>
      <c r="C35" s="14" t="str">
        <f t="shared" si="0"/>
        <v>SS1244946</v>
      </c>
      <c r="D35" s="14" t="s">
        <v>78</v>
      </c>
      <c r="E35" s="14" t="s">
        <v>79</v>
      </c>
      <c r="F35" s="34">
        <v>13</v>
      </c>
      <c r="G35" s="34">
        <v>5</v>
      </c>
      <c r="H35" s="34">
        <v>8</v>
      </c>
      <c r="I35" s="34">
        <v>5</v>
      </c>
      <c r="J35" s="15">
        <f t="shared" si="1"/>
        <v>31</v>
      </c>
      <c r="K35" s="14" t="s">
        <v>80</v>
      </c>
      <c r="L35" s="35">
        <f>ROUND((VLOOKUP(D35,process_time[#All],6,FALSE)+1),0)</f>
        <v>5</v>
      </c>
      <c r="M35" s="39">
        <f>VLOOKUP(D35,unit_cost_production[#All],6,FALSE)</f>
        <v>180.85666666666665</v>
      </c>
      <c r="N35" s="15">
        <f>VLOOKUP(D35,unit_cost_fabric[[#All],[product_type]:[cost]],4,FALSE)</f>
        <v>300</v>
      </c>
      <c r="O35" s="15">
        <f>VLOOKUP(K35,unit_cost_packaging[#All],2,FALSE)</f>
        <v>10</v>
      </c>
      <c r="P35" s="39">
        <f t="shared" si="2"/>
        <v>638.11366666666663</v>
      </c>
      <c r="Q35" s="40">
        <f t="shared" si="3"/>
        <v>640</v>
      </c>
    </row>
    <row r="36" spans="1:17" ht="15.75" customHeight="1" x14ac:dyDescent="0.35">
      <c r="A36" s="41">
        <v>44959</v>
      </c>
      <c r="B36" s="42" t="s">
        <v>91</v>
      </c>
      <c r="C36" s="42" t="str">
        <f t="shared" si="0"/>
        <v>UT1844959</v>
      </c>
      <c r="D36" s="42" t="s">
        <v>92</v>
      </c>
      <c r="E36" s="42" t="s">
        <v>93</v>
      </c>
      <c r="F36" s="34">
        <v>7</v>
      </c>
      <c r="G36" s="34">
        <v>7</v>
      </c>
      <c r="H36" s="34">
        <v>11</v>
      </c>
      <c r="I36" s="34">
        <v>11</v>
      </c>
      <c r="J36" s="37">
        <f t="shared" si="1"/>
        <v>36</v>
      </c>
      <c r="K36" s="42" t="s">
        <v>76</v>
      </c>
      <c r="L36" s="35">
        <f>ROUND((VLOOKUP(D36,process_time[#All],6,FALSE)+1),0)</f>
        <v>3</v>
      </c>
      <c r="M36" s="36">
        <f>VLOOKUP(D36,unit_cost_production[#All],6,FALSE)</f>
        <v>105.06666666666666</v>
      </c>
      <c r="N36" s="37">
        <f>VLOOKUP(D36,unit_cost_fabric[[#All],[product_type]:[cost]],4,FALSE)</f>
        <v>222</v>
      </c>
      <c r="O36" s="37">
        <f>VLOOKUP(K36,unit_cost_packaging[#All],2,FALSE)</f>
        <v>50</v>
      </c>
      <c r="P36" s="36">
        <f t="shared" si="2"/>
        <v>490.18666666666667</v>
      </c>
      <c r="Q36" s="38">
        <f t="shared" si="3"/>
        <v>490</v>
      </c>
    </row>
    <row r="37" spans="1:17" ht="15.75" customHeight="1" x14ac:dyDescent="0.35">
      <c r="A37" s="43">
        <v>44959</v>
      </c>
      <c r="B37" s="14" t="s">
        <v>85</v>
      </c>
      <c r="C37" s="14" t="str">
        <f t="shared" si="0"/>
        <v>SC444959</v>
      </c>
      <c r="D37" s="14" t="s">
        <v>95</v>
      </c>
      <c r="E37" s="14" t="s">
        <v>96</v>
      </c>
      <c r="F37" s="34">
        <v>4</v>
      </c>
      <c r="G37" s="34">
        <v>6</v>
      </c>
      <c r="H37" s="34">
        <v>8</v>
      </c>
      <c r="I37" s="34">
        <v>8</v>
      </c>
      <c r="J37" s="15">
        <f t="shared" si="1"/>
        <v>26</v>
      </c>
      <c r="K37" s="14" t="s">
        <v>89</v>
      </c>
      <c r="L37" s="35">
        <f>ROUND((VLOOKUP(D37,process_time[#All],6,FALSE)+1),0)</f>
        <v>3</v>
      </c>
      <c r="M37" s="39">
        <f>VLOOKUP(D37,unit_cost_production[#All],6,FALSE)</f>
        <v>66.416666666666671</v>
      </c>
      <c r="N37" s="15">
        <f>VLOOKUP(D37,unit_cost_fabric[[#All],[product_type]:[cost]],4,FALSE)</f>
        <v>165</v>
      </c>
      <c r="O37" s="15">
        <f>VLOOKUP(K37,unit_cost_packaging[#All],2,FALSE)</f>
        <v>25</v>
      </c>
      <c r="P37" s="39">
        <f t="shared" si="2"/>
        <v>333.3416666666667</v>
      </c>
      <c r="Q37" s="40">
        <f t="shared" si="3"/>
        <v>335</v>
      </c>
    </row>
    <row r="38" spans="1:17" ht="15.75" customHeight="1" x14ac:dyDescent="0.35">
      <c r="A38" s="41">
        <v>44964</v>
      </c>
      <c r="B38" s="42" t="s">
        <v>73</v>
      </c>
      <c r="C38" s="42" t="str">
        <f t="shared" si="0"/>
        <v>DD644964</v>
      </c>
      <c r="D38" s="42" t="s">
        <v>78</v>
      </c>
      <c r="E38" s="42" t="s">
        <v>79</v>
      </c>
      <c r="F38" s="34">
        <v>2</v>
      </c>
      <c r="G38" s="34">
        <v>7</v>
      </c>
      <c r="H38" s="34">
        <v>5</v>
      </c>
      <c r="I38" s="34">
        <v>5</v>
      </c>
      <c r="J38" s="37">
        <f t="shared" si="1"/>
        <v>19</v>
      </c>
      <c r="K38" s="42" t="s">
        <v>89</v>
      </c>
      <c r="L38" s="35">
        <f>ROUND((VLOOKUP(D38,process_time[#All],6,FALSE)+1),0)</f>
        <v>5</v>
      </c>
      <c r="M38" s="36">
        <f>VLOOKUP(D38,unit_cost_production[#All],6,FALSE)</f>
        <v>180.85666666666665</v>
      </c>
      <c r="N38" s="37">
        <f>VLOOKUP(D38,unit_cost_fabric[[#All],[product_type]:[cost]],4,FALSE)</f>
        <v>300</v>
      </c>
      <c r="O38" s="37">
        <f>VLOOKUP(K38,unit_cost_packaging[#All],2,FALSE)</f>
        <v>25</v>
      </c>
      <c r="P38" s="36">
        <f t="shared" si="2"/>
        <v>657.61366666666663</v>
      </c>
      <c r="Q38" s="38">
        <f t="shared" si="3"/>
        <v>660</v>
      </c>
    </row>
    <row r="39" spans="1:17" ht="14.5" x14ac:dyDescent="0.35">
      <c r="A39" s="43">
        <v>44967</v>
      </c>
      <c r="B39" s="14" t="s">
        <v>90</v>
      </c>
      <c r="C39" s="14" t="str">
        <f t="shared" si="0"/>
        <v>MC2044967</v>
      </c>
      <c r="D39" s="14" t="s">
        <v>86</v>
      </c>
      <c r="E39" s="14" t="s">
        <v>87</v>
      </c>
      <c r="F39" s="34">
        <v>14</v>
      </c>
      <c r="G39" s="34">
        <v>15</v>
      </c>
      <c r="H39" s="34">
        <v>5</v>
      </c>
      <c r="I39" s="34">
        <v>10</v>
      </c>
      <c r="J39" s="15">
        <f t="shared" si="1"/>
        <v>44</v>
      </c>
      <c r="K39" s="14" t="s">
        <v>89</v>
      </c>
      <c r="L39" s="35">
        <f>ROUND((VLOOKUP(D39,process_time[#All],6,FALSE)+1),0)</f>
        <v>7</v>
      </c>
      <c r="M39" s="39">
        <f>VLOOKUP(D39,unit_cost_production[#All],6,FALSE)</f>
        <v>284.39999999999998</v>
      </c>
      <c r="N39" s="15">
        <f>VLOOKUP(D39,unit_cost_fabric[[#All],[product_type]:[cost]],4,FALSE)</f>
        <v>1212.75</v>
      </c>
      <c r="O39" s="15">
        <f>VLOOKUP(K39,unit_cost_packaging[#All],2,FALSE)</f>
        <v>25</v>
      </c>
      <c r="P39" s="39">
        <f t="shared" si="2"/>
        <v>1940.74125</v>
      </c>
      <c r="Q39" s="40">
        <f t="shared" si="3"/>
        <v>1940</v>
      </c>
    </row>
    <row r="40" spans="1:17" ht="14.5" x14ac:dyDescent="0.35">
      <c r="A40" s="41">
        <v>44971</v>
      </c>
      <c r="B40" s="42" t="s">
        <v>99</v>
      </c>
      <c r="C40" s="42" t="str">
        <f t="shared" si="0"/>
        <v>SS244971</v>
      </c>
      <c r="D40" s="42" t="s">
        <v>83</v>
      </c>
      <c r="E40" s="42" t="s">
        <v>84</v>
      </c>
      <c r="F40" s="34">
        <v>10</v>
      </c>
      <c r="G40" s="34">
        <v>9</v>
      </c>
      <c r="H40" s="34">
        <v>14</v>
      </c>
      <c r="I40" s="34">
        <v>7</v>
      </c>
      <c r="J40" s="37">
        <f t="shared" si="1"/>
        <v>40</v>
      </c>
      <c r="K40" s="42" t="s">
        <v>76</v>
      </c>
      <c r="L40" s="35">
        <f>ROUND((VLOOKUP(D40,process_time[#All],6,FALSE)+1),0)</f>
        <v>8</v>
      </c>
      <c r="M40" s="36">
        <f>VLOOKUP(D40,unit_cost_production[#All],6,FALSE)</f>
        <v>330</v>
      </c>
      <c r="N40" s="37">
        <f>VLOOKUP(D40,unit_cost_fabric[[#All],[product_type]:[cost]],4,FALSE)</f>
        <v>1200</v>
      </c>
      <c r="O40" s="37">
        <f>VLOOKUP(K40,unit_cost_packaging[#All],2,FALSE)</f>
        <v>50</v>
      </c>
      <c r="P40" s="36">
        <f t="shared" si="2"/>
        <v>2054</v>
      </c>
      <c r="Q40" s="38">
        <f t="shared" si="3"/>
        <v>2055</v>
      </c>
    </row>
    <row r="41" spans="1:17" ht="14.5" x14ac:dyDescent="0.35">
      <c r="A41" s="43">
        <v>44972</v>
      </c>
      <c r="B41" s="14" t="s">
        <v>82</v>
      </c>
      <c r="C41" s="14" t="str">
        <f t="shared" si="0"/>
        <v>CC1344972</v>
      </c>
      <c r="D41" s="14" t="s">
        <v>83</v>
      </c>
      <c r="E41" s="14" t="s">
        <v>84</v>
      </c>
      <c r="F41" s="34">
        <v>2</v>
      </c>
      <c r="G41" s="34">
        <v>13</v>
      </c>
      <c r="H41" s="34">
        <v>12</v>
      </c>
      <c r="I41" s="34">
        <v>13</v>
      </c>
      <c r="J41" s="15">
        <f t="shared" si="1"/>
        <v>40</v>
      </c>
      <c r="K41" s="14" t="s">
        <v>76</v>
      </c>
      <c r="L41" s="35">
        <f>ROUND((VLOOKUP(D41,process_time[#All],6,FALSE)+1),0)</f>
        <v>8</v>
      </c>
      <c r="M41" s="39">
        <f>VLOOKUP(D41,unit_cost_production[#All],6,FALSE)</f>
        <v>330</v>
      </c>
      <c r="N41" s="15">
        <f>VLOOKUP(D41,unit_cost_fabric[[#All],[product_type]:[cost]],4,FALSE)</f>
        <v>1200</v>
      </c>
      <c r="O41" s="15">
        <f>VLOOKUP(K41,unit_cost_packaging[#All],2,FALSE)</f>
        <v>50</v>
      </c>
      <c r="P41" s="39">
        <f t="shared" si="2"/>
        <v>2054</v>
      </c>
      <c r="Q41" s="40">
        <f t="shared" si="3"/>
        <v>2055</v>
      </c>
    </row>
    <row r="42" spans="1:17" ht="14.5" x14ac:dyDescent="0.35">
      <c r="A42" s="41">
        <v>45000</v>
      </c>
      <c r="B42" s="42" t="s">
        <v>94</v>
      </c>
      <c r="C42" s="42" t="str">
        <f t="shared" si="0"/>
        <v>CC745000</v>
      </c>
      <c r="D42" s="42" t="s">
        <v>86</v>
      </c>
      <c r="E42" s="42" t="s">
        <v>87</v>
      </c>
      <c r="F42" s="34">
        <v>9</v>
      </c>
      <c r="G42" s="34">
        <v>10</v>
      </c>
      <c r="H42" s="34">
        <v>9</v>
      </c>
      <c r="I42" s="34">
        <v>9</v>
      </c>
      <c r="J42" s="37">
        <f t="shared" si="1"/>
        <v>37</v>
      </c>
      <c r="K42" s="42" t="s">
        <v>76</v>
      </c>
      <c r="L42" s="35">
        <f>ROUND((VLOOKUP(D42,process_time[#All],6,FALSE)+1),0)</f>
        <v>7</v>
      </c>
      <c r="M42" s="36">
        <f>VLOOKUP(D42,unit_cost_production[#All],6,FALSE)</f>
        <v>284.39999999999998</v>
      </c>
      <c r="N42" s="37">
        <f>VLOOKUP(D42,unit_cost_fabric[[#All],[product_type]:[cost]],4,FALSE)</f>
        <v>1212.75</v>
      </c>
      <c r="O42" s="37">
        <f>VLOOKUP(K42,unit_cost_packaging[#All],2,FALSE)</f>
        <v>50</v>
      </c>
      <c r="P42" s="36">
        <f t="shared" si="2"/>
        <v>2011.2950000000001</v>
      </c>
      <c r="Q42" s="38">
        <f t="shared" si="3"/>
        <v>2010</v>
      </c>
    </row>
    <row r="43" spans="1:17" ht="14.5" x14ac:dyDescent="0.35">
      <c r="A43" s="43">
        <v>45000</v>
      </c>
      <c r="B43" s="14" t="s">
        <v>82</v>
      </c>
      <c r="C43" s="14" t="str">
        <f t="shared" si="0"/>
        <v>CC1345000</v>
      </c>
      <c r="D43" s="14" t="s">
        <v>86</v>
      </c>
      <c r="E43" s="14" t="s">
        <v>87</v>
      </c>
      <c r="F43" s="34">
        <v>14</v>
      </c>
      <c r="G43" s="34">
        <v>5</v>
      </c>
      <c r="H43" s="34">
        <v>10</v>
      </c>
      <c r="I43" s="34">
        <v>15</v>
      </c>
      <c r="J43" s="15">
        <f t="shared" si="1"/>
        <v>44</v>
      </c>
      <c r="K43" s="14" t="s">
        <v>80</v>
      </c>
      <c r="L43" s="35">
        <f>ROUND((VLOOKUP(D43,process_time[#All],6,FALSE)+1),0)</f>
        <v>7</v>
      </c>
      <c r="M43" s="39">
        <f>VLOOKUP(D43,unit_cost_production[#All],6,FALSE)</f>
        <v>284.39999999999998</v>
      </c>
      <c r="N43" s="15">
        <f>VLOOKUP(D43,unit_cost_fabric[[#All],[product_type]:[cost]],4,FALSE)</f>
        <v>1212.75</v>
      </c>
      <c r="O43" s="15">
        <f>VLOOKUP(K43,unit_cost_packaging[#All],2,FALSE)</f>
        <v>10</v>
      </c>
      <c r="P43" s="39">
        <f t="shared" si="2"/>
        <v>1921.61625</v>
      </c>
      <c r="Q43" s="40">
        <f t="shared" si="3"/>
        <v>1920</v>
      </c>
    </row>
    <row r="44" spans="1:17" ht="14.5" x14ac:dyDescent="0.35">
      <c r="A44" s="41">
        <v>45010</v>
      </c>
      <c r="B44" s="42" t="s">
        <v>77</v>
      </c>
      <c r="C44" s="42" t="str">
        <f t="shared" si="0"/>
        <v>UA1445010</v>
      </c>
      <c r="D44" s="42" t="s">
        <v>74</v>
      </c>
      <c r="E44" s="42" t="s">
        <v>75</v>
      </c>
      <c r="F44" s="34">
        <v>6</v>
      </c>
      <c r="G44" s="34">
        <v>10</v>
      </c>
      <c r="H44" s="34">
        <v>13</v>
      </c>
      <c r="I44" s="34">
        <v>10</v>
      </c>
      <c r="J44" s="37">
        <f t="shared" si="1"/>
        <v>39</v>
      </c>
      <c r="K44" s="42" t="s">
        <v>89</v>
      </c>
      <c r="L44" s="35">
        <f>ROUND((VLOOKUP(D44,process_time[#All],6,FALSE)+1),0)</f>
        <v>7</v>
      </c>
      <c r="M44" s="36">
        <f>VLOOKUP(D44,unit_cost_production[#All],6,FALSE)</f>
        <v>268.41666666666669</v>
      </c>
      <c r="N44" s="37">
        <f>VLOOKUP(D44,unit_cost_fabric[[#All],[product_type]:[cost]],4,FALSE)</f>
        <v>800</v>
      </c>
      <c r="O44" s="37">
        <f>VLOOKUP(K44,unit_cost_packaging[#All],2,FALSE)</f>
        <v>25</v>
      </c>
      <c r="P44" s="36">
        <f t="shared" si="2"/>
        <v>1421.4416666666668</v>
      </c>
      <c r="Q44" s="38">
        <f t="shared" si="3"/>
        <v>1420</v>
      </c>
    </row>
    <row r="45" spans="1:17" ht="14.5" x14ac:dyDescent="0.35">
      <c r="A45" s="43">
        <v>45028</v>
      </c>
      <c r="B45" s="14" t="s">
        <v>99</v>
      </c>
      <c r="C45" s="14" t="str">
        <f t="shared" si="0"/>
        <v>SS245028</v>
      </c>
      <c r="D45" s="14" t="s">
        <v>92</v>
      </c>
      <c r="E45" s="14" t="s">
        <v>93</v>
      </c>
      <c r="F45" s="34">
        <v>4</v>
      </c>
      <c r="G45" s="34">
        <v>5</v>
      </c>
      <c r="H45" s="34">
        <v>7</v>
      </c>
      <c r="I45" s="34">
        <v>11</v>
      </c>
      <c r="J45" s="15">
        <f t="shared" si="1"/>
        <v>27</v>
      </c>
      <c r="K45" s="14" t="s">
        <v>80</v>
      </c>
      <c r="L45" s="35">
        <f>ROUND((VLOOKUP(D45,process_time[#All],6,FALSE)+1),0)</f>
        <v>3</v>
      </c>
      <c r="M45" s="39">
        <f>VLOOKUP(D45,unit_cost_production[#All],6,FALSE)</f>
        <v>105.06666666666666</v>
      </c>
      <c r="N45" s="15">
        <f>VLOOKUP(D45,unit_cost_fabric[[#All],[product_type]:[cost]],4,FALSE)</f>
        <v>222</v>
      </c>
      <c r="O45" s="15">
        <f>VLOOKUP(K45,unit_cost_packaging[#All],2,FALSE)</f>
        <v>10</v>
      </c>
      <c r="P45" s="39">
        <f t="shared" si="2"/>
        <v>438.18666666666667</v>
      </c>
      <c r="Q45" s="40">
        <f t="shared" si="3"/>
        <v>440</v>
      </c>
    </row>
    <row r="46" spans="1:17" ht="14.5" x14ac:dyDescent="0.35">
      <c r="A46" s="41">
        <v>45030</v>
      </c>
      <c r="B46" s="42" t="s">
        <v>105</v>
      </c>
      <c r="C46" s="42" t="str">
        <f t="shared" si="0"/>
        <v>DC1145030</v>
      </c>
      <c r="D46" s="42" t="s">
        <v>95</v>
      </c>
      <c r="E46" s="42" t="s">
        <v>96</v>
      </c>
      <c r="F46" s="34">
        <v>8</v>
      </c>
      <c r="G46" s="34">
        <v>12</v>
      </c>
      <c r="H46" s="34">
        <v>5</v>
      </c>
      <c r="I46" s="34">
        <v>8</v>
      </c>
      <c r="J46" s="37">
        <f t="shared" si="1"/>
        <v>33</v>
      </c>
      <c r="K46" s="42" t="s">
        <v>89</v>
      </c>
      <c r="L46" s="35">
        <f>ROUND((VLOOKUP(D46,process_time[#All],6,FALSE)+1),0)</f>
        <v>3</v>
      </c>
      <c r="M46" s="36">
        <f>VLOOKUP(D46,unit_cost_production[#All],6,FALSE)</f>
        <v>66.416666666666671</v>
      </c>
      <c r="N46" s="37">
        <f>VLOOKUP(D46,unit_cost_fabric[[#All],[product_type]:[cost]],4,FALSE)</f>
        <v>165</v>
      </c>
      <c r="O46" s="37">
        <f>VLOOKUP(K46,unit_cost_packaging[#All],2,FALSE)</f>
        <v>25</v>
      </c>
      <c r="P46" s="36">
        <f t="shared" si="2"/>
        <v>333.3416666666667</v>
      </c>
      <c r="Q46" s="38">
        <f t="shared" si="3"/>
        <v>335</v>
      </c>
    </row>
    <row r="47" spans="1:17" ht="14.5" x14ac:dyDescent="0.35">
      <c r="A47" s="43">
        <v>45038</v>
      </c>
      <c r="B47" s="14" t="s">
        <v>77</v>
      </c>
      <c r="C47" s="14" t="str">
        <f t="shared" si="0"/>
        <v>UA1445038</v>
      </c>
      <c r="D47" s="14" t="s">
        <v>86</v>
      </c>
      <c r="E47" s="14" t="s">
        <v>87</v>
      </c>
      <c r="F47" s="34">
        <v>8</v>
      </c>
      <c r="G47" s="34">
        <v>5</v>
      </c>
      <c r="H47" s="34">
        <v>10</v>
      </c>
      <c r="I47" s="34">
        <v>10</v>
      </c>
      <c r="J47" s="15">
        <f t="shared" si="1"/>
        <v>33</v>
      </c>
      <c r="K47" s="14" t="s">
        <v>76</v>
      </c>
      <c r="L47" s="35">
        <f>ROUND((VLOOKUP(D47,process_time[#All],6,FALSE)+1),0)</f>
        <v>7</v>
      </c>
      <c r="M47" s="39">
        <f>VLOOKUP(D47,unit_cost_production[#All],6,FALSE)</f>
        <v>284.39999999999998</v>
      </c>
      <c r="N47" s="15">
        <f>VLOOKUP(D47,unit_cost_fabric[[#All],[product_type]:[cost]],4,FALSE)</f>
        <v>1212.75</v>
      </c>
      <c r="O47" s="15">
        <f>VLOOKUP(K47,unit_cost_packaging[#All],2,FALSE)</f>
        <v>50</v>
      </c>
      <c r="P47" s="39">
        <f t="shared" si="2"/>
        <v>2011.2950000000001</v>
      </c>
      <c r="Q47" s="40">
        <f t="shared" si="3"/>
        <v>2010</v>
      </c>
    </row>
    <row r="48" spans="1:17" ht="14.5" x14ac:dyDescent="0.35">
      <c r="A48" s="41">
        <v>45053</v>
      </c>
      <c r="B48" s="42" t="s">
        <v>101</v>
      </c>
      <c r="C48" s="42" t="str">
        <f t="shared" si="0"/>
        <v>TT145053</v>
      </c>
      <c r="D48" s="42" t="s">
        <v>74</v>
      </c>
      <c r="E48" s="42" t="s">
        <v>75</v>
      </c>
      <c r="F48" s="34">
        <v>15</v>
      </c>
      <c r="G48" s="34">
        <v>12</v>
      </c>
      <c r="H48" s="34">
        <v>5</v>
      </c>
      <c r="I48" s="34">
        <v>6</v>
      </c>
      <c r="J48" s="37">
        <f t="shared" si="1"/>
        <v>38</v>
      </c>
      <c r="K48" s="42" t="s">
        <v>89</v>
      </c>
      <c r="L48" s="35">
        <f>ROUND((VLOOKUP(D48,process_time[#All],6,FALSE)+1),0)</f>
        <v>7</v>
      </c>
      <c r="M48" s="36">
        <f>VLOOKUP(D48,unit_cost_production[#All],6,FALSE)</f>
        <v>268.41666666666669</v>
      </c>
      <c r="N48" s="37">
        <f>VLOOKUP(D48,unit_cost_fabric[[#All],[product_type]:[cost]],4,FALSE)</f>
        <v>800</v>
      </c>
      <c r="O48" s="37">
        <f>VLOOKUP(K48,unit_cost_packaging[#All],2,FALSE)</f>
        <v>25</v>
      </c>
      <c r="P48" s="36">
        <f t="shared" si="2"/>
        <v>1421.4416666666668</v>
      </c>
      <c r="Q48" s="38">
        <f t="shared" si="3"/>
        <v>1420</v>
      </c>
    </row>
    <row r="49" spans="1:17" ht="14.5" x14ac:dyDescent="0.35">
      <c r="A49" s="43">
        <v>45065</v>
      </c>
      <c r="B49" s="14" t="s">
        <v>81</v>
      </c>
      <c r="C49" s="14" t="str">
        <f t="shared" si="0"/>
        <v>BF1045065</v>
      </c>
      <c r="D49" s="14" t="s">
        <v>78</v>
      </c>
      <c r="E49" s="14" t="s">
        <v>79</v>
      </c>
      <c r="F49" s="34">
        <v>1</v>
      </c>
      <c r="G49" s="34">
        <v>6</v>
      </c>
      <c r="H49" s="34">
        <v>8</v>
      </c>
      <c r="I49" s="34">
        <v>14</v>
      </c>
      <c r="J49" s="15">
        <f t="shared" si="1"/>
        <v>29</v>
      </c>
      <c r="K49" s="14" t="s">
        <v>89</v>
      </c>
      <c r="L49" s="35">
        <f>ROUND((VLOOKUP(D49,process_time[#All],6,FALSE)+1),0)</f>
        <v>5</v>
      </c>
      <c r="M49" s="39">
        <f>VLOOKUP(D49,unit_cost_production[#All],6,FALSE)</f>
        <v>180.85666666666665</v>
      </c>
      <c r="N49" s="15">
        <f>VLOOKUP(D49,unit_cost_fabric[[#All],[product_type]:[cost]],4,FALSE)</f>
        <v>300</v>
      </c>
      <c r="O49" s="15">
        <f>VLOOKUP(K49,unit_cost_packaging[#All],2,FALSE)</f>
        <v>25</v>
      </c>
      <c r="P49" s="39">
        <f t="shared" si="2"/>
        <v>657.61366666666663</v>
      </c>
      <c r="Q49" s="40">
        <f t="shared" si="3"/>
        <v>660</v>
      </c>
    </row>
    <row r="50" spans="1:17" ht="14.5" x14ac:dyDescent="0.35">
      <c r="A50" s="41">
        <v>45069</v>
      </c>
      <c r="B50" s="42" t="s">
        <v>104</v>
      </c>
      <c r="C50" s="42" t="str">
        <f t="shared" si="0"/>
        <v>LB845069</v>
      </c>
      <c r="D50" s="42" t="s">
        <v>78</v>
      </c>
      <c r="E50" s="42" t="s">
        <v>79</v>
      </c>
      <c r="F50" s="34">
        <v>5</v>
      </c>
      <c r="G50" s="34">
        <v>14</v>
      </c>
      <c r="H50" s="34">
        <v>8</v>
      </c>
      <c r="I50" s="34">
        <v>10</v>
      </c>
      <c r="J50" s="37">
        <f t="shared" si="1"/>
        <v>37</v>
      </c>
      <c r="K50" s="42" t="s">
        <v>89</v>
      </c>
      <c r="L50" s="35">
        <f>ROUND((VLOOKUP(D50,process_time[#All],6,FALSE)+1),0)</f>
        <v>5</v>
      </c>
      <c r="M50" s="36">
        <f>VLOOKUP(D50,unit_cost_production[#All],6,FALSE)</f>
        <v>180.85666666666665</v>
      </c>
      <c r="N50" s="37">
        <f>VLOOKUP(D50,unit_cost_fabric[[#All],[product_type]:[cost]],4,FALSE)</f>
        <v>300</v>
      </c>
      <c r="O50" s="37">
        <f>VLOOKUP(K50,unit_cost_packaging[#All],2,FALSE)</f>
        <v>25</v>
      </c>
      <c r="P50" s="36">
        <f t="shared" si="2"/>
        <v>657.61366666666663</v>
      </c>
      <c r="Q50" s="38">
        <f t="shared" si="3"/>
        <v>660</v>
      </c>
    </row>
    <row r="51" spans="1:17" ht="14.5" x14ac:dyDescent="0.35">
      <c r="A51" s="43">
        <v>45073</v>
      </c>
      <c r="B51" s="14" t="s">
        <v>101</v>
      </c>
      <c r="C51" s="14" t="str">
        <f t="shared" si="0"/>
        <v>TT145073</v>
      </c>
      <c r="D51" s="14" t="s">
        <v>78</v>
      </c>
      <c r="E51" s="14" t="s">
        <v>79</v>
      </c>
      <c r="F51" s="34">
        <v>14</v>
      </c>
      <c r="G51" s="34">
        <v>12</v>
      </c>
      <c r="H51" s="34">
        <v>13</v>
      </c>
      <c r="I51" s="34">
        <v>15</v>
      </c>
      <c r="J51" s="15">
        <f t="shared" si="1"/>
        <v>54</v>
      </c>
      <c r="K51" s="14" t="s">
        <v>76</v>
      </c>
      <c r="L51" s="35">
        <f>ROUND((VLOOKUP(D51,process_time[#All],6,FALSE)+1),0)</f>
        <v>5</v>
      </c>
      <c r="M51" s="39">
        <f>VLOOKUP(D51,unit_cost_production[#All],6,FALSE)</f>
        <v>180.85666666666665</v>
      </c>
      <c r="N51" s="15">
        <f>VLOOKUP(D51,unit_cost_fabric[[#All],[product_type]:[cost]],4,FALSE)</f>
        <v>300</v>
      </c>
      <c r="O51" s="15">
        <f>VLOOKUP(K51,unit_cost_packaging[#All],2,FALSE)</f>
        <v>50</v>
      </c>
      <c r="P51" s="39">
        <f t="shared" si="2"/>
        <v>676.84225000000004</v>
      </c>
      <c r="Q51" s="40">
        <f t="shared" si="3"/>
        <v>675</v>
      </c>
    </row>
    <row r="52" spans="1:17" ht="14.5" x14ac:dyDescent="0.35">
      <c r="A52" s="41">
        <v>45116</v>
      </c>
      <c r="B52" s="42" t="s">
        <v>85</v>
      </c>
      <c r="C52" s="42" t="str">
        <f t="shared" si="0"/>
        <v>SC445116</v>
      </c>
      <c r="D52" s="42" t="s">
        <v>83</v>
      </c>
      <c r="E52" s="42" t="s">
        <v>84</v>
      </c>
      <c r="F52" s="34">
        <v>5</v>
      </c>
      <c r="G52" s="34">
        <v>8</v>
      </c>
      <c r="H52" s="34">
        <v>12</v>
      </c>
      <c r="I52" s="34">
        <v>9</v>
      </c>
      <c r="J52" s="37">
        <f t="shared" si="1"/>
        <v>34</v>
      </c>
      <c r="K52" s="42" t="s">
        <v>76</v>
      </c>
      <c r="L52" s="35">
        <f>ROUND((VLOOKUP(D52,process_time[#All],6,FALSE)+1),0)</f>
        <v>8</v>
      </c>
      <c r="M52" s="36">
        <f>VLOOKUP(D52,unit_cost_production[#All],6,FALSE)</f>
        <v>330</v>
      </c>
      <c r="N52" s="37">
        <f>VLOOKUP(D52,unit_cost_fabric[[#All],[product_type]:[cost]],4,FALSE)</f>
        <v>1200</v>
      </c>
      <c r="O52" s="37">
        <f>VLOOKUP(K52,unit_cost_packaging[#All],2,FALSE)</f>
        <v>50</v>
      </c>
      <c r="P52" s="36">
        <f t="shared" si="2"/>
        <v>2054</v>
      </c>
      <c r="Q52" s="38">
        <f t="shared" si="3"/>
        <v>2055</v>
      </c>
    </row>
    <row r="53" spans="1:17" ht="14.5" x14ac:dyDescent="0.35">
      <c r="A53" s="43">
        <v>45131</v>
      </c>
      <c r="B53" s="14" t="s">
        <v>101</v>
      </c>
      <c r="C53" s="14" t="str">
        <f t="shared" si="0"/>
        <v>TT145131</v>
      </c>
      <c r="D53" s="14" t="s">
        <v>78</v>
      </c>
      <c r="E53" s="14" t="s">
        <v>79</v>
      </c>
      <c r="F53" s="34">
        <v>10</v>
      </c>
      <c r="G53" s="34">
        <v>11</v>
      </c>
      <c r="H53" s="34">
        <v>15</v>
      </c>
      <c r="I53" s="34">
        <v>10</v>
      </c>
      <c r="J53" s="15">
        <f t="shared" si="1"/>
        <v>46</v>
      </c>
      <c r="K53" s="14" t="s">
        <v>80</v>
      </c>
      <c r="L53" s="35">
        <f>ROUND((VLOOKUP(D53,process_time[#All],6,FALSE)+1),0)</f>
        <v>5</v>
      </c>
      <c r="M53" s="39">
        <f>VLOOKUP(D53,unit_cost_production[#All],6,FALSE)</f>
        <v>180.85666666666665</v>
      </c>
      <c r="N53" s="15">
        <f>VLOOKUP(D53,unit_cost_fabric[[#All],[product_type]:[cost]],4,FALSE)</f>
        <v>300</v>
      </c>
      <c r="O53" s="15">
        <f>VLOOKUP(K53,unit_cost_packaging[#All],2,FALSE)</f>
        <v>10</v>
      </c>
      <c r="P53" s="39">
        <f t="shared" si="2"/>
        <v>625.84225000000004</v>
      </c>
      <c r="Q53" s="40">
        <f t="shared" si="3"/>
        <v>625</v>
      </c>
    </row>
    <row r="54" spans="1:17" ht="14.5" x14ac:dyDescent="0.35">
      <c r="A54" s="41">
        <v>45132</v>
      </c>
      <c r="B54" s="42" t="s">
        <v>102</v>
      </c>
      <c r="C54" s="42" t="str">
        <f t="shared" si="0"/>
        <v>ZT345132</v>
      </c>
      <c r="D54" s="42" t="s">
        <v>92</v>
      </c>
      <c r="E54" s="42" t="s">
        <v>93</v>
      </c>
      <c r="F54" s="34">
        <v>1</v>
      </c>
      <c r="G54" s="34">
        <v>7</v>
      </c>
      <c r="H54" s="34">
        <v>15</v>
      </c>
      <c r="I54" s="34">
        <v>9</v>
      </c>
      <c r="J54" s="37">
        <f t="shared" si="1"/>
        <v>32</v>
      </c>
      <c r="K54" s="42" t="s">
        <v>80</v>
      </c>
      <c r="L54" s="35">
        <f>ROUND((VLOOKUP(D54,process_time[#All],6,FALSE)+1),0)</f>
        <v>3</v>
      </c>
      <c r="M54" s="36">
        <f>VLOOKUP(D54,unit_cost_production[#All],6,FALSE)</f>
        <v>105.06666666666666</v>
      </c>
      <c r="N54" s="37">
        <f>VLOOKUP(D54,unit_cost_fabric[[#All],[product_type]:[cost]],4,FALSE)</f>
        <v>222</v>
      </c>
      <c r="O54" s="37">
        <f>VLOOKUP(K54,unit_cost_packaging[#All],2,FALSE)</f>
        <v>10</v>
      </c>
      <c r="P54" s="36">
        <f t="shared" si="2"/>
        <v>438.18666666666667</v>
      </c>
      <c r="Q54" s="38">
        <f t="shared" si="3"/>
        <v>440</v>
      </c>
    </row>
    <row r="55" spans="1:17" ht="14.5" x14ac:dyDescent="0.35">
      <c r="A55" s="43">
        <v>45148</v>
      </c>
      <c r="B55" s="14" t="s">
        <v>106</v>
      </c>
      <c r="C55" s="14" t="str">
        <f t="shared" si="0"/>
        <v>TA1945148</v>
      </c>
      <c r="D55" s="14" t="s">
        <v>78</v>
      </c>
      <c r="E55" s="14" t="s">
        <v>79</v>
      </c>
      <c r="F55" s="34">
        <v>5</v>
      </c>
      <c r="G55" s="34">
        <v>8</v>
      </c>
      <c r="H55" s="34">
        <v>6</v>
      </c>
      <c r="I55" s="34">
        <v>7</v>
      </c>
      <c r="J55" s="15">
        <f t="shared" si="1"/>
        <v>26</v>
      </c>
      <c r="K55" s="14" t="s">
        <v>76</v>
      </c>
      <c r="L55" s="35">
        <f>ROUND((VLOOKUP(D55,process_time[#All],6,FALSE)+1),0)</f>
        <v>5</v>
      </c>
      <c r="M55" s="39">
        <f>VLOOKUP(D55,unit_cost_production[#All],6,FALSE)</f>
        <v>180.85666666666665</v>
      </c>
      <c r="N55" s="15">
        <f>VLOOKUP(D55,unit_cost_fabric[[#All],[product_type]:[cost]],4,FALSE)</f>
        <v>300</v>
      </c>
      <c r="O55" s="15">
        <f>VLOOKUP(K55,unit_cost_packaging[#All],2,FALSE)</f>
        <v>50</v>
      </c>
      <c r="P55" s="39">
        <f t="shared" si="2"/>
        <v>690.11366666666663</v>
      </c>
      <c r="Q55" s="40">
        <f t="shared" si="3"/>
        <v>690</v>
      </c>
    </row>
    <row r="56" spans="1:17" ht="14.5" x14ac:dyDescent="0.35">
      <c r="A56" s="41">
        <v>45156</v>
      </c>
      <c r="B56" s="42" t="s">
        <v>101</v>
      </c>
      <c r="C56" s="42" t="str">
        <f t="shared" si="0"/>
        <v>TT145156</v>
      </c>
      <c r="D56" s="42" t="s">
        <v>92</v>
      </c>
      <c r="E56" s="42" t="s">
        <v>93</v>
      </c>
      <c r="F56" s="34">
        <v>15</v>
      </c>
      <c r="G56" s="34">
        <v>15</v>
      </c>
      <c r="H56" s="34">
        <v>15</v>
      </c>
      <c r="I56" s="34">
        <v>10</v>
      </c>
      <c r="J56" s="37">
        <f t="shared" si="1"/>
        <v>55</v>
      </c>
      <c r="K56" s="42" t="s">
        <v>89</v>
      </c>
      <c r="L56" s="35">
        <f>ROUND((VLOOKUP(D56,process_time[#All],6,FALSE)+1),0)</f>
        <v>3</v>
      </c>
      <c r="M56" s="36">
        <f>VLOOKUP(D56,unit_cost_production[#All],6,FALSE)</f>
        <v>105.06666666666666</v>
      </c>
      <c r="N56" s="37">
        <f>VLOOKUP(D56,unit_cost_fabric[[#All],[product_type]:[cost]],4,FALSE)</f>
        <v>222</v>
      </c>
      <c r="O56" s="37">
        <f>VLOOKUP(K56,unit_cost_packaging[#All],2,FALSE)</f>
        <v>25</v>
      </c>
      <c r="P56" s="36">
        <f t="shared" si="2"/>
        <v>448.88499999999999</v>
      </c>
      <c r="Q56" s="38">
        <f t="shared" si="3"/>
        <v>450</v>
      </c>
    </row>
    <row r="57" spans="1:17" ht="14.5" x14ac:dyDescent="0.35">
      <c r="A57" s="43">
        <v>45176</v>
      </c>
      <c r="B57" s="14" t="s">
        <v>77</v>
      </c>
      <c r="C57" s="14" t="str">
        <f t="shared" si="0"/>
        <v>UA1445176</v>
      </c>
      <c r="D57" s="14" t="s">
        <v>95</v>
      </c>
      <c r="E57" s="14" t="s">
        <v>96</v>
      </c>
      <c r="F57" s="34">
        <v>1</v>
      </c>
      <c r="G57" s="34">
        <v>11</v>
      </c>
      <c r="H57" s="34">
        <v>10</v>
      </c>
      <c r="I57" s="34">
        <v>13</v>
      </c>
      <c r="J57" s="15">
        <f t="shared" si="1"/>
        <v>35</v>
      </c>
      <c r="K57" s="14" t="s">
        <v>89</v>
      </c>
      <c r="L57" s="35">
        <f>ROUND((VLOOKUP(D57,process_time[#All],6,FALSE)+1),0)</f>
        <v>3</v>
      </c>
      <c r="M57" s="39">
        <f>VLOOKUP(D57,unit_cost_production[#All],6,FALSE)</f>
        <v>66.416666666666671</v>
      </c>
      <c r="N57" s="15">
        <f>VLOOKUP(D57,unit_cost_fabric[[#All],[product_type]:[cost]],4,FALSE)</f>
        <v>165</v>
      </c>
      <c r="O57" s="15">
        <f>VLOOKUP(K57,unit_cost_packaging[#All],2,FALSE)</f>
        <v>25</v>
      </c>
      <c r="P57" s="39">
        <f t="shared" si="2"/>
        <v>333.3416666666667</v>
      </c>
      <c r="Q57" s="40">
        <f t="shared" si="3"/>
        <v>335</v>
      </c>
    </row>
    <row r="58" spans="1:17" ht="14.5" x14ac:dyDescent="0.35">
      <c r="A58" s="41">
        <v>45177</v>
      </c>
      <c r="B58" s="42" t="s">
        <v>85</v>
      </c>
      <c r="C58" s="42" t="str">
        <f t="shared" si="0"/>
        <v>SC445177</v>
      </c>
      <c r="D58" s="42" t="s">
        <v>74</v>
      </c>
      <c r="E58" s="42" t="s">
        <v>75</v>
      </c>
      <c r="F58" s="34">
        <v>10</v>
      </c>
      <c r="G58" s="34">
        <v>15</v>
      </c>
      <c r="H58" s="34">
        <v>7</v>
      </c>
      <c r="I58" s="34">
        <v>10</v>
      </c>
      <c r="J58" s="37">
        <f t="shared" si="1"/>
        <v>42</v>
      </c>
      <c r="K58" s="42" t="s">
        <v>89</v>
      </c>
      <c r="L58" s="35">
        <f>ROUND((VLOOKUP(D58,process_time[#All],6,FALSE)+1),0)</f>
        <v>7</v>
      </c>
      <c r="M58" s="36">
        <f>VLOOKUP(D58,unit_cost_production[#All],6,FALSE)</f>
        <v>268.41666666666669</v>
      </c>
      <c r="N58" s="37">
        <f>VLOOKUP(D58,unit_cost_fabric[[#All],[product_type]:[cost]],4,FALSE)</f>
        <v>800</v>
      </c>
      <c r="O58" s="37">
        <f>VLOOKUP(K58,unit_cost_packaging[#All],2,FALSE)</f>
        <v>25</v>
      </c>
      <c r="P58" s="36">
        <f t="shared" si="2"/>
        <v>1394.10625</v>
      </c>
      <c r="Q58" s="38">
        <f t="shared" si="3"/>
        <v>1395</v>
      </c>
    </row>
    <row r="59" spans="1:17" ht="14.5" x14ac:dyDescent="0.35">
      <c r="A59" s="43">
        <v>45190</v>
      </c>
      <c r="B59" s="14" t="s">
        <v>100</v>
      </c>
      <c r="C59" s="14" t="str">
        <f t="shared" si="0"/>
        <v>EE1745190</v>
      </c>
      <c r="D59" s="14" t="s">
        <v>74</v>
      </c>
      <c r="E59" s="14" t="s">
        <v>75</v>
      </c>
      <c r="F59" s="34">
        <v>8</v>
      </c>
      <c r="G59" s="34">
        <v>13</v>
      </c>
      <c r="H59" s="34">
        <v>7</v>
      </c>
      <c r="I59" s="34">
        <v>10</v>
      </c>
      <c r="J59" s="15">
        <f t="shared" si="1"/>
        <v>38</v>
      </c>
      <c r="K59" s="14" t="s">
        <v>80</v>
      </c>
      <c r="L59" s="35">
        <f>ROUND((VLOOKUP(D59,process_time[#All],6,FALSE)+1),0)</f>
        <v>7</v>
      </c>
      <c r="M59" s="39">
        <f>VLOOKUP(D59,unit_cost_production[#All],6,FALSE)</f>
        <v>268.41666666666669</v>
      </c>
      <c r="N59" s="15">
        <f>VLOOKUP(D59,unit_cost_fabric[[#All],[product_type]:[cost]],4,FALSE)</f>
        <v>800</v>
      </c>
      <c r="O59" s="15">
        <f>VLOOKUP(K59,unit_cost_packaging[#All],2,FALSE)</f>
        <v>10</v>
      </c>
      <c r="P59" s="39">
        <f t="shared" si="2"/>
        <v>1401.9416666666668</v>
      </c>
      <c r="Q59" s="40">
        <f t="shared" si="3"/>
        <v>1400</v>
      </c>
    </row>
    <row r="60" spans="1:17" ht="14.5" x14ac:dyDescent="0.35">
      <c r="A60" s="41">
        <v>45197</v>
      </c>
      <c r="B60" s="42" t="s">
        <v>85</v>
      </c>
      <c r="C60" s="42" t="str">
        <f t="shared" si="0"/>
        <v>SC445197</v>
      </c>
      <c r="D60" s="42" t="s">
        <v>95</v>
      </c>
      <c r="E60" s="42" t="s">
        <v>96</v>
      </c>
      <c r="F60" s="34">
        <v>15</v>
      </c>
      <c r="G60" s="34">
        <v>7</v>
      </c>
      <c r="H60" s="34">
        <v>8</v>
      </c>
      <c r="I60" s="34">
        <v>14</v>
      </c>
      <c r="J60" s="37">
        <f t="shared" si="1"/>
        <v>44</v>
      </c>
      <c r="K60" s="42" t="s">
        <v>80</v>
      </c>
      <c r="L60" s="35">
        <f>ROUND((VLOOKUP(D60,process_time[#All],6,FALSE)+1),0)</f>
        <v>3</v>
      </c>
      <c r="M60" s="36">
        <f>VLOOKUP(D60,unit_cost_production[#All],6,FALSE)</f>
        <v>66.416666666666671</v>
      </c>
      <c r="N60" s="37">
        <f>VLOOKUP(D60,unit_cost_fabric[[#All],[product_type]:[cost]],4,FALSE)</f>
        <v>165</v>
      </c>
      <c r="O60" s="37">
        <f>VLOOKUP(K60,unit_cost_packaging[#All],2,FALSE)</f>
        <v>10</v>
      </c>
      <c r="P60" s="36">
        <f t="shared" si="2"/>
        <v>307.80625000000003</v>
      </c>
      <c r="Q60" s="38">
        <f t="shared" si="3"/>
        <v>310</v>
      </c>
    </row>
    <row r="61" spans="1:17" ht="14.5" x14ac:dyDescent="0.35">
      <c r="A61" s="43">
        <v>45203</v>
      </c>
      <c r="B61" s="14" t="s">
        <v>94</v>
      </c>
      <c r="C61" s="14" t="str">
        <f t="shared" si="0"/>
        <v>CC745203</v>
      </c>
      <c r="D61" s="14" t="s">
        <v>74</v>
      </c>
      <c r="E61" s="14" t="s">
        <v>75</v>
      </c>
      <c r="F61" s="34">
        <v>9</v>
      </c>
      <c r="G61" s="34">
        <v>15</v>
      </c>
      <c r="H61" s="34">
        <v>14</v>
      </c>
      <c r="I61" s="34">
        <v>10</v>
      </c>
      <c r="J61" s="15">
        <f t="shared" si="1"/>
        <v>48</v>
      </c>
      <c r="K61" s="14" t="s">
        <v>76</v>
      </c>
      <c r="L61" s="35">
        <f>ROUND((VLOOKUP(D61,process_time[#All],6,FALSE)+1),0)</f>
        <v>7</v>
      </c>
      <c r="M61" s="39">
        <f>VLOOKUP(D61,unit_cost_production[#All],6,FALSE)</f>
        <v>268.41666666666669</v>
      </c>
      <c r="N61" s="15">
        <f>VLOOKUP(D61,unit_cost_fabric[[#All],[product_type]:[cost]],4,FALSE)</f>
        <v>800</v>
      </c>
      <c r="O61" s="15">
        <f>VLOOKUP(K61,unit_cost_packaging[#All],2,FALSE)</f>
        <v>50</v>
      </c>
      <c r="P61" s="39">
        <f t="shared" si="2"/>
        <v>1425.98125</v>
      </c>
      <c r="Q61" s="40">
        <f t="shared" si="3"/>
        <v>1425</v>
      </c>
    </row>
    <row r="62" spans="1:17" ht="14.5" x14ac:dyDescent="0.35">
      <c r="A62" s="41">
        <v>45214</v>
      </c>
      <c r="B62" s="42" t="s">
        <v>102</v>
      </c>
      <c r="C62" s="42" t="str">
        <f t="shared" si="0"/>
        <v>ZT345214</v>
      </c>
      <c r="D62" s="42" t="s">
        <v>92</v>
      </c>
      <c r="E62" s="42" t="s">
        <v>93</v>
      </c>
      <c r="F62" s="34">
        <v>6</v>
      </c>
      <c r="G62" s="34">
        <v>9</v>
      </c>
      <c r="H62" s="34">
        <v>5</v>
      </c>
      <c r="I62" s="34">
        <v>10</v>
      </c>
      <c r="J62" s="37">
        <f t="shared" si="1"/>
        <v>30</v>
      </c>
      <c r="K62" s="42" t="s">
        <v>89</v>
      </c>
      <c r="L62" s="35">
        <f>ROUND((VLOOKUP(D62,process_time[#All],6,FALSE)+1),0)</f>
        <v>3</v>
      </c>
      <c r="M62" s="36">
        <f>VLOOKUP(D62,unit_cost_production[#All],6,FALSE)</f>
        <v>105.06666666666666</v>
      </c>
      <c r="N62" s="37">
        <f>VLOOKUP(D62,unit_cost_fabric[[#All],[product_type]:[cost]],4,FALSE)</f>
        <v>222</v>
      </c>
      <c r="O62" s="37">
        <f>VLOOKUP(K62,unit_cost_packaging[#All],2,FALSE)</f>
        <v>25</v>
      </c>
      <c r="P62" s="36">
        <f t="shared" si="2"/>
        <v>457.68666666666667</v>
      </c>
      <c r="Q62" s="38">
        <f t="shared" si="3"/>
        <v>460</v>
      </c>
    </row>
    <row r="63" spans="1:17" ht="14.5" x14ac:dyDescent="0.35">
      <c r="A63" s="44">
        <v>45233</v>
      </c>
      <c r="B63" s="13" t="s">
        <v>81</v>
      </c>
      <c r="C63" s="13" t="str">
        <f t="shared" si="0"/>
        <v>BF1045233</v>
      </c>
      <c r="D63" s="45" t="s">
        <v>95</v>
      </c>
      <c r="E63" s="13" t="s">
        <v>96</v>
      </c>
      <c r="F63" s="34">
        <v>11</v>
      </c>
      <c r="G63" s="34">
        <v>10</v>
      </c>
      <c r="H63" s="34">
        <v>14</v>
      </c>
      <c r="I63" s="34">
        <v>14</v>
      </c>
      <c r="J63" s="46">
        <f t="shared" si="1"/>
        <v>49</v>
      </c>
      <c r="K63" s="13" t="s">
        <v>89</v>
      </c>
      <c r="L63" s="35">
        <f>ROUND((VLOOKUP(D63,process_time[#All],6,FALSE)+1),0)</f>
        <v>3</v>
      </c>
      <c r="M63" s="39">
        <f>VLOOKUP(D63,unit_cost_production[#All],6,FALSE)</f>
        <v>66.416666666666671</v>
      </c>
      <c r="N63" s="15">
        <f>VLOOKUP(D63,unit_cost_fabric[[#All],[product_type]:[cost]],4,FALSE)</f>
        <v>165</v>
      </c>
      <c r="O63" s="15">
        <f>VLOOKUP(K63,unit_cost_packaging[#All],2,FALSE)</f>
        <v>25</v>
      </c>
      <c r="P63" s="39">
        <f t="shared" si="2"/>
        <v>326.93125000000003</v>
      </c>
      <c r="Q63" s="40">
        <f t="shared" si="3"/>
        <v>325</v>
      </c>
    </row>
    <row r="64" spans="1:17" ht="14.5" x14ac:dyDescent="0.35">
      <c r="A64" s="41">
        <v>45237</v>
      </c>
      <c r="B64" s="42" t="s">
        <v>102</v>
      </c>
      <c r="C64" s="42" t="str">
        <f t="shared" si="0"/>
        <v>ZT345237</v>
      </c>
      <c r="D64" s="47" t="s">
        <v>95</v>
      </c>
      <c r="E64" s="42" t="s">
        <v>96</v>
      </c>
      <c r="F64" s="34">
        <v>9</v>
      </c>
      <c r="G64" s="34">
        <v>9</v>
      </c>
      <c r="H64" s="34">
        <v>6</v>
      </c>
      <c r="I64" s="34">
        <v>12</v>
      </c>
      <c r="J64" s="37">
        <f t="shared" si="1"/>
        <v>36</v>
      </c>
      <c r="K64" s="42" t="s">
        <v>89</v>
      </c>
      <c r="L64" s="35">
        <f>ROUND((VLOOKUP(D64,process_time[#All],6,FALSE)+1),0)</f>
        <v>3</v>
      </c>
      <c r="M64" s="36">
        <f>VLOOKUP(D64,unit_cost_production[#All],6,FALSE)</f>
        <v>66.416666666666671</v>
      </c>
      <c r="N64" s="37">
        <f>VLOOKUP(D64,unit_cost_fabric[[#All],[product_type]:[cost]],4,FALSE)</f>
        <v>165</v>
      </c>
      <c r="O64" s="37">
        <f>VLOOKUP(K64,unit_cost_packaging[#All],2,FALSE)</f>
        <v>25</v>
      </c>
      <c r="P64" s="36">
        <f t="shared" si="2"/>
        <v>333.3416666666667</v>
      </c>
      <c r="Q64" s="38">
        <f t="shared" si="3"/>
        <v>335</v>
      </c>
    </row>
    <row r="65" spans="1:17" ht="14.5" x14ac:dyDescent="0.35">
      <c r="A65" s="44">
        <v>45243</v>
      </c>
      <c r="B65" s="13" t="s">
        <v>94</v>
      </c>
      <c r="C65" s="13" t="str">
        <f t="shared" si="0"/>
        <v>CC745243</v>
      </c>
      <c r="D65" s="45" t="s">
        <v>92</v>
      </c>
      <c r="E65" s="13" t="s">
        <v>93</v>
      </c>
      <c r="F65" s="34">
        <v>1</v>
      </c>
      <c r="G65" s="34">
        <v>8</v>
      </c>
      <c r="H65" s="34">
        <v>13</v>
      </c>
      <c r="I65" s="34">
        <v>11</v>
      </c>
      <c r="J65" s="46">
        <f t="shared" si="1"/>
        <v>33</v>
      </c>
      <c r="K65" s="13" t="s">
        <v>76</v>
      </c>
      <c r="L65" s="35">
        <f>ROUND((VLOOKUP(D65,process_time[#All],6,FALSE)+1),0)</f>
        <v>3</v>
      </c>
      <c r="M65" s="39">
        <f>VLOOKUP(D65,unit_cost_production[#All],6,FALSE)</f>
        <v>105.06666666666666</v>
      </c>
      <c r="N65" s="15">
        <f>VLOOKUP(D65,unit_cost_fabric[[#All],[product_type]:[cost]],4,FALSE)</f>
        <v>222</v>
      </c>
      <c r="O65" s="15">
        <f>VLOOKUP(K65,unit_cost_packaging[#All],2,FALSE)</f>
        <v>50</v>
      </c>
      <c r="P65" s="39">
        <f t="shared" si="2"/>
        <v>490.18666666666667</v>
      </c>
      <c r="Q65" s="40">
        <f t="shared" si="3"/>
        <v>490</v>
      </c>
    </row>
    <row r="66" spans="1:17" ht="14.5" x14ac:dyDescent="0.35">
      <c r="A66" s="41">
        <v>45244</v>
      </c>
      <c r="B66" s="42" t="s">
        <v>85</v>
      </c>
      <c r="C66" s="42" t="str">
        <f t="shared" si="0"/>
        <v>SC445244</v>
      </c>
      <c r="D66" s="47" t="s">
        <v>86</v>
      </c>
      <c r="E66" s="42" t="s">
        <v>87</v>
      </c>
      <c r="F66" s="34">
        <v>1</v>
      </c>
      <c r="G66" s="34">
        <v>13</v>
      </c>
      <c r="H66" s="34">
        <v>8</v>
      </c>
      <c r="I66" s="34">
        <v>5</v>
      </c>
      <c r="J66" s="37">
        <f t="shared" si="1"/>
        <v>27</v>
      </c>
      <c r="K66" s="42" t="s">
        <v>76</v>
      </c>
      <c r="L66" s="35">
        <f>ROUND((VLOOKUP(D66,process_time[#All],6,FALSE)+1),0)</f>
        <v>7</v>
      </c>
      <c r="M66" s="36">
        <f>VLOOKUP(D66,unit_cost_production[#All],6,FALSE)</f>
        <v>284.39999999999998</v>
      </c>
      <c r="N66" s="37">
        <f>VLOOKUP(D66,unit_cost_fabric[[#All],[product_type]:[cost]],4,FALSE)</f>
        <v>1212.75</v>
      </c>
      <c r="O66" s="37">
        <f>VLOOKUP(K66,unit_cost_packaging[#All],2,FALSE)</f>
        <v>50</v>
      </c>
      <c r="P66" s="36">
        <f t="shared" si="2"/>
        <v>2011.2950000000001</v>
      </c>
      <c r="Q66" s="38">
        <f t="shared" si="3"/>
        <v>2010</v>
      </c>
    </row>
    <row r="67" spans="1:17" ht="14.5" x14ac:dyDescent="0.35">
      <c r="A67" s="44">
        <v>45246</v>
      </c>
      <c r="B67" s="13" t="s">
        <v>73</v>
      </c>
      <c r="C67" s="13" t="str">
        <f t="shared" si="0"/>
        <v>DD645246</v>
      </c>
      <c r="D67" s="45" t="s">
        <v>74</v>
      </c>
      <c r="E67" s="13" t="s">
        <v>75</v>
      </c>
      <c r="F67" s="34">
        <v>4</v>
      </c>
      <c r="G67" s="34">
        <v>13</v>
      </c>
      <c r="H67" s="34">
        <v>12</v>
      </c>
      <c r="I67" s="34">
        <v>6</v>
      </c>
      <c r="J67" s="46">
        <f t="shared" si="1"/>
        <v>35</v>
      </c>
      <c r="K67" s="13" t="s">
        <v>89</v>
      </c>
      <c r="L67" s="35">
        <f>ROUND((VLOOKUP(D67,process_time[#All],6,FALSE)+1),0)</f>
        <v>7</v>
      </c>
      <c r="M67" s="39">
        <f>VLOOKUP(D67,unit_cost_production[#All],6,FALSE)</f>
        <v>268.41666666666669</v>
      </c>
      <c r="N67" s="15">
        <f>VLOOKUP(D67,unit_cost_fabric[[#All],[product_type]:[cost]],4,FALSE)</f>
        <v>800</v>
      </c>
      <c r="O67" s="15">
        <f>VLOOKUP(K67,unit_cost_packaging[#All],2,FALSE)</f>
        <v>25</v>
      </c>
      <c r="P67" s="39">
        <f t="shared" si="2"/>
        <v>1421.4416666666668</v>
      </c>
      <c r="Q67" s="40">
        <f t="shared" si="3"/>
        <v>1420</v>
      </c>
    </row>
    <row r="68" spans="1:17" ht="14.5" x14ac:dyDescent="0.35">
      <c r="A68" s="41">
        <v>45276</v>
      </c>
      <c r="B68" s="42" t="s">
        <v>98</v>
      </c>
      <c r="C68" s="42" t="str">
        <f t="shared" si="0"/>
        <v>ME545276</v>
      </c>
      <c r="D68" s="47" t="s">
        <v>74</v>
      </c>
      <c r="E68" s="42" t="s">
        <v>75</v>
      </c>
      <c r="F68" s="34">
        <v>2</v>
      </c>
      <c r="G68" s="34">
        <v>14</v>
      </c>
      <c r="H68" s="34">
        <v>5</v>
      </c>
      <c r="I68" s="34">
        <v>15</v>
      </c>
      <c r="J68" s="37">
        <f t="shared" si="1"/>
        <v>36</v>
      </c>
      <c r="K68" s="42" t="s">
        <v>89</v>
      </c>
      <c r="L68" s="35">
        <f>ROUND((VLOOKUP(D68,process_time[#All],6,FALSE)+1),0)</f>
        <v>7</v>
      </c>
      <c r="M68" s="36">
        <f>VLOOKUP(D68,unit_cost_production[#All],6,FALSE)</f>
        <v>268.41666666666669</v>
      </c>
      <c r="N68" s="37">
        <f>VLOOKUP(D68,unit_cost_fabric[[#All],[product_type]:[cost]],4,FALSE)</f>
        <v>800</v>
      </c>
      <c r="O68" s="37">
        <f>VLOOKUP(K68,unit_cost_packaging[#All],2,FALSE)</f>
        <v>25</v>
      </c>
      <c r="P68" s="36">
        <f t="shared" si="2"/>
        <v>1421.4416666666668</v>
      </c>
      <c r="Q68" s="38">
        <f t="shared" si="3"/>
        <v>1420</v>
      </c>
    </row>
    <row r="69" spans="1:17" ht="14.5" x14ac:dyDescent="0.35">
      <c r="A69" s="44">
        <v>45279</v>
      </c>
      <c r="B69" s="13" t="s">
        <v>94</v>
      </c>
      <c r="C69" s="13" t="str">
        <f t="shared" si="0"/>
        <v>CC745279</v>
      </c>
      <c r="D69" s="45" t="s">
        <v>74</v>
      </c>
      <c r="E69" s="13" t="s">
        <v>75</v>
      </c>
      <c r="F69" s="34">
        <v>6</v>
      </c>
      <c r="G69" s="34">
        <v>13</v>
      </c>
      <c r="H69" s="34">
        <v>9</v>
      </c>
      <c r="I69" s="34">
        <v>14</v>
      </c>
      <c r="J69" s="46">
        <f t="shared" si="1"/>
        <v>42</v>
      </c>
      <c r="K69" s="13" t="s">
        <v>76</v>
      </c>
      <c r="L69" s="35">
        <f>ROUND((VLOOKUP(D69,process_time[#All],6,FALSE)+1),0)</f>
        <v>7</v>
      </c>
      <c r="M69" s="39">
        <f>VLOOKUP(D69,unit_cost_production[#All],6,FALSE)</f>
        <v>268.41666666666669</v>
      </c>
      <c r="N69" s="15">
        <f>VLOOKUP(D69,unit_cost_fabric[[#All],[product_type]:[cost]],4,FALSE)</f>
        <v>800</v>
      </c>
      <c r="O69" s="15">
        <f>VLOOKUP(K69,unit_cost_packaging[#All],2,FALSE)</f>
        <v>50</v>
      </c>
      <c r="P69" s="39">
        <f t="shared" si="2"/>
        <v>1425.98125</v>
      </c>
      <c r="Q69" s="40">
        <f t="shared" si="3"/>
        <v>1425</v>
      </c>
    </row>
    <row r="70" spans="1:17" ht="14.5" x14ac:dyDescent="0.35">
      <c r="A70" s="41">
        <v>45288</v>
      </c>
      <c r="B70" s="42" t="s">
        <v>103</v>
      </c>
      <c r="C70" s="42" t="str">
        <f t="shared" si="0"/>
        <v>TL945288</v>
      </c>
      <c r="D70" s="47" t="s">
        <v>86</v>
      </c>
      <c r="E70" s="42" t="s">
        <v>87</v>
      </c>
      <c r="F70" s="34">
        <v>6</v>
      </c>
      <c r="G70" s="34">
        <v>8</v>
      </c>
      <c r="H70" s="34">
        <v>7</v>
      </c>
      <c r="I70" s="34">
        <v>13</v>
      </c>
      <c r="J70" s="37">
        <f t="shared" si="1"/>
        <v>34</v>
      </c>
      <c r="K70" s="42" t="s">
        <v>80</v>
      </c>
      <c r="L70" s="35">
        <f>ROUND((VLOOKUP(D70,process_time[#All],6,FALSE)+1),0)</f>
        <v>7</v>
      </c>
      <c r="M70" s="36">
        <f>VLOOKUP(D70,unit_cost_production[#All],6,FALSE)</f>
        <v>284.39999999999998</v>
      </c>
      <c r="N70" s="37">
        <f>VLOOKUP(D70,unit_cost_fabric[[#All],[product_type]:[cost]],4,FALSE)</f>
        <v>1212.75</v>
      </c>
      <c r="O70" s="37">
        <f>VLOOKUP(K70,unit_cost_packaging[#All],2,FALSE)</f>
        <v>10</v>
      </c>
      <c r="P70" s="36">
        <f t="shared" si="2"/>
        <v>1959.2950000000001</v>
      </c>
      <c r="Q70" s="38">
        <f t="shared" si="3"/>
        <v>1960</v>
      </c>
    </row>
    <row r="71" spans="1:17" ht="14.5" x14ac:dyDescent="0.35">
      <c r="A71" s="44">
        <v>45306</v>
      </c>
      <c r="B71" s="13" t="s">
        <v>104</v>
      </c>
      <c r="C71" s="13" t="str">
        <f t="shared" si="0"/>
        <v>LB845306</v>
      </c>
      <c r="D71" s="45" t="s">
        <v>74</v>
      </c>
      <c r="E71" s="13" t="s">
        <v>75</v>
      </c>
      <c r="F71" s="34">
        <v>0</v>
      </c>
      <c r="G71" s="34">
        <v>12</v>
      </c>
      <c r="H71" s="34">
        <v>10</v>
      </c>
      <c r="I71" s="34">
        <v>6</v>
      </c>
      <c r="J71" s="46">
        <f t="shared" si="1"/>
        <v>28</v>
      </c>
      <c r="K71" s="13" t="s">
        <v>89</v>
      </c>
      <c r="L71" s="35">
        <f>ROUND((VLOOKUP(D71,process_time[#All],6,FALSE)+1),0)</f>
        <v>7</v>
      </c>
      <c r="M71" s="39">
        <f>VLOOKUP(D71,unit_cost_production[#All],6,FALSE)</f>
        <v>268.41666666666669</v>
      </c>
      <c r="N71" s="15">
        <f>VLOOKUP(D71,unit_cost_fabric[[#All],[product_type]:[cost]],4,FALSE)</f>
        <v>800</v>
      </c>
      <c r="O71" s="15">
        <f>VLOOKUP(K71,unit_cost_packaging[#All],2,FALSE)</f>
        <v>25</v>
      </c>
      <c r="P71" s="39">
        <f t="shared" si="2"/>
        <v>1421.4416666666668</v>
      </c>
      <c r="Q71" s="40">
        <f t="shared" si="3"/>
        <v>1420</v>
      </c>
    </row>
    <row r="72" spans="1:17" ht="14.5" x14ac:dyDescent="0.35">
      <c r="A72" s="41">
        <v>45306</v>
      </c>
      <c r="B72" s="42" t="s">
        <v>100</v>
      </c>
      <c r="C72" s="42" t="str">
        <f t="shared" si="0"/>
        <v>EE1745306</v>
      </c>
      <c r="D72" s="42" t="s">
        <v>78</v>
      </c>
      <c r="E72" s="42" t="s">
        <v>79</v>
      </c>
      <c r="F72" s="34">
        <v>6</v>
      </c>
      <c r="G72" s="34">
        <v>9</v>
      </c>
      <c r="H72" s="34">
        <v>13</v>
      </c>
      <c r="I72" s="34">
        <v>10</v>
      </c>
      <c r="J72" s="37">
        <f t="shared" si="1"/>
        <v>38</v>
      </c>
      <c r="K72" s="42" t="s">
        <v>80</v>
      </c>
      <c r="L72" s="35">
        <f>ROUND((VLOOKUP(D72,process_time[#All],6,FALSE)+1),0)</f>
        <v>5</v>
      </c>
      <c r="M72" s="36">
        <f>VLOOKUP(D72,unit_cost_production[#All],6,FALSE)</f>
        <v>180.85666666666665</v>
      </c>
      <c r="N72" s="37">
        <f>VLOOKUP(D72,unit_cost_fabric[[#All],[product_type]:[cost]],4,FALSE)</f>
        <v>300</v>
      </c>
      <c r="O72" s="37">
        <f>VLOOKUP(K72,unit_cost_packaging[#All],2,FALSE)</f>
        <v>10</v>
      </c>
      <c r="P72" s="36">
        <f t="shared" si="2"/>
        <v>638.11366666666663</v>
      </c>
      <c r="Q72" s="38">
        <f t="shared" si="3"/>
        <v>640</v>
      </c>
    </row>
    <row r="73" spans="1:17" ht="14.5" x14ac:dyDescent="0.35">
      <c r="A73" s="43">
        <v>45311</v>
      </c>
      <c r="B73" s="14" t="s">
        <v>73</v>
      </c>
      <c r="C73" s="14" t="str">
        <f t="shared" si="0"/>
        <v>DD645311</v>
      </c>
      <c r="D73" s="21" t="s">
        <v>92</v>
      </c>
      <c r="E73" s="14" t="s">
        <v>93</v>
      </c>
      <c r="F73" s="34">
        <v>11</v>
      </c>
      <c r="G73" s="34">
        <v>12</v>
      </c>
      <c r="H73" s="34">
        <v>8</v>
      </c>
      <c r="I73" s="34">
        <v>15</v>
      </c>
      <c r="J73" s="15">
        <f t="shared" si="1"/>
        <v>46</v>
      </c>
      <c r="K73" s="14" t="s">
        <v>89</v>
      </c>
      <c r="L73" s="35">
        <f>ROUND((VLOOKUP(D73,process_time[#All],6,FALSE)+1),0)</f>
        <v>3</v>
      </c>
      <c r="M73" s="39">
        <f>VLOOKUP(D73,unit_cost_production[#All],6,FALSE)</f>
        <v>105.06666666666666</v>
      </c>
      <c r="N73" s="15">
        <f>VLOOKUP(D73,unit_cost_fabric[[#All],[product_type]:[cost]],4,FALSE)</f>
        <v>222</v>
      </c>
      <c r="O73" s="15">
        <f>VLOOKUP(K73,unit_cost_packaging[#All],2,FALSE)</f>
        <v>25</v>
      </c>
      <c r="P73" s="39">
        <f t="shared" si="2"/>
        <v>448.88499999999999</v>
      </c>
      <c r="Q73" s="40">
        <f t="shared" si="3"/>
        <v>450</v>
      </c>
    </row>
    <row r="74" spans="1:17" ht="14.5" x14ac:dyDescent="0.35">
      <c r="A74" s="48">
        <v>45319</v>
      </c>
      <c r="B74" s="6" t="s">
        <v>104</v>
      </c>
      <c r="C74" s="6" t="str">
        <f t="shared" si="0"/>
        <v>LB845319</v>
      </c>
      <c r="D74" s="20" t="s">
        <v>92</v>
      </c>
      <c r="E74" s="6" t="s">
        <v>93</v>
      </c>
      <c r="F74" s="34">
        <v>5</v>
      </c>
      <c r="G74" s="34">
        <v>6</v>
      </c>
      <c r="H74" s="34">
        <v>11</v>
      </c>
      <c r="I74" s="34">
        <v>9</v>
      </c>
      <c r="J74" s="7">
        <f t="shared" si="1"/>
        <v>31</v>
      </c>
      <c r="K74" s="6" t="s">
        <v>89</v>
      </c>
      <c r="L74" s="35">
        <f>ROUND((VLOOKUP(D74,process_time[#All],6,FALSE)+1),0)</f>
        <v>3</v>
      </c>
      <c r="M74" s="36">
        <f>VLOOKUP(D74,unit_cost_production[#All],6,FALSE)</f>
        <v>105.06666666666666</v>
      </c>
      <c r="N74" s="37">
        <f>VLOOKUP(D74,unit_cost_fabric[[#All],[product_type]:[cost]],4,FALSE)</f>
        <v>222</v>
      </c>
      <c r="O74" s="37">
        <f>VLOOKUP(K74,unit_cost_packaging[#All],2,FALSE)</f>
        <v>25</v>
      </c>
      <c r="P74" s="36">
        <f t="shared" si="2"/>
        <v>457.68666666666667</v>
      </c>
      <c r="Q74" s="38">
        <f t="shared" si="3"/>
        <v>460</v>
      </c>
    </row>
    <row r="75" spans="1:17" ht="14.5" x14ac:dyDescent="0.35">
      <c r="A75" s="43">
        <v>45329</v>
      </c>
      <c r="B75" s="14" t="s">
        <v>107</v>
      </c>
      <c r="C75" s="14" t="str">
        <f t="shared" si="0"/>
        <v>CC1545329</v>
      </c>
      <c r="D75" s="14" t="s">
        <v>92</v>
      </c>
      <c r="E75" s="14" t="s">
        <v>93</v>
      </c>
      <c r="F75" s="34">
        <v>14</v>
      </c>
      <c r="G75" s="34">
        <v>14</v>
      </c>
      <c r="H75" s="34">
        <v>7</v>
      </c>
      <c r="I75" s="34">
        <v>14</v>
      </c>
      <c r="J75" s="15">
        <f t="shared" si="1"/>
        <v>49</v>
      </c>
      <c r="K75" s="14" t="s">
        <v>89</v>
      </c>
      <c r="L75" s="35">
        <f>ROUND((VLOOKUP(D75,process_time[#All],6,FALSE)+1),0)</f>
        <v>3</v>
      </c>
      <c r="M75" s="39">
        <f>VLOOKUP(D75,unit_cost_production[#All],6,FALSE)</f>
        <v>105.06666666666666</v>
      </c>
      <c r="N75" s="15">
        <f>VLOOKUP(D75,unit_cost_fabric[[#All],[product_type]:[cost]],4,FALSE)</f>
        <v>222</v>
      </c>
      <c r="O75" s="15">
        <f>VLOOKUP(K75,unit_cost_packaging[#All],2,FALSE)</f>
        <v>25</v>
      </c>
      <c r="P75" s="39">
        <f t="shared" si="2"/>
        <v>448.88499999999999</v>
      </c>
      <c r="Q75" s="40">
        <f t="shared" si="3"/>
        <v>450</v>
      </c>
    </row>
    <row r="76" spans="1:17" ht="14.5" x14ac:dyDescent="0.35">
      <c r="A76" s="41">
        <v>45347</v>
      </c>
      <c r="B76" s="42" t="s">
        <v>98</v>
      </c>
      <c r="C76" s="42" t="str">
        <f t="shared" si="0"/>
        <v>ME545347</v>
      </c>
      <c r="D76" s="47" t="s">
        <v>78</v>
      </c>
      <c r="E76" s="42" t="s">
        <v>79</v>
      </c>
      <c r="F76" s="34">
        <v>15</v>
      </c>
      <c r="G76" s="34">
        <v>14</v>
      </c>
      <c r="H76" s="34">
        <v>9</v>
      </c>
      <c r="I76" s="34">
        <v>15</v>
      </c>
      <c r="J76" s="37">
        <f t="shared" si="1"/>
        <v>53</v>
      </c>
      <c r="K76" s="42" t="s">
        <v>89</v>
      </c>
      <c r="L76" s="35">
        <f>ROUND((VLOOKUP(D76,process_time[#All],6,FALSE)+1),0)</f>
        <v>5</v>
      </c>
      <c r="M76" s="36">
        <f>VLOOKUP(D76,unit_cost_production[#All],6,FALSE)</f>
        <v>180.85666666666665</v>
      </c>
      <c r="N76" s="37">
        <f>VLOOKUP(D76,unit_cost_fabric[[#All],[product_type]:[cost]],4,FALSE)</f>
        <v>300</v>
      </c>
      <c r="O76" s="37">
        <f>VLOOKUP(K76,unit_cost_packaging[#All],2,FALSE)</f>
        <v>25</v>
      </c>
      <c r="P76" s="36">
        <f t="shared" si="2"/>
        <v>644.96725000000004</v>
      </c>
      <c r="Q76" s="38">
        <f t="shared" si="3"/>
        <v>645</v>
      </c>
    </row>
    <row r="77" spans="1:17" ht="14.5" x14ac:dyDescent="0.35">
      <c r="A77" s="43">
        <v>45363</v>
      </c>
      <c r="B77" s="14" t="s">
        <v>98</v>
      </c>
      <c r="C77" s="14" t="str">
        <f t="shared" si="0"/>
        <v>ME545363</v>
      </c>
      <c r="D77" s="14" t="s">
        <v>95</v>
      </c>
      <c r="E77" s="14" t="s">
        <v>96</v>
      </c>
      <c r="F77" s="15">
        <v>14</v>
      </c>
      <c r="G77" s="15">
        <v>11</v>
      </c>
      <c r="H77" s="15">
        <v>10</v>
      </c>
      <c r="I77" s="15">
        <v>7</v>
      </c>
      <c r="J77" s="15">
        <f t="shared" si="1"/>
        <v>42</v>
      </c>
      <c r="K77" s="14" t="s">
        <v>89</v>
      </c>
      <c r="L77" s="35">
        <f>ROUND((VLOOKUP(D77,process_time[#All],6,FALSE)+1),0)</f>
        <v>3</v>
      </c>
      <c r="M77" s="39">
        <f>VLOOKUP(D77,unit_cost_production[#All],6,FALSE)</f>
        <v>66.416666666666671</v>
      </c>
      <c r="N77" s="15">
        <f>VLOOKUP(D77,unit_cost_fabric[[#All],[product_type]:[cost]],4,FALSE)</f>
        <v>165</v>
      </c>
      <c r="O77" s="15">
        <f>VLOOKUP(K77,unit_cost_packaging[#All],2,FALSE)</f>
        <v>25</v>
      </c>
      <c r="P77" s="39">
        <f t="shared" si="2"/>
        <v>326.93125000000003</v>
      </c>
      <c r="Q77" s="40">
        <f t="shared" si="3"/>
        <v>325</v>
      </c>
    </row>
    <row r="78" spans="1:17" ht="14.5" x14ac:dyDescent="0.35">
      <c r="A78" s="41">
        <v>45368</v>
      </c>
      <c r="B78" s="42" t="s">
        <v>97</v>
      </c>
      <c r="C78" s="42" t="str">
        <f t="shared" si="0"/>
        <v>PW1645368</v>
      </c>
      <c r="D78" s="42" t="s">
        <v>86</v>
      </c>
      <c r="E78" s="42" t="s">
        <v>87</v>
      </c>
      <c r="F78" s="37">
        <v>7</v>
      </c>
      <c r="G78" s="37">
        <v>8</v>
      </c>
      <c r="H78" s="37">
        <v>15</v>
      </c>
      <c r="I78" s="37">
        <v>5</v>
      </c>
      <c r="J78" s="37">
        <f t="shared" si="1"/>
        <v>35</v>
      </c>
      <c r="K78" s="42" t="s">
        <v>80</v>
      </c>
      <c r="L78" s="35">
        <f>ROUND((VLOOKUP(D78,process_time[#All],6,FALSE)+1),0)</f>
        <v>7</v>
      </c>
      <c r="M78" s="36">
        <f>VLOOKUP(D78,unit_cost_production[#All],6,FALSE)</f>
        <v>284.39999999999998</v>
      </c>
      <c r="N78" s="37">
        <f>VLOOKUP(D78,unit_cost_fabric[[#All],[product_type]:[cost]],4,FALSE)</f>
        <v>1212.75</v>
      </c>
      <c r="O78" s="37">
        <f>VLOOKUP(K78,unit_cost_packaging[#All],2,FALSE)</f>
        <v>10</v>
      </c>
      <c r="P78" s="36">
        <f t="shared" si="2"/>
        <v>1959.2950000000001</v>
      </c>
      <c r="Q78" s="38">
        <f t="shared" si="3"/>
        <v>1960</v>
      </c>
    </row>
    <row r="79" spans="1:17" ht="14.5" x14ac:dyDescent="0.35">
      <c r="A79" s="43">
        <v>45379</v>
      </c>
      <c r="B79" s="14" t="s">
        <v>102</v>
      </c>
      <c r="C79" s="14" t="str">
        <f t="shared" si="0"/>
        <v>ZT345379</v>
      </c>
      <c r="D79" s="14" t="s">
        <v>92</v>
      </c>
      <c r="E79" s="14" t="s">
        <v>93</v>
      </c>
      <c r="F79" s="15">
        <v>1</v>
      </c>
      <c r="G79" s="15">
        <v>8</v>
      </c>
      <c r="H79" s="15">
        <v>10</v>
      </c>
      <c r="I79" s="15">
        <v>7</v>
      </c>
      <c r="J79" s="15">
        <f t="shared" si="1"/>
        <v>26</v>
      </c>
      <c r="K79" s="14" t="s">
        <v>89</v>
      </c>
      <c r="L79" s="35">
        <f>ROUND((VLOOKUP(D79,process_time[#All],6,FALSE)+1),0)</f>
        <v>3</v>
      </c>
      <c r="M79" s="39">
        <f>VLOOKUP(D79,unit_cost_production[#All],6,FALSE)</f>
        <v>105.06666666666666</v>
      </c>
      <c r="N79" s="15">
        <f>VLOOKUP(D79,unit_cost_fabric[[#All],[product_type]:[cost]],4,FALSE)</f>
        <v>222</v>
      </c>
      <c r="O79" s="15">
        <f>VLOOKUP(K79,unit_cost_packaging[#All],2,FALSE)</f>
        <v>25</v>
      </c>
      <c r="P79" s="39">
        <f t="shared" si="2"/>
        <v>457.68666666666667</v>
      </c>
      <c r="Q79" s="40">
        <f t="shared" si="3"/>
        <v>460</v>
      </c>
    </row>
    <row r="80" spans="1:17" ht="14.5" x14ac:dyDescent="0.35">
      <c r="A80" s="41">
        <v>45392</v>
      </c>
      <c r="B80" s="42" t="s">
        <v>73</v>
      </c>
      <c r="C80" s="42" t="str">
        <f t="shared" si="0"/>
        <v>DD645392</v>
      </c>
      <c r="D80" s="42" t="s">
        <v>95</v>
      </c>
      <c r="E80" s="42" t="s">
        <v>96</v>
      </c>
      <c r="F80" s="37">
        <v>8</v>
      </c>
      <c r="G80" s="37">
        <v>6</v>
      </c>
      <c r="H80" s="37">
        <v>11</v>
      </c>
      <c r="I80" s="37">
        <v>8</v>
      </c>
      <c r="J80" s="37">
        <f t="shared" si="1"/>
        <v>33</v>
      </c>
      <c r="K80" s="42" t="s">
        <v>89</v>
      </c>
      <c r="L80" s="35">
        <f>ROUND((VLOOKUP(D80,process_time[#All],6,FALSE)+1),0)</f>
        <v>3</v>
      </c>
      <c r="M80" s="36">
        <f>VLOOKUP(D80,unit_cost_production[#All],6,FALSE)</f>
        <v>66.416666666666671</v>
      </c>
      <c r="N80" s="37">
        <f>VLOOKUP(D80,unit_cost_fabric[[#All],[product_type]:[cost]],4,FALSE)</f>
        <v>165</v>
      </c>
      <c r="O80" s="37">
        <f>VLOOKUP(K80,unit_cost_packaging[#All],2,FALSE)</f>
        <v>25</v>
      </c>
      <c r="P80" s="36">
        <f t="shared" si="2"/>
        <v>333.3416666666667</v>
      </c>
      <c r="Q80" s="38">
        <f t="shared" si="3"/>
        <v>335</v>
      </c>
    </row>
    <row r="81" spans="1:17" ht="14.5" x14ac:dyDescent="0.35">
      <c r="A81" s="43">
        <v>45398</v>
      </c>
      <c r="B81" s="14" t="s">
        <v>88</v>
      </c>
      <c r="C81" s="14" t="str">
        <f t="shared" si="0"/>
        <v>SS1245398</v>
      </c>
      <c r="D81" s="14" t="s">
        <v>95</v>
      </c>
      <c r="E81" s="14" t="s">
        <v>96</v>
      </c>
      <c r="F81" s="15">
        <v>15</v>
      </c>
      <c r="G81" s="15">
        <v>12</v>
      </c>
      <c r="H81" s="15">
        <v>14</v>
      </c>
      <c r="I81" s="15">
        <v>11</v>
      </c>
      <c r="J81" s="15">
        <f t="shared" si="1"/>
        <v>52</v>
      </c>
      <c r="K81" s="14" t="s">
        <v>76</v>
      </c>
      <c r="L81" s="35">
        <f>ROUND((VLOOKUP(D81,process_time[#All],6,FALSE)+1),0)</f>
        <v>3</v>
      </c>
      <c r="M81" s="39">
        <f>VLOOKUP(D81,unit_cost_production[#All],6,FALSE)</f>
        <v>66.416666666666671</v>
      </c>
      <c r="N81" s="15">
        <f>VLOOKUP(D81,unit_cost_fabric[[#All],[product_type]:[cost]],4,FALSE)</f>
        <v>165</v>
      </c>
      <c r="O81" s="15">
        <f>VLOOKUP(K81,unit_cost_packaging[#All],2,FALSE)</f>
        <v>50</v>
      </c>
      <c r="P81" s="39">
        <f t="shared" si="2"/>
        <v>358.80625000000003</v>
      </c>
      <c r="Q81" s="40">
        <f t="shared" si="3"/>
        <v>360</v>
      </c>
    </row>
    <row r="82" spans="1:17" ht="14.5" x14ac:dyDescent="0.35">
      <c r="A82" s="41">
        <v>45415</v>
      </c>
      <c r="B82" s="42" t="s">
        <v>104</v>
      </c>
      <c r="C82" s="42" t="str">
        <f t="shared" si="0"/>
        <v>LB845415</v>
      </c>
      <c r="D82" s="42" t="s">
        <v>83</v>
      </c>
      <c r="E82" s="42" t="s">
        <v>84</v>
      </c>
      <c r="F82" s="37">
        <v>1</v>
      </c>
      <c r="G82" s="37">
        <v>7</v>
      </c>
      <c r="H82" s="37">
        <v>10</v>
      </c>
      <c r="I82" s="37">
        <v>14</v>
      </c>
      <c r="J82" s="37">
        <f t="shared" si="1"/>
        <v>32</v>
      </c>
      <c r="K82" s="42" t="s">
        <v>89</v>
      </c>
      <c r="L82" s="35">
        <f>ROUND((VLOOKUP(D82,process_time[#All],6,FALSE)+1),0)</f>
        <v>8</v>
      </c>
      <c r="M82" s="36">
        <f>VLOOKUP(D82,unit_cost_production[#All],6,FALSE)</f>
        <v>330</v>
      </c>
      <c r="N82" s="37">
        <f>VLOOKUP(D82,unit_cost_fabric[[#All],[product_type]:[cost]],4,FALSE)</f>
        <v>1200</v>
      </c>
      <c r="O82" s="37">
        <f>VLOOKUP(K82,unit_cost_packaging[#All],2,FALSE)</f>
        <v>25</v>
      </c>
      <c r="P82" s="36">
        <f t="shared" si="2"/>
        <v>2021.5</v>
      </c>
      <c r="Q82" s="38">
        <f t="shared" si="3"/>
        <v>2020</v>
      </c>
    </row>
    <row r="83" spans="1:17" ht="14.5" x14ac:dyDescent="0.35">
      <c r="A83" s="44">
        <v>45420</v>
      </c>
      <c r="B83" s="13" t="s">
        <v>91</v>
      </c>
      <c r="C83" s="13" t="str">
        <f t="shared" si="0"/>
        <v>UT1845420</v>
      </c>
      <c r="D83" s="45" t="s">
        <v>95</v>
      </c>
      <c r="E83" s="13" t="s">
        <v>96</v>
      </c>
      <c r="F83" s="15">
        <v>7</v>
      </c>
      <c r="G83" s="15">
        <v>6</v>
      </c>
      <c r="H83" s="15">
        <v>9</v>
      </c>
      <c r="I83" s="15">
        <v>9</v>
      </c>
      <c r="J83" s="46">
        <f t="shared" si="1"/>
        <v>31</v>
      </c>
      <c r="K83" s="13" t="s">
        <v>76</v>
      </c>
      <c r="L83" s="35">
        <f>ROUND((VLOOKUP(D83,process_time[#All],6,FALSE)+1),0)</f>
        <v>3</v>
      </c>
      <c r="M83" s="39">
        <f>VLOOKUP(D83,unit_cost_production[#All],6,FALSE)</f>
        <v>66.416666666666671</v>
      </c>
      <c r="N83" s="15">
        <f>VLOOKUP(D83,unit_cost_fabric[[#All],[product_type]:[cost]],4,FALSE)</f>
        <v>165</v>
      </c>
      <c r="O83" s="15">
        <f>VLOOKUP(K83,unit_cost_packaging[#All],2,FALSE)</f>
        <v>50</v>
      </c>
      <c r="P83" s="39">
        <f t="shared" si="2"/>
        <v>365.8416666666667</v>
      </c>
      <c r="Q83" s="40">
        <f t="shared" si="3"/>
        <v>365</v>
      </c>
    </row>
    <row r="84" spans="1:17" ht="14.5" x14ac:dyDescent="0.35">
      <c r="A84" s="41">
        <v>45422</v>
      </c>
      <c r="B84" s="42" t="s">
        <v>88</v>
      </c>
      <c r="C84" s="42" t="str">
        <f t="shared" si="0"/>
        <v>SS1245422</v>
      </c>
      <c r="D84" s="42" t="s">
        <v>95</v>
      </c>
      <c r="E84" s="42" t="s">
        <v>96</v>
      </c>
      <c r="F84" s="37">
        <v>9</v>
      </c>
      <c r="G84" s="37">
        <v>6</v>
      </c>
      <c r="H84" s="37">
        <v>8</v>
      </c>
      <c r="I84" s="37">
        <v>14</v>
      </c>
      <c r="J84" s="37">
        <f t="shared" si="1"/>
        <v>37</v>
      </c>
      <c r="K84" s="42" t="s">
        <v>80</v>
      </c>
      <c r="L84" s="35">
        <f>ROUND((VLOOKUP(D84,process_time[#All],6,FALSE)+1),0)</f>
        <v>3</v>
      </c>
      <c r="M84" s="36">
        <f>VLOOKUP(D84,unit_cost_production[#All],6,FALSE)</f>
        <v>66.416666666666671</v>
      </c>
      <c r="N84" s="37">
        <f>VLOOKUP(D84,unit_cost_fabric[[#All],[product_type]:[cost]],4,FALSE)</f>
        <v>165</v>
      </c>
      <c r="O84" s="37">
        <f>VLOOKUP(K84,unit_cost_packaging[#All],2,FALSE)</f>
        <v>10</v>
      </c>
      <c r="P84" s="36">
        <f t="shared" si="2"/>
        <v>313.8416666666667</v>
      </c>
      <c r="Q84" s="38">
        <f t="shared" si="3"/>
        <v>315</v>
      </c>
    </row>
    <row r="85" spans="1:17" ht="14.5" x14ac:dyDescent="0.35">
      <c r="A85" s="43">
        <v>45424</v>
      </c>
      <c r="B85" s="14" t="s">
        <v>88</v>
      </c>
      <c r="C85" s="14" t="str">
        <f t="shared" si="0"/>
        <v>SS1245424</v>
      </c>
      <c r="D85" s="14" t="s">
        <v>83</v>
      </c>
      <c r="E85" s="14" t="s">
        <v>84</v>
      </c>
      <c r="F85" s="15">
        <v>5</v>
      </c>
      <c r="G85" s="15">
        <v>11</v>
      </c>
      <c r="H85" s="15">
        <v>13</v>
      </c>
      <c r="I85" s="15">
        <v>13</v>
      </c>
      <c r="J85" s="15">
        <f t="shared" si="1"/>
        <v>42</v>
      </c>
      <c r="K85" s="14" t="s">
        <v>76</v>
      </c>
      <c r="L85" s="35">
        <f>ROUND((VLOOKUP(D85,process_time[#All],6,FALSE)+1),0)</f>
        <v>8</v>
      </c>
      <c r="M85" s="39">
        <f>VLOOKUP(D85,unit_cost_production[#All],6,FALSE)</f>
        <v>330</v>
      </c>
      <c r="N85" s="15">
        <f>VLOOKUP(D85,unit_cost_fabric[[#All],[product_type]:[cost]],4,FALSE)</f>
        <v>1200</v>
      </c>
      <c r="O85" s="15">
        <f>VLOOKUP(K85,unit_cost_packaging[#All],2,FALSE)</f>
        <v>50</v>
      </c>
      <c r="P85" s="39">
        <f t="shared" si="2"/>
        <v>2014.5</v>
      </c>
      <c r="Q85" s="40">
        <f t="shared" si="3"/>
        <v>2015</v>
      </c>
    </row>
    <row r="86" spans="1:17" ht="14.5" x14ac:dyDescent="0.35">
      <c r="A86" s="41">
        <v>45432</v>
      </c>
      <c r="B86" s="42" t="s">
        <v>101</v>
      </c>
      <c r="C86" s="42" t="str">
        <f t="shared" si="0"/>
        <v>TT145432</v>
      </c>
      <c r="D86" s="42" t="s">
        <v>92</v>
      </c>
      <c r="E86" s="42" t="s">
        <v>93</v>
      </c>
      <c r="F86" s="37">
        <v>14</v>
      </c>
      <c r="G86" s="37">
        <v>10</v>
      </c>
      <c r="H86" s="37">
        <v>6</v>
      </c>
      <c r="I86" s="37">
        <v>7</v>
      </c>
      <c r="J86" s="37">
        <f t="shared" si="1"/>
        <v>37</v>
      </c>
      <c r="K86" s="42" t="s">
        <v>80</v>
      </c>
      <c r="L86" s="35">
        <f>ROUND((VLOOKUP(D86,process_time[#All],6,FALSE)+1),0)</f>
        <v>3</v>
      </c>
      <c r="M86" s="36">
        <f>VLOOKUP(D86,unit_cost_production[#All],6,FALSE)</f>
        <v>105.06666666666666</v>
      </c>
      <c r="N86" s="37">
        <f>VLOOKUP(D86,unit_cost_fabric[[#All],[product_type]:[cost]],4,FALSE)</f>
        <v>222</v>
      </c>
      <c r="O86" s="37">
        <f>VLOOKUP(K86,unit_cost_packaging[#All],2,FALSE)</f>
        <v>10</v>
      </c>
      <c r="P86" s="36">
        <f t="shared" si="2"/>
        <v>438.18666666666667</v>
      </c>
      <c r="Q86" s="38">
        <f t="shared" si="3"/>
        <v>440</v>
      </c>
    </row>
    <row r="87" spans="1:17" ht="14.5" x14ac:dyDescent="0.35">
      <c r="A87" s="43">
        <v>45460</v>
      </c>
      <c r="B87" s="14" t="s">
        <v>102</v>
      </c>
      <c r="C87" s="14" t="str">
        <f t="shared" si="0"/>
        <v>ZT345460</v>
      </c>
      <c r="D87" s="14" t="s">
        <v>92</v>
      </c>
      <c r="E87" s="14" t="s">
        <v>93</v>
      </c>
      <c r="F87" s="15">
        <v>13</v>
      </c>
      <c r="G87" s="15">
        <v>15</v>
      </c>
      <c r="H87" s="15">
        <v>14</v>
      </c>
      <c r="I87" s="15">
        <v>8</v>
      </c>
      <c r="J87" s="15">
        <f t="shared" si="1"/>
        <v>50</v>
      </c>
      <c r="K87" s="14" t="s">
        <v>89</v>
      </c>
      <c r="L87" s="35">
        <f>ROUND((VLOOKUP(D87,process_time[#All],6,FALSE)+1),0)</f>
        <v>3</v>
      </c>
      <c r="M87" s="39">
        <f>VLOOKUP(D87,unit_cost_production[#All],6,FALSE)</f>
        <v>105.06666666666666</v>
      </c>
      <c r="N87" s="15">
        <f>VLOOKUP(D87,unit_cost_fabric[[#All],[product_type]:[cost]],4,FALSE)</f>
        <v>222</v>
      </c>
      <c r="O87" s="15">
        <f>VLOOKUP(K87,unit_cost_packaging[#All],2,FALSE)</f>
        <v>25</v>
      </c>
      <c r="P87" s="39">
        <f t="shared" si="2"/>
        <v>448.88499999999999</v>
      </c>
      <c r="Q87" s="40">
        <f t="shared" si="3"/>
        <v>450</v>
      </c>
    </row>
    <row r="88" spans="1:17" ht="14.5" x14ac:dyDescent="0.35">
      <c r="A88" s="41">
        <v>45463</v>
      </c>
      <c r="B88" s="42" t="s">
        <v>107</v>
      </c>
      <c r="C88" s="42" t="str">
        <f t="shared" si="0"/>
        <v>CC1545463</v>
      </c>
      <c r="D88" s="42" t="s">
        <v>86</v>
      </c>
      <c r="E88" s="42" t="s">
        <v>87</v>
      </c>
      <c r="F88" s="37">
        <v>3</v>
      </c>
      <c r="G88" s="37">
        <v>8</v>
      </c>
      <c r="H88" s="37">
        <v>9</v>
      </c>
      <c r="I88" s="37">
        <v>6</v>
      </c>
      <c r="J88" s="37">
        <f t="shared" si="1"/>
        <v>26</v>
      </c>
      <c r="K88" s="42" t="s">
        <v>76</v>
      </c>
      <c r="L88" s="35">
        <f>ROUND((VLOOKUP(D88,process_time[#All],6,FALSE)+1),0)</f>
        <v>7</v>
      </c>
      <c r="M88" s="36">
        <f>VLOOKUP(D88,unit_cost_production[#All],6,FALSE)</f>
        <v>284.39999999999998</v>
      </c>
      <c r="N88" s="37">
        <f>VLOOKUP(D88,unit_cost_fabric[[#All],[product_type]:[cost]],4,FALSE)</f>
        <v>1212.75</v>
      </c>
      <c r="O88" s="37">
        <f>VLOOKUP(K88,unit_cost_packaging[#All],2,FALSE)</f>
        <v>50</v>
      </c>
      <c r="P88" s="36">
        <f t="shared" si="2"/>
        <v>2011.2950000000001</v>
      </c>
      <c r="Q88" s="38">
        <f t="shared" si="3"/>
        <v>2010</v>
      </c>
    </row>
    <row r="89" spans="1:17" ht="14.5" x14ac:dyDescent="0.35">
      <c r="A89" s="43">
        <v>45472</v>
      </c>
      <c r="B89" s="14" t="s">
        <v>100</v>
      </c>
      <c r="C89" s="14" t="str">
        <f t="shared" si="0"/>
        <v>EE1745472</v>
      </c>
      <c r="D89" s="14" t="s">
        <v>78</v>
      </c>
      <c r="E89" s="14" t="s">
        <v>79</v>
      </c>
      <c r="F89" s="15">
        <v>10</v>
      </c>
      <c r="G89" s="15">
        <v>13</v>
      </c>
      <c r="H89" s="15">
        <v>8</v>
      </c>
      <c r="I89" s="15">
        <v>5</v>
      </c>
      <c r="J89" s="15">
        <f t="shared" si="1"/>
        <v>36</v>
      </c>
      <c r="K89" s="14" t="s">
        <v>80</v>
      </c>
      <c r="L89" s="35">
        <f>ROUND((VLOOKUP(D89,process_time[#All],6,FALSE)+1),0)</f>
        <v>5</v>
      </c>
      <c r="M89" s="39">
        <f>VLOOKUP(D89,unit_cost_production[#All],6,FALSE)</f>
        <v>180.85666666666665</v>
      </c>
      <c r="N89" s="15">
        <f>VLOOKUP(D89,unit_cost_fabric[[#All],[product_type]:[cost]],4,FALSE)</f>
        <v>300</v>
      </c>
      <c r="O89" s="15">
        <f>VLOOKUP(K89,unit_cost_packaging[#All],2,FALSE)</f>
        <v>10</v>
      </c>
      <c r="P89" s="39">
        <f t="shared" si="2"/>
        <v>638.11366666666663</v>
      </c>
      <c r="Q89" s="40">
        <f t="shared" si="3"/>
        <v>640</v>
      </c>
    </row>
    <row r="90" spans="1:17" ht="14.5" x14ac:dyDescent="0.35">
      <c r="A90" s="41">
        <v>45485</v>
      </c>
      <c r="B90" s="42" t="s">
        <v>81</v>
      </c>
      <c r="C90" s="42" t="str">
        <f t="shared" si="0"/>
        <v>BF1045485</v>
      </c>
      <c r="D90" s="42" t="s">
        <v>74</v>
      </c>
      <c r="E90" s="42" t="s">
        <v>75</v>
      </c>
      <c r="F90" s="37">
        <v>5</v>
      </c>
      <c r="G90" s="37">
        <v>10</v>
      </c>
      <c r="H90" s="37">
        <v>7</v>
      </c>
      <c r="I90" s="37">
        <v>7</v>
      </c>
      <c r="J90" s="37">
        <f t="shared" si="1"/>
        <v>29</v>
      </c>
      <c r="K90" s="42" t="s">
        <v>89</v>
      </c>
      <c r="L90" s="35">
        <f>ROUND((VLOOKUP(D90,process_time[#All],6,FALSE)+1),0)</f>
        <v>7</v>
      </c>
      <c r="M90" s="36">
        <f>VLOOKUP(D90,unit_cost_production[#All],6,FALSE)</f>
        <v>268.41666666666669</v>
      </c>
      <c r="N90" s="37">
        <f>VLOOKUP(D90,unit_cost_fabric[[#All],[product_type]:[cost]],4,FALSE)</f>
        <v>800</v>
      </c>
      <c r="O90" s="37">
        <f>VLOOKUP(K90,unit_cost_packaging[#All],2,FALSE)</f>
        <v>25</v>
      </c>
      <c r="P90" s="36">
        <f t="shared" si="2"/>
        <v>1421.4416666666668</v>
      </c>
      <c r="Q90" s="38">
        <f t="shared" si="3"/>
        <v>1420</v>
      </c>
    </row>
    <row r="91" spans="1:17" ht="14.5" x14ac:dyDescent="0.35">
      <c r="A91" s="43">
        <v>45498</v>
      </c>
      <c r="B91" s="14" t="s">
        <v>105</v>
      </c>
      <c r="C91" s="14" t="str">
        <f t="shared" si="0"/>
        <v>DC1145498</v>
      </c>
      <c r="D91" s="21" t="s">
        <v>74</v>
      </c>
      <c r="E91" s="14" t="s">
        <v>75</v>
      </c>
      <c r="F91" s="15">
        <v>3</v>
      </c>
      <c r="G91" s="15">
        <v>10</v>
      </c>
      <c r="H91" s="15">
        <v>8</v>
      </c>
      <c r="I91" s="15">
        <v>11</v>
      </c>
      <c r="J91" s="15">
        <f t="shared" si="1"/>
        <v>32</v>
      </c>
      <c r="K91" s="14" t="s">
        <v>80</v>
      </c>
      <c r="L91" s="35">
        <f>ROUND((VLOOKUP(D91,process_time[#All],6,FALSE)+1),0)</f>
        <v>7</v>
      </c>
      <c r="M91" s="39">
        <f>VLOOKUP(D91,unit_cost_production[#All],6,FALSE)</f>
        <v>268.41666666666669</v>
      </c>
      <c r="N91" s="15">
        <f>VLOOKUP(D91,unit_cost_fabric[[#All],[product_type]:[cost]],4,FALSE)</f>
        <v>800</v>
      </c>
      <c r="O91" s="15">
        <f>VLOOKUP(K91,unit_cost_packaging[#All],2,FALSE)</f>
        <v>10</v>
      </c>
      <c r="P91" s="39">
        <f t="shared" si="2"/>
        <v>1401.9416666666668</v>
      </c>
      <c r="Q91" s="40">
        <f t="shared" si="3"/>
        <v>1400</v>
      </c>
    </row>
    <row r="92" spans="1:17" ht="14.5" x14ac:dyDescent="0.35">
      <c r="A92" s="48">
        <v>45515</v>
      </c>
      <c r="B92" s="6" t="s">
        <v>98</v>
      </c>
      <c r="C92" s="6" t="str">
        <f t="shared" si="0"/>
        <v>ME545515</v>
      </c>
      <c r="D92" s="20" t="s">
        <v>92</v>
      </c>
      <c r="E92" s="6" t="s">
        <v>93</v>
      </c>
      <c r="F92" s="37">
        <v>2</v>
      </c>
      <c r="G92" s="37">
        <v>7</v>
      </c>
      <c r="H92" s="37">
        <v>9</v>
      </c>
      <c r="I92" s="37">
        <v>7</v>
      </c>
      <c r="J92" s="7">
        <f t="shared" si="1"/>
        <v>25</v>
      </c>
      <c r="K92" s="6" t="s">
        <v>89</v>
      </c>
      <c r="L92" s="35">
        <f>ROUND((VLOOKUP(D92,process_time[#All],6,FALSE)+1),0)</f>
        <v>3</v>
      </c>
      <c r="M92" s="36">
        <f>VLOOKUP(D92,unit_cost_production[#All],6,FALSE)</f>
        <v>105.06666666666666</v>
      </c>
      <c r="N92" s="37">
        <f>VLOOKUP(D92,unit_cost_fabric[[#All],[product_type]:[cost]],4,FALSE)</f>
        <v>222</v>
      </c>
      <c r="O92" s="37">
        <f>VLOOKUP(K92,unit_cost_packaging[#All],2,FALSE)</f>
        <v>25</v>
      </c>
      <c r="P92" s="36">
        <f t="shared" si="2"/>
        <v>457.68666666666667</v>
      </c>
      <c r="Q92" s="38">
        <f t="shared" si="3"/>
        <v>460</v>
      </c>
    </row>
    <row r="93" spans="1:17" ht="14.5" x14ac:dyDescent="0.35">
      <c r="A93" s="43">
        <v>45520</v>
      </c>
      <c r="B93" s="14" t="s">
        <v>85</v>
      </c>
      <c r="C93" s="14" t="str">
        <f t="shared" si="0"/>
        <v>SC445520</v>
      </c>
      <c r="D93" s="14" t="s">
        <v>92</v>
      </c>
      <c r="E93" s="14" t="s">
        <v>93</v>
      </c>
      <c r="F93" s="15">
        <v>11</v>
      </c>
      <c r="G93" s="15">
        <v>6</v>
      </c>
      <c r="H93" s="15">
        <v>15</v>
      </c>
      <c r="I93" s="15">
        <v>7</v>
      </c>
      <c r="J93" s="15">
        <f t="shared" si="1"/>
        <v>39</v>
      </c>
      <c r="K93" s="14" t="s">
        <v>80</v>
      </c>
      <c r="L93" s="35">
        <f>ROUND((VLOOKUP(D93,process_time[#All],6,FALSE)+1),0)</f>
        <v>3</v>
      </c>
      <c r="M93" s="39">
        <f>VLOOKUP(D93,unit_cost_production[#All],6,FALSE)</f>
        <v>105.06666666666666</v>
      </c>
      <c r="N93" s="15">
        <f>VLOOKUP(D93,unit_cost_fabric[[#All],[product_type]:[cost]],4,FALSE)</f>
        <v>222</v>
      </c>
      <c r="O93" s="15">
        <f>VLOOKUP(K93,unit_cost_packaging[#All],2,FALSE)</f>
        <v>10</v>
      </c>
      <c r="P93" s="39">
        <f t="shared" si="2"/>
        <v>438.18666666666667</v>
      </c>
      <c r="Q93" s="40">
        <f t="shared" si="3"/>
        <v>440</v>
      </c>
    </row>
    <row r="94" spans="1:17" ht="14.5" x14ac:dyDescent="0.35">
      <c r="A94" s="41">
        <v>45549</v>
      </c>
      <c r="B94" s="42" t="s">
        <v>102</v>
      </c>
      <c r="C94" s="42" t="str">
        <f t="shared" si="0"/>
        <v>ZT345549</v>
      </c>
      <c r="D94" s="47" t="s">
        <v>74</v>
      </c>
      <c r="E94" s="42" t="s">
        <v>75</v>
      </c>
      <c r="F94" s="37">
        <v>11</v>
      </c>
      <c r="G94" s="37">
        <v>9</v>
      </c>
      <c r="H94" s="37">
        <v>7</v>
      </c>
      <c r="I94" s="37">
        <v>10</v>
      </c>
      <c r="J94" s="37">
        <f t="shared" si="1"/>
        <v>37</v>
      </c>
      <c r="K94" s="42" t="s">
        <v>80</v>
      </c>
      <c r="L94" s="35">
        <f>ROUND((VLOOKUP(D94,process_time[#All],6,FALSE)+1),0)</f>
        <v>7</v>
      </c>
      <c r="M94" s="36">
        <f>VLOOKUP(D94,unit_cost_production[#All],6,FALSE)</f>
        <v>268.41666666666669</v>
      </c>
      <c r="N94" s="37">
        <f>VLOOKUP(D94,unit_cost_fabric[[#All],[product_type]:[cost]],4,FALSE)</f>
        <v>800</v>
      </c>
      <c r="O94" s="37">
        <f>VLOOKUP(K94,unit_cost_packaging[#All],2,FALSE)</f>
        <v>10</v>
      </c>
      <c r="P94" s="36">
        <f t="shared" si="2"/>
        <v>1401.9416666666668</v>
      </c>
      <c r="Q94" s="38">
        <f t="shared" si="3"/>
        <v>1400</v>
      </c>
    </row>
    <row r="95" spans="1:17" ht="14.5" x14ac:dyDescent="0.35">
      <c r="A95" s="43">
        <v>45560</v>
      </c>
      <c r="B95" s="14" t="s">
        <v>103</v>
      </c>
      <c r="C95" s="14" t="str">
        <f t="shared" si="0"/>
        <v>TL945560</v>
      </c>
      <c r="D95" s="14" t="s">
        <v>83</v>
      </c>
      <c r="E95" s="14" t="s">
        <v>84</v>
      </c>
      <c r="F95" s="15">
        <v>14</v>
      </c>
      <c r="G95" s="15">
        <v>12</v>
      </c>
      <c r="H95" s="15">
        <v>10</v>
      </c>
      <c r="I95" s="15">
        <v>11</v>
      </c>
      <c r="J95" s="15">
        <f t="shared" si="1"/>
        <v>47</v>
      </c>
      <c r="K95" s="14" t="s">
        <v>76</v>
      </c>
      <c r="L95" s="35">
        <f>ROUND((VLOOKUP(D95,process_time[#All],6,FALSE)+1),0)</f>
        <v>8</v>
      </c>
      <c r="M95" s="39">
        <f>VLOOKUP(D95,unit_cost_production[#All],6,FALSE)</f>
        <v>330</v>
      </c>
      <c r="N95" s="15">
        <f>VLOOKUP(D95,unit_cost_fabric[[#All],[product_type]:[cost]],4,FALSE)</f>
        <v>1200</v>
      </c>
      <c r="O95" s="15">
        <f>VLOOKUP(K95,unit_cost_packaging[#All],2,FALSE)</f>
        <v>50</v>
      </c>
      <c r="P95" s="39">
        <f t="shared" si="2"/>
        <v>2014.5</v>
      </c>
      <c r="Q95" s="40">
        <f t="shared" si="3"/>
        <v>2015</v>
      </c>
    </row>
    <row r="96" spans="1:17" ht="14.5" x14ac:dyDescent="0.35">
      <c r="A96" s="48">
        <v>45573</v>
      </c>
      <c r="B96" s="6" t="s">
        <v>101</v>
      </c>
      <c r="C96" s="6" t="str">
        <f t="shared" si="0"/>
        <v>TT145573</v>
      </c>
      <c r="D96" s="20" t="s">
        <v>86</v>
      </c>
      <c r="E96" s="6" t="s">
        <v>87</v>
      </c>
      <c r="F96" s="37">
        <v>11</v>
      </c>
      <c r="G96" s="37">
        <v>9</v>
      </c>
      <c r="H96" s="37">
        <v>6</v>
      </c>
      <c r="I96" s="37">
        <v>13</v>
      </c>
      <c r="J96" s="7">
        <f t="shared" si="1"/>
        <v>39</v>
      </c>
      <c r="K96" s="6" t="s">
        <v>80</v>
      </c>
      <c r="L96" s="35">
        <f>ROUND((VLOOKUP(D96,process_time[#All],6,FALSE)+1),0)</f>
        <v>7</v>
      </c>
      <c r="M96" s="36">
        <f>VLOOKUP(D96,unit_cost_production[#All],6,FALSE)</f>
        <v>284.39999999999998</v>
      </c>
      <c r="N96" s="37">
        <f>VLOOKUP(D96,unit_cost_fabric[[#All],[product_type]:[cost]],4,FALSE)</f>
        <v>1212.75</v>
      </c>
      <c r="O96" s="37">
        <f>VLOOKUP(K96,unit_cost_packaging[#All],2,FALSE)</f>
        <v>10</v>
      </c>
      <c r="P96" s="36">
        <f t="shared" si="2"/>
        <v>1959.2950000000001</v>
      </c>
      <c r="Q96" s="38">
        <f t="shared" si="3"/>
        <v>1960</v>
      </c>
    </row>
    <row r="97" spans="1:17" ht="14.5" x14ac:dyDescent="0.35">
      <c r="A97" s="43">
        <v>45588</v>
      </c>
      <c r="B97" s="14" t="s">
        <v>99</v>
      </c>
      <c r="C97" s="14" t="str">
        <f t="shared" si="0"/>
        <v>SS245588</v>
      </c>
      <c r="D97" s="21" t="s">
        <v>78</v>
      </c>
      <c r="E97" s="14" t="s">
        <v>79</v>
      </c>
      <c r="F97" s="15">
        <v>6</v>
      </c>
      <c r="G97" s="15">
        <v>14</v>
      </c>
      <c r="H97" s="15">
        <v>11</v>
      </c>
      <c r="I97" s="15">
        <v>13</v>
      </c>
      <c r="J97" s="15">
        <f t="shared" si="1"/>
        <v>44</v>
      </c>
      <c r="K97" s="14" t="s">
        <v>89</v>
      </c>
      <c r="L97" s="35">
        <f>ROUND((VLOOKUP(D97,process_time[#All],6,FALSE)+1),0)</f>
        <v>5</v>
      </c>
      <c r="M97" s="39">
        <f>VLOOKUP(D97,unit_cost_production[#All],6,FALSE)</f>
        <v>180.85666666666665</v>
      </c>
      <c r="N97" s="15">
        <f>VLOOKUP(D97,unit_cost_fabric[[#All],[product_type]:[cost]],4,FALSE)</f>
        <v>300</v>
      </c>
      <c r="O97" s="15">
        <f>VLOOKUP(K97,unit_cost_packaging[#All],2,FALSE)</f>
        <v>25</v>
      </c>
      <c r="P97" s="39">
        <f t="shared" si="2"/>
        <v>644.96725000000004</v>
      </c>
      <c r="Q97" s="40">
        <f t="shared" si="3"/>
        <v>645</v>
      </c>
    </row>
    <row r="98" spans="1:17" ht="14.5" x14ac:dyDescent="0.35">
      <c r="A98" s="41">
        <v>45601</v>
      </c>
      <c r="B98" s="42" t="s">
        <v>104</v>
      </c>
      <c r="C98" s="42" t="str">
        <f t="shared" si="0"/>
        <v>LB845601</v>
      </c>
      <c r="D98" s="42" t="s">
        <v>83</v>
      </c>
      <c r="E98" s="42" t="s">
        <v>84</v>
      </c>
      <c r="F98" s="37">
        <v>1</v>
      </c>
      <c r="G98" s="37">
        <v>10</v>
      </c>
      <c r="H98" s="37">
        <v>10</v>
      </c>
      <c r="I98" s="37">
        <v>9</v>
      </c>
      <c r="J98" s="37">
        <f t="shared" si="1"/>
        <v>30</v>
      </c>
      <c r="K98" s="42" t="s">
        <v>76</v>
      </c>
      <c r="L98" s="35">
        <f>ROUND((VLOOKUP(D98,process_time[#All],6,FALSE)+1),0)</f>
        <v>8</v>
      </c>
      <c r="M98" s="36">
        <f>VLOOKUP(D98,unit_cost_production[#All],6,FALSE)</f>
        <v>330</v>
      </c>
      <c r="N98" s="37">
        <f>VLOOKUP(D98,unit_cost_fabric[[#All],[product_type]:[cost]],4,FALSE)</f>
        <v>1200</v>
      </c>
      <c r="O98" s="37">
        <f>VLOOKUP(K98,unit_cost_packaging[#All],2,FALSE)</f>
        <v>50</v>
      </c>
      <c r="P98" s="36">
        <f t="shared" si="2"/>
        <v>2054</v>
      </c>
      <c r="Q98" s="38">
        <f t="shared" si="3"/>
        <v>2055</v>
      </c>
    </row>
    <row r="99" spans="1:17" ht="14.5" x14ac:dyDescent="0.35">
      <c r="A99" s="43">
        <v>45611</v>
      </c>
      <c r="B99" s="14" t="s">
        <v>97</v>
      </c>
      <c r="C99" s="14" t="str">
        <f t="shared" si="0"/>
        <v>PW1645611</v>
      </c>
      <c r="D99" s="14" t="s">
        <v>74</v>
      </c>
      <c r="E99" s="14" t="s">
        <v>75</v>
      </c>
      <c r="F99" s="15">
        <v>10</v>
      </c>
      <c r="G99" s="15">
        <v>14</v>
      </c>
      <c r="H99" s="15">
        <v>8</v>
      </c>
      <c r="I99" s="15">
        <v>15</v>
      </c>
      <c r="J99" s="15">
        <f t="shared" si="1"/>
        <v>47</v>
      </c>
      <c r="K99" s="14" t="s">
        <v>80</v>
      </c>
      <c r="L99" s="35">
        <f>ROUND((VLOOKUP(D99,process_time[#All],6,FALSE)+1),0)</f>
        <v>7</v>
      </c>
      <c r="M99" s="39">
        <f>VLOOKUP(D99,unit_cost_production[#All],6,FALSE)</f>
        <v>268.41666666666669</v>
      </c>
      <c r="N99" s="15">
        <f>VLOOKUP(D99,unit_cost_fabric[[#All],[product_type]:[cost]],4,FALSE)</f>
        <v>800</v>
      </c>
      <c r="O99" s="15">
        <f>VLOOKUP(K99,unit_cost_packaging[#All],2,FALSE)</f>
        <v>10</v>
      </c>
      <c r="P99" s="39">
        <f t="shared" si="2"/>
        <v>1374.98125</v>
      </c>
      <c r="Q99" s="40">
        <f t="shared" si="3"/>
        <v>1375</v>
      </c>
    </row>
    <row r="100" spans="1:17" ht="14.5" x14ac:dyDescent="0.35">
      <c r="A100" s="48">
        <v>45612</v>
      </c>
      <c r="B100" s="6" t="s">
        <v>99</v>
      </c>
      <c r="C100" s="6" t="str">
        <f t="shared" si="0"/>
        <v>SS245612</v>
      </c>
      <c r="D100" s="20" t="s">
        <v>92</v>
      </c>
      <c r="E100" s="6" t="s">
        <v>93</v>
      </c>
      <c r="F100" s="37">
        <v>11</v>
      </c>
      <c r="G100" s="37">
        <v>9</v>
      </c>
      <c r="H100" s="37">
        <v>11</v>
      </c>
      <c r="I100" s="37">
        <v>8</v>
      </c>
      <c r="J100" s="7">
        <f t="shared" si="1"/>
        <v>39</v>
      </c>
      <c r="K100" s="6" t="s">
        <v>80</v>
      </c>
      <c r="L100" s="35">
        <f>ROUND((VLOOKUP(D100,process_time[#All],6,FALSE)+1),0)</f>
        <v>3</v>
      </c>
      <c r="M100" s="36">
        <f>VLOOKUP(D100,unit_cost_production[#All],6,FALSE)</f>
        <v>105.06666666666666</v>
      </c>
      <c r="N100" s="37">
        <f>VLOOKUP(D100,unit_cost_fabric[[#All],[product_type]:[cost]],4,FALSE)</f>
        <v>222</v>
      </c>
      <c r="O100" s="37">
        <f>VLOOKUP(K100,unit_cost_packaging[#All],2,FALSE)</f>
        <v>10</v>
      </c>
      <c r="P100" s="36">
        <f t="shared" si="2"/>
        <v>438.18666666666667</v>
      </c>
      <c r="Q100" s="38">
        <f t="shared" si="3"/>
        <v>440</v>
      </c>
    </row>
    <row r="101" spans="1:17" ht="14.5" x14ac:dyDescent="0.35">
      <c r="A101" s="43">
        <v>45627</v>
      </c>
      <c r="B101" s="14" t="s">
        <v>107</v>
      </c>
      <c r="C101" s="14" t="str">
        <f t="shared" si="0"/>
        <v>CC1545627</v>
      </c>
      <c r="D101" s="14" t="s">
        <v>86</v>
      </c>
      <c r="E101" s="14" t="s">
        <v>87</v>
      </c>
      <c r="F101" s="15">
        <v>4</v>
      </c>
      <c r="G101" s="15">
        <v>11</v>
      </c>
      <c r="H101" s="15">
        <v>10</v>
      </c>
      <c r="I101" s="15">
        <v>7</v>
      </c>
      <c r="J101" s="15">
        <f t="shared" si="1"/>
        <v>32</v>
      </c>
      <c r="K101" s="14" t="s">
        <v>89</v>
      </c>
      <c r="L101" s="35">
        <f>ROUND((VLOOKUP(D101,process_time[#All],6,FALSE)+1),0)</f>
        <v>7</v>
      </c>
      <c r="M101" s="39">
        <f>VLOOKUP(D101,unit_cost_production[#All],6,FALSE)</f>
        <v>284.39999999999998</v>
      </c>
      <c r="N101" s="15">
        <f>VLOOKUP(D101,unit_cost_fabric[[#All],[product_type]:[cost]],4,FALSE)</f>
        <v>1212.75</v>
      </c>
      <c r="O101" s="15">
        <f>VLOOKUP(K101,unit_cost_packaging[#All],2,FALSE)</f>
        <v>25</v>
      </c>
      <c r="P101" s="39">
        <f t="shared" si="2"/>
        <v>1978.7950000000001</v>
      </c>
      <c r="Q101" s="40">
        <f t="shared" si="3"/>
        <v>1980</v>
      </c>
    </row>
    <row r="102" spans="1:17" ht="14.5" x14ac:dyDescent="0.35">
      <c r="A102" s="41">
        <v>45631</v>
      </c>
      <c r="B102" s="42" t="s">
        <v>73</v>
      </c>
      <c r="C102" s="42" t="str">
        <f t="shared" si="0"/>
        <v>DD645631</v>
      </c>
      <c r="D102" s="42" t="s">
        <v>92</v>
      </c>
      <c r="E102" s="42" t="s">
        <v>93</v>
      </c>
      <c r="F102" s="37">
        <v>9</v>
      </c>
      <c r="G102" s="37">
        <v>9</v>
      </c>
      <c r="H102" s="37">
        <v>5</v>
      </c>
      <c r="I102" s="37">
        <v>14</v>
      </c>
      <c r="J102" s="37">
        <f t="shared" si="1"/>
        <v>37</v>
      </c>
      <c r="K102" s="42" t="s">
        <v>80</v>
      </c>
      <c r="L102" s="35">
        <f>ROUND((VLOOKUP(D102,process_time[#All],6,FALSE)+1),0)</f>
        <v>3</v>
      </c>
      <c r="M102" s="36">
        <f>VLOOKUP(D102,unit_cost_production[#All],6,FALSE)</f>
        <v>105.06666666666666</v>
      </c>
      <c r="N102" s="37">
        <f>VLOOKUP(D102,unit_cost_fabric[[#All],[product_type]:[cost]],4,FALSE)</f>
        <v>222</v>
      </c>
      <c r="O102" s="37">
        <f>VLOOKUP(K102,unit_cost_packaging[#All],2,FALSE)</f>
        <v>10</v>
      </c>
      <c r="P102" s="36">
        <f t="shared" si="2"/>
        <v>438.18666666666667</v>
      </c>
      <c r="Q102" s="38">
        <f t="shared" si="3"/>
        <v>440</v>
      </c>
    </row>
    <row r="103" spans="1:17" ht="14.5" x14ac:dyDescent="0.35">
      <c r="A103" s="43">
        <v>45638</v>
      </c>
      <c r="B103" s="14" t="s">
        <v>82</v>
      </c>
      <c r="C103" s="14" t="str">
        <f t="shared" si="0"/>
        <v>CC1345638</v>
      </c>
      <c r="D103" s="21" t="s">
        <v>83</v>
      </c>
      <c r="E103" s="14" t="s">
        <v>84</v>
      </c>
      <c r="F103" s="15">
        <v>9</v>
      </c>
      <c r="G103" s="15">
        <v>14</v>
      </c>
      <c r="H103" s="15">
        <v>15</v>
      </c>
      <c r="I103" s="15">
        <v>5</v>
      </c>
      <c r="J103" s="15">
        <f t="shared" si="1"/>
        <v>43</v>
      </c>
      <c r="K103" s="14" t="s">
        <v>76</v>
      </c>
      <c r="L103" s="49">
        <f>ROUND((VLOOKUP(D103,process_time[#All],6,FALSE)+1),0)</f>
        <v>8</v>
      </c>
      <c r="M103" s="39">
        <f>VLOOKUP(D103,unit_cost_production[#All],6,FALSE)</f>
        <v>330</v>
      </c>
      <c r="N103" s="15">
        <f>VLOOKUP(D103,unit_cost_fabric[[#All],[product_type]:[cost]],4,FALSE)</f>
        <v>1200</v>
      </c>
      <c r="O103" s="15">
        <f>VLOOKUP(K103,unit_cost_packaging[#All],2,FALSE)</f>
        <v>50</v>
      </c>
      <c r="P103" s="39">
        <f t="shared" si="2"/>
        <v>2014.5</v>
      </c>
      <c r="Q103" s="40">
        <f t="shared" si="3"/>
        <v>2015</v>
      </c>
    </row>
    <row r="104" spans="1:17" ht="14.5" x14ac:dyDescent="0.35">
      <c r="A104" s="41">
        <v>45641</v>
      </c>
      <c r="B104" s="42" t="s">
        <v>97</v>
      </c>
      <c r="C104" s="42" t="str">
        <f t="shared" si="0"/>
        <v>PW1645641</v>
      </c>
      <c r="D104" s="42" t="s">
        <v>86</v>
      </c>
      <c r="E104" s="42" t="s">
        <v>87</v>
      </c>
      <c r="F104" s="37">
        <v>12</v>
      </c>
      <c r="G104" s="37">
        <v>10</v>
      </c>
      <c r="H104" s="37">
        <v>15</v>
      </c>
      <c r="I104" s="37">
        <v>12</v>
      </c>
      <c r="J104" s="37">
        <f t="shared" si="1"/>
        <v>49</v>
      </c>
      <c r="K104" s="42" t="s">
        <v>76</v>
      </c>
      <c r="L104" s="50">
        <f>ROUND((VLOOKUP(D104,process_time[#All],6,FALSE)+1),0)</f>
        <v>7</v>
      </c>
      <c r="M104" s="36">
        <f>VLOOKUP(D104,unit_cost_production[#All],6,FALSE)</f>
        <v>284.39999999999998</v>
      </c>
      <c r="N104" s="37">
        <f>VLOOKUP(D104,unit_cost_fabric[[#All],[product_type]:[cost]],4,FALSE)</f>
        <v>1212.75</v>
      </c>
      <c r="O104" s="37">
        <f>VLOOKUP(K104,unit_cost_packaging[#All],2,FALSE)</f>
        <v>50</v>
      </c>
      <c r="P104" s="36">
        <f t="shared" si="2"/>
        <v>1972.61625</v>
      </c>
      <c r="Q104" s="38">
        <f t="shared" si="3"/>
        <v>1975</v>
      </c>
    </row>
    <row r="105" spans="1:17" ht="14.5" x14ac:dyDescent="0.35">
      <c r="A105" s="43">
        <v>45646</v>
      </c>
      <c r="B105" s="14" t="s">
        <v>90</v>
      </c>
      <c r="C105" s="14" t="str">
        <f t="shared" si="0"/>
        <v>MC2045646</v>
      </c>
      <c r="D105" s="14" t="s">
        <v>83</v>
      </c>
      <c r="E105" s="14" t="s">
        <v>84</v>
      </c>
      <c r="F105" s="15">
        <v>5</v>
      </c>
      <c r="G105" s="15">
        <v>6</v>
      </c>
      <c r="H105" s="15">
        <v>10</v>
      </c>
      <c r="I105" s="15">
        <v>11</v>
      </c>
      <c r="J105" s="15">
        <f t="shared" si="1"/>
        <v>32</v>
      </c>
      <c r="K105" s="14" t="s">
        <v>89</v>
      </c>
      <c r="L105" s="49">
        <f>ROUND((VLOOKUP(D105,process_time[#All],6,FALSE)+1),0)</f>
        <v>8</v>
      </c>
      <c r="M105" s="39">
        <f>VLOOKUP(D105,unit_cost_production[#All],6,FALSE)</f>
        <v>330</v>
      </c>
      <c r="N105" s="15">
        <f>VLOOKUP(D105,unit_cost_fabric[[#All],[product_type]:[cost]],4,FALSE)</f>
        <v>1200</v>
      </c>
      <c r="O105" s="15">
        <f>VLOOKUP(K105,unit_cost_packaging[#All],2,FALSE)</f>
        <v>25</v>
      </c>
      <c r="P105" s="39">
        <f t="shared" si="2"/>
        <v>2021.5</v>
      </c>
      <c r="Q105" s="40">
        <f t="shared" si="3"/>
        <v>2020</v>
      </c>
    </row>
    <row r="106" spans="1:17" ht="14.5" x14ac:dyDescent="0.35">
      <c r="A106" s="51">
        <v>45648</v>
      </c>
      <c r="B106" s="52" t="s">
        <v>81</v>
      </c>
      <c r="C106" s="52" t="str">
        <f t="shared" si="0"/>
        <v>BF1045648</v>
      </c>
      <c r="D106" s="52" t="s">
        <v>92</v>
      </c>
      <c r="E106" s="52" t="s">
        <v>93</v>
      </c>
      <c r="F106" s="53">
        <v>10</v>
      </c>
      <c r="G106" s="53">
        <v>12</v>
      </c>
      <c r="H106" s="53">
        <v>7</v>
      </c>
      <c r="I106" s="53">
        <v>13</v>
      </c>
      <c r="J106" s="53">
        <f t="shared" si="1"/>
        <v>42</v>
      </c>
      <c r="K106" s="52" t="s">
        <v>89</v>
      </c>
      <c r="L106" s="54">
        <f>ROUND((VLOOKUP(D106,process_time[#All],6,FALSE)+1),0)</f>
        <v>3</v>
      </c>
      <c r="M106" s="55">
        <f>VLOOKUP(D106,unit_cost_production[#All],6,FALSE)</f>
        <v>105.06666666666666</v>
      </c>
      <c r="N106" s="53">
        <f>VLOOKUP(D106,unit_cost_fabric[[#All],[product_type]:[cost]],4,FALSE)</f>
        <v>222</v>
      </c>
      <c r="O106" s="53">
        <f>VLOOKUP(K106,unit_cost_packaging[#All],2,FALSE)</f>
        <v>25</v>
      </c>
      <c r="P106" s="55">
        <f t="shared" si="2"/>
        <v>448.88499999999999</v>
      </c>
      <c r="Q106" s="56">
        <f t="shared" si="3"/>
        <v>450</v>
      </c>
    </row>
  </sheetData>
  <dataValidations count="5">
    <dataValidation type="custom" allowBlank="1" showDropDown="1" sqref="A2:A106" xr:uid="{00000000-0002-0000-0100-000000000000}">
      <formula1>OR(NOT(ISERROR(DATEVALUE(A2))), AND(ISNUMBER(A2), LEFT(CELL("format", A2))="D"))</formula1>
    </dataValidation>
    <dataValidation type="list" allowBlank="1" sqref="E2:E106" xr:uid="{00000000-0002-0000-0100-000001000000}">
      <formula1>"Black,White,Navy-Blue,Blue,Brown,Grey"</formula1>
    </dataValidation>
    <dataValidation type="list" allowBlank="1" sqref="D2:D106 B2:B106" xr:uid="{00000000-0002-0000-0100-000002000000}">
      <formula1>#REF!</formula1>
    </dataValidation>
    <dataValidation type="list" allowBlank="1" showErrorMessage="1" sqref="K2:K106" xr:uid="{00000000-0002-0000-0100-000003000000}">
      <formula1>"Basic,Economical,Gift-wrap"</formula1>
    </dataValidation>
    <dataValidation type="custom" allowBlank="1" showDropDown="1" sqref="L2:L106" xr:uid="{00000000-0002-0000-0100-000004000000}">
      <formula1>AND(ISNUMBER(L2),(NOT(OR(NOT(ISERROR(DATEVALUE(L2))), AND(ISNUMBER(L2), LEFT(CELL("format", L2))="D")))))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3"/>
  <sheetViews>
    <sheetView workbookViewId="0"/>
  </sheetViews>
  <sheetFormatPr defaultColWidth="12.6328125" defaultRowHeight="15.75" customHeight="1" x14ac:dyDescent="0.25"/>
  <cols>
    <col min="1" max="1" width="15.08984375" customWidth="1"/>
    <col min="2" max="2" width="15" customWidth="1"/>
    <col min="3" max="3" width="14.7265625" customWidth="1"/>
    <col min="4" max="4" width="15.26953125" customWidth="1"/>
    <col min="5" max="6" width="19" customWidth="1"/>
    <col min="7" max="7" width="15.453125" customWidth="1"/>
    <col min="8" max="10" width="7.6328125" customWidth="1"/>
    <col min="11" max="11" width="10.26953125" customWidth="1"/>
    <col min="12" max="12" width="10.7265625" customWidth="1"/>
    <col min="13" max="13" width="7.6328125" customWidth="1"/>
    <col min="14" max="14" width="5.6328125" customWidth="1"/>
    <col min="15" max="27" width="7.6328125" customWidth="1"/>
  </cols>
  <sheetData>
    <row r="1" spans="1:11" ht="15.75" customHeight="1" x14ac:dyDescent="0.25">
      <c r="A1" s="84" t="s">
        <v>126</v>
      </c>
      <c r="B1" s="85" t="s">
        <v>127</v>
      </c>
      <c r="C1" s="85" t="s">
        <v>128</v>
      </c>
      <c r="D1" s="85" t="s">
        <v>129</v>
      </c>
      <c r="E1" s="85" t="s">
        <v>130</v>
      </c>
      <c r="F1" s="85" t="s">
        <v>131</v>
      </c>
      <c r="G1" s="86" t="s">
        <v>132</v>
      </c>
    </row>
    <row r="2" spans="1:11" ht="15.75" customHeight="1" x14ac:dyDescent="0.25">
      <c r="A2" s="87">
        <f>1</f>
        <v>1</v>
      </c>
      <c r="B2" s="88" t="s">
        <v>133</v>
      </c>
      <c r="C2" s="89" t="s">
        <v>134</v>
      </c>
      <c r="D2" s="89"/>
      <c r="E2" s="89" t="s">
        <v>135</v>
      </c>
      <c r="F2" s="89" t="s">
        <v>136</v>
      </c>
      <c r="G2" s="90">
        <v>60</v>
      </c>
      <c r="K2" s="91"/>
    </row>
    <row r="3" spans="1:11" ht="15.75" customHeight="1" x14ac:dyDescent="0.25">
      <c r="A3" s="92">
        <f t="shared" ref="A3:A23" si="0">A2+1</f>
        <v>2</v>
      </c>
      <c r="B3" s="93" t="s">
        <v>137</v>
      </c>
      <c r="C3" s="94" t="s">
        <v>138</v>
      </c>
      <c r="D3" s="94"/>
      <c r="E3" s="94" t="s">
        <v>135</v>
      </c>
      <c r="F3" s="94" t="s">
        <v>139</v>
      </c>
      <c r="G3" s="95">
        <v>55</v>
      </c>
    </row>
    <row r="4" spans="1:11" ht="15.75" customHeight="1" x14ac:dyDescent="0.25">
      <c r="A4" s="87">
        <f t="shared" si="0"/>
        <v>3</v>
      </c>
      <c r="B4" s="88" t="s">
        <v>140</v>
      </c>
      <c r="C4" s="89" t="s">
        <v>141</v>
      </c>
      <c r="D4" s="89" t="s">
        <v>109</v>
      </c>
      <c r="E4" s="89" t="s">
        <v>142</v>
      </c>
      <c r="F4" s="89" t="s">
        <v>143</v>
      </c>
      <c r="G4" s="90">
        <v>45</v>
      </c>
    </row>
    <row r="5" spans="1:11" ht="15.75" customHeight="1" x14ac:dyDescent="0.25">
      <c r="A5" s="92">
        <f t="shared" si="0"/>
        <v>4</v>
      </c>
      <c r="B5" s="93" t="s">
        <v>144</v>
      </c>
      <c r="C5" s="94" t="s">
        <v>145</v>
      </c>
      <c r="D5" s="94" t="s">
        <v>109</v>
      </c>
      <c r="E5" s="94" t="s">
        <v>142</v>
      </c>
      <c r="F5" s="94" t="s">
        <v>143</v>
      </c>
      <c r="G5" s="95">
        <v>45</v>
      </c>
    </row>
    <row r="6" spans="1:11" ht="15.75" customHeight="1" x14ac:dyDescent="0.25">
      <c r="A6" s="87">
        <f t="shared" si="0"/>
        <v>5</v>
      </c>
      <c r="B6" s="88" t="s">
        <v>146</v>
      </c>
      <c r="C6" s="89" t="s">
        <v>147</v>
      </c>
      <c r="D6" s="89" t="s">
        <v>109</v>
      </c>
      <c r="E6" s="89" t="s">
        <v>142</v>
      </c>
      <c r="F6" s="89" t="s">
        <v>143</v>
      </c>
      <c r="G6" s="90">
        <v>45</v>
      </c>
    </row>
    <row r="7" spans="1:11" ht="15.75" customHeight="1" x14ac:dyDescent="0.25">
      <c r="A7" s="92">
        <f t="shared" si="0"/>
        <v>6</v>
      </c>
      <c r="B7" s="93" t="s">
        <v>148</v>
      </c>
      <c r="C7" s="94" t="s">
        <v>149</v>
      </c>
      <c r="D7" s="94" t="s">
        <v>109</v>
      </c>
      <c r="E7" s="94" t="s">
        <v>142</v>
      </c>
      <c r="F7" s="94" t="s">
        <v>143</v>
      </c>
      <c r="G7" s="95">
        <v>45</v>
      </c>
    </row>
    <row r="8" spans="1:11" ht="15.75" customHeight="1" x14ac:dyDescent="0.25">
      <c r="A8" s="87">
        <f t="shared" si="0"/>
        <v>7</v>
      </c>
      <c r="B8" s="88" t="s">
        <v>150</v>
      </c>
      <c r="C8" s="89" t="s">
        <v>151</v>
      </c>
      <c r="D8" s="89" t="s">
        <v>112</v>
      </c>
      <c r="E8" s="89" t="s">
        <v>152</v>
      </c>
      <c r="F8" s="89" t="s">
        <v>143</v>
      </c>
      <c r="G8" s="90">
        <v>35</v>
      </c>
    </row>
    <row r="9" spans="1:11" ht="15.75" customHeight="1" x14ac:dyDescent="0.25">
      <c r="A9" s="92">
        <f t="shared" si="0"/>
        <v>8</v>
      </c>
      <c r="B9" s="93" t="s">
        <v>153</v>
      </c>
      <c r="C9" s="94" t="s">
        <v>154</v>
      </c>
      <c r="D9" s="94" t="s">
        <v>112</v>
      </c>
      <c r="E9" s="94" t="s">
        <v>152</v>
      </c>
      <c r="F9" s="94" t="s">
        <v>143</v>
      </c>
      <c r="G9" s="95">
        <v>35</v>
      </c>
    </row>
    <row r="10" spans="1:11" ht="15.75" customHeight="1" x14ac:dyDescent="0.25">
      <c r="A10" s="87">
        <f t="shared" si="0"/>
        <v>9</v>
      </c>
      <c r="B10" s="88" t="s">
        <v>155</v>
      </c>
      <c r="C10" s="89" t="s">
        <v>156</v>
      </c>
      <c r="D10" s="89" t="s">
        <v>111</v>
      </c>
      <c r="E10" s="89" t="s">
        <v>142</v>
      </c>
      <c r="F10" s="89" t="s">
        <v>143</v>
      </c>
      <c r="G10" s="90">
        <v>40</v>
      </c>
    </row>
    <row r="11" spans="1:11" ht="15.75" customHeight="1" x14ac:dyDescent="0.25">
      <c r="A11" s="92">
        <f t="shared" si="0"/>
        <v>10</v>
      </c>
      <c r="B11" s="93" t="s">
        <v>157</v>
      </c>
      <c r="C11" s="94" t="s">
        <v>158</v>
      </c>
      <c r="D11" s="94" t="s">
        <v>111</v>
      </c>
      <c r="E11" s="94" t="s">
        <v>142</v>
      </c>
      <c r="F11" s="94" t="s">
        <v>143</v>
      </c>
      <c r="G11" s="95">
        <v>40</v>
      </c>
    </row>
    <row r="12" spans="1:11" ht="15.75" customHeight="1" x14ac:dyDescent="0.25">
      <c r="A12" s="87">
        <f t="shared" si="0"/>
        <v>11</v>
      </c>
      <c r="B12" s="88" t="s">
        <v>159</v>
      </c>
      <c r="C12" s="89" t="s">
        <v>154</v>
      </c>
      <c r="D12" s="89" t="s">
        <v>111</v>
      </c>
      <c r="E12" s="89" t="s">
        <v>142</v>
      </c>
      <c r="F12" s="89" t="s">
        <v>143</v>
      </c>
      <c r="G12" s="90">
        <v>40</v>
      </c>
    </row>
    <row r="13" spans="1:11" ht="15.75" customHeight="1" x14ac:dyDescent="0.25">
      <c r="A13" s="92">
        <f t="shared" si="0"/>
        <v>12</v>
      </c>
      <c r="B13" s="93" t="s">
        <v>160</v>
      </c>
      <c r="C13" s="94" t="s">
        <v>161</v>
      </c>
      <c r="D13" s="94" t="s">
        <v>111</v>
      </c>
      <c r="E13" s="94" t="s">
        <v>142</v>
      </c>
      <c r="F13" s="94" t="s">
        <v>143</v>
      </c>
      <c r="G13" s="95">
        <v>40</v>
      </c>
    </row>
    <row r="14" spans="1:11" ht="15.75" customHeight="1" x14ac:dyDescent="0.25">
      <c r="A14" s="87">
        <f t="shared" si="0"/>
        <v>13</v>
      </c>
      <c r="B14" s="88" t="s">
        <v>162</v>
      </c>
      <c r="C14" s="89" t="s">
        <v>163</v>
      </c>
      <c r="D14" s="89" t="s">
        <v>164</v>
      </c>
      <c r="E14" s="89" t="s">
        <v>152</v>
      </c>
      <c r="F14" s="89" t="s">
        <v>143</v>
      </c>
      <c r="G14" s="90">
        <v>37</v>
      </c>
    </row>
    <row r="15" spans="1:11" ht="15.75" customHeight="1" x14ac:dyDescent="0.25">
      <c r="A15" s="92">
        <f t="shared" si="0"/>
        <v>14</v>
      </c>
      <c r="B15" s="93" t="s">
        <v>165</v>
      </c>
      <c r="C15" s="94" t="s">
        <v>166</v>
      </c>
      <c r="D15" s="94" t="s">
        <v>164</v>
      </c>
      <c r="E15" s="94" t="s">
        <v>152</v>
      </c>
      <c r="F15" s="94" t="s">
        <v>143</v>
      </c>
      <c r="G15" s="95">
        <v>37</v>
      </c>
    </row>
    <row r="16" spans="1:11" ht="15.75" customHeight="1" x14ac:dyDescent="0.25">
      <c r="A16" s="87">
        <f t="shared" si="0"/>
        <v>15</v>
      </c>
      <c r="B16" s="88" t="s">
        <v>167</v>
      </c>
      <c r="C16" s="89" t="s">
        <v>168</v>
      </c>
      <c r="D16" s="89" t="s">
        <v>110</v>
      </c>
      <c r="E16" s="89" t="s">
        <v>142</v>
      </c>
      <c r="F16" s="89" t="s">
        <v>143</v>
      </c>
      <c r="G16" s="90">
        <v>48</v>
      </c>
    </row>
    <row r="17" spans="1:7" ht="15.75" customHeight="1" x14ac:dyDescent="0.25">
      <c r="A17" s="92">
        <f t="shared" si="0"/>
        <v>16</v>
      </c>
      <c r="B17" s="93" t="s">
        <v>169</v>
      </c>
      <c r="C17" s="94" t="s">
        <v>170</v>
      </c>
      <c r="D17" s="94" t="s">
        <v>110</v>
      </c>
      <c r="E17" s="94" t="s">
        <v>142</v>
      </c>
      <c r="F17" s="94" t="s">
        <v>143</v>
      </c>
      <c r="G17" s="95">
        <v>48</v>
      </c>
    </row>
    <row r="18" spans="1:7" ht="15.75" customHeight="1" x14ac:dyDescent="0.25">
      <c r="A18" s="87">
        <f t="shared" si="0"/>
        <v>17</v>
      </c>
      <c r="B18" s="88" t="s">
        <v>171</v>
      </c>
      <c r="C18" s="89" t="s">
        <v>172</v>
      </c>
      <c r="D18" s="89" t="s">
        <v>110</v>
      </c>
      <c r="E18" s="89" t="s">
        <v>142</v>
      </c>
      <c r="F18" s="89" t="s">
        <v>143</v>
      </c>
      <c r="G18" s="90">
        <v>48</v>
      </c>
    </row>
    <row r="19" spans="1:7" ht="15.75" customHeight="1" x14ac:dyDescent="0.25">
      <c r="A19" s="92">
        <f t="shared" si="0"/>
        <v>18</v>
      </c>
      <c r="B19" s="93" t="s">
        <v>173</v>
      </c>
      <c r="C19" s="94" t="s">
        <v>174</v>
      </c>
      <c r="D19" s="94" t="s">
        <v>110</v>
      </c>
      <c r="E19" s="94" t="s">
        <v>142</v>
      </c>
      <c r="F19" s="94" t="s">
        <v>143</v>
      </c>
      <c r="G19" s="95">
        <v>48</v>
      </c>
    </row>
    <row r="20" spans="1:7" ht="15.75" customHeight="1" x14ac:dyDescent="0.25">
      <c r="A20" s="87">
        <f t="shared" si="0"/>
        <v>19</v>
      </c>
      <c r="B20" s="88" t="s">
        <v>175</v>
      </c>
      <c r="C20" s="89" t="s">
        <v>154</v>
      </c>
      <c r="D20" s="89" t="s">
        <v>110</v>
      </c>
      <c r="E20" s="89" t="s">
        <v>142</v>
      </c>
      <c r="F20" s="89" t="s">
        <v>143</v>
      </c>
      <c r="G20" s="90">
        <v>48</v>
      </c>
    </row>
    <row r="21" spans="1:7" ht="15.75" customHeight="1" x14ac:dyDescent="0.25">
      <c r="A21" s="92">
        <f t="shared" si="0"/>
        <v>20</v>
      </c>
      <c r="B21" s="93" t="s">
        <v>176</v>
      </c>
      <c r="C21" s="94" t="s">
        <v>177</v>
      </c>
      <c r="D21" s="94" t="s">
        <v>110</v>
      </c>
      <c r="E21" s="94" t="s">
        <v>142</v>
      </c>
      <c r="F21" s="94" t="s">
        <v>143</v>
      </c>
      <c r="G21" s="95">
        <v>48</v>
      </c>
    </row>
    <row r="22" spans="1:7" ht="15.75" customHeight="1" x14ac:dyDescent="0.25">
      <c r="A22" s="87">
        <f t="shared" si="0"/>
        <v>21</v>
      </c>
      <c r="B22" s="88" t="s">
        <v>178</v>
      </c>
      <c r="C22" s="89" t="s">
        <v>179</v>
      </c>
      <c r="D22" s="89" t="s">
        <v>110</v>
      </c>
      <c r="E22" s="89" t="s">
        <v>142</v>
      </c>
      <c r="F22" s="89" t="s">
        <v>143</v>
      </c>
      <c r="G22" s="90">
        <v>48</v>
      </c>
    </row>
    <row r="23" spans="1:7" ht="15.75" customHeight="1" x14ac:dyDescent="0.25">
      <c r="A23" s="96">
        <f t="shared" si="0"/>
        <v>22</v>
      </c>
      <c r="B23" s="97" t="s">
        <v>180</v>
      </c>
      <c r="C23" s="98" t="s">
        <v>177</v>
      </c>
      <c r="D23" s="98" t="s">
        <v>110</v>
      </c>
      <c r="E23" s="98" t="s">
        <v>142</v>
      </c>
      <c r="F23" s="98" t="s">
        <v>143</v>
      </c>
      <c r="G23" s="99">
        <v>48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47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7.7265625" customWidth="1"/>
    <col min="2" max="2" width="18" customWidth="1"/>
    <col min="3" max="3" width="12.36328125" customWidth="1"/>
    <col min="4" max="4" width="19.7265625" customWidth="1"/>
    <col min="5" max="5" width="14" customWidth="1"/>
    <col min="6" max="6" width="6.36328125" customWidth="1"/>
    <col min="7" max="7" width="7.08984375" customWidth="1"/>
    <col min="8" max="8" width="6" customWidth="1"/>
    <col min="9" max="9" width="7" customWidth="1"/>
    <col min="10" max="10" width="11.90625" customWidth="1"/>
    <col min="11" max="11" width="17.26953125" customWidth="1"/>
    <col min="12" max="12" width="16.6328125" customWidth="1"/>
  </cols>
  <sheetData>
    <row r="1" spans="1:12" ht="15.75" customHeight="1" x14ac:dyDescent="0.25">
      <c r="A1" s="29" t="s">
        <v>56</v>
      </c>
      <c r="B1" s="30" t="s">
        <v>57</v>
      </c>
      <c r="C1" s="30" t="s">
        <v>58</v>
      </c>
      <c r="D1" s="30" t="s">
        <v>59</v>
      </c>
      <c r="E1" s="30" t="s">
        <v>60</v>
      </c>
      <c r="F1" s="30" t="s">
        <v>61</v>
      </c>
      <c r="G1" s="30" t="s">
        <v>62</v>
      </c>
      <c r="H1" s="30" t="s">
        <v>63</v>
      </c>
      <c r="I1" s="30" t="s">
        <v>64</v>
      </c>
      <c r="J1" s="30" t="s">
        <v>65</v>
      </c>
      <c r="K1" s="30" t="s">
        <v>66</v>
      </c>
      <c r="L1" s="31" t="s">
        <v>108</v>
      </c>
    </row>
    <row r="2" spans="1:12" ht="15.75" customHeight="1" x14ac:dyDescent="0.35">
      <c r="A2" s="32">
        <v>44938</v>
      </c>
      <c r="B2" s="33" t="s">
        <v>82</v>
      </c>
      <c r="C2" s="33" t="str">
        <f t="shared" ref="C2:C47" si="0">$B2&amp;$A2</f>
        <v>CC1344938</v>
      </c>
      <c r="D2" s="33" t="s">
        <v>83</v>
      </c>
      <c r="E2" s="33" t="s">
        <v>84</v>
      </c>
      <c r="F2" s="34"/>
      <c r="G2" s="34">
        <v>2</v>
      </c>
      <c r="H2" s="34">
        <v>1</v>
      </c>
      <c r="I2" s="34">
        <v>1</v>
      </c>
      <c r="J2" s="34">
        <f t="shared" ref="J2:J47" si="1">SUM($F2:$I2)</f>
        <v>4</v>
      </c>
      <c r="K2" s="33" t="s">
        <v>76</v>
      </c>
      <c r="L2" s="32">
        <f t="shared" ref="L2:L47" si="2">$A2+15</f>
        <v>44953</v>
      </c>
    </row>
    <row r="3" spans="1:12" ht="15.75" customHeight="1" x14ac:dyDescent="0.35">
      <c r="A3" s="32">
        <v>45169</v>
      </c>
      <c r="B3" s="33" t="s">
        <v>102</v>
      </c>
      <c r="C3" s="33" t="str">
        <f t="shared" si="0"/>
        <v>ZT345169</v>
      </c>
      <c r="D3" s="33" t="s">
        <v>92</v>
      </c>
      <c r="E3" s="33" t="s">
        <v>93</v>
      </c>
      <c r="F3" s="34">
        <v>0</v>
      </c>
      <c r="G3" s="34">
        <v>1</v>
      </c>
      <c r="H3" s="34">
        <v>2</v>
      </c>
      <c r="I3" s="34">
        <v>2</v>
      </c>
      <c r="J3" s="34">
        <f t="shared" si="1"/>
        <v>5</v>
      </c>
      <c r="K3" s="33" t="s">
        <v>80</v>
      </c>
      <c r="L3" s="32">
        <f t="shared" si="2"/>
        <v>45184</v>
      </c>
    </row>
    <row r="4" spans="1:12" ht="15.75" customHeight="1" x14ac:dyDescent="0.35">
      <c r="A4" s="32">
        <v>44964</v>
      </c>
      <c r="B4" s="33" t="s">
        <v>73</v>
      </c>
      <c r="C4" s="33" t="str">
        <f t="shared" si="0"/>
        <v>DD644964</v>
      </c>
      <c r="D4" s="33" t="s">
        <v>78</v>
      </c>
      <c r="E4" s="33" t="s">
        <v>79</v>
      </c>
      <c r="F4" s="34">
        <v>1</v>
      </c>
      <c r="G4" s="34">
        <v>0</v>
      </c>
      <c r="H4" s="34">
        <v>0</v>
      </c>
      <c r="I4" s="34">
        <v>1</v>
      </c>
      <c r="J4" s="34">
        <f t="shared" si="1"/>
        <v>2</v>
      </c>
      <c r="K4" s="33" t="s">
        <v>89</v>
      </c>
      <c r="L4" s="32">
        <f t="shared" si="2"/>
        <v>44979</v>
      </c>
    </row>
    <row r="5" spans="1:12" ht="15.75" customHeight="1" x14ac:dyDescent="0.35">
      <c r="A5" s="32">
        <v>44953</v>
      </c>
      <c r="B5" s="33" t="s">
        <v>85</v>
      </c>
      <c r="C5" s="33" t="str">
        <f t="shared" si="0"/>
        <v>SC444953</v>
      </c>
      <c r="D5" s="33" t="s">
        <v>74</v>
      </c>
      <c r="E5" s="33" t="s">
        <v>75</v>
      </c>
      <c r="F5" s="34">
        <v>1</v>
      </c>
      <c r="G5" s="34">
        <v>0</v>
      </c>
      <c r="H5" s="34">
        <v>0</v>
      </c>
      <c r="I5" s="34">
        <v>1</v>
      </c>
      <c r="J5" s="34">
        <f t="shared" si="1"/>
        <v>2</v>
      </c>
      <c r="K5" s="33" t="s">
        <v>89</v>
      </c>
      <c r="L5" s="32">
        <f t="shared" si="2"/>
        <v>44968</v>
      </c>
    </row>
    <row r="6" spans="1:12" ht="15.75" customHeight="1" x14ac:dyDescent="0.35">
      <c r="A6" s="32">
        <v>45123</v>
      </c>
      <c r="B6" s="33" t="s">
        <v>99</v>
      </c>
      <c r="C6" s="33" t="str">
        <f t="shared" si="0"/>
        <v>SS245123</v>
      </c>
      <c r="D6" s="33" t="s">
        <v>92</v>
      </c>
      <c r="E6" s="33" t="s">
        <v>93</v>
      </c>
      <c r="F6" s="34">
        <v>2</v>
      </c>
      <c r="G6" s="34">
        <v>0</v>
      </c>
      <c r="H6" s="34">
        <v>2</v>
      </c>
      <c r="I6" s="34">
        <v>0</v>
      </c>
      <c r="J6" s="34">
        <f t="shared" si="1"/>
        <v>4</v>
      </c>
      <c r="K6" s="33" t="s">
        <v>80</v>
      </c>
      <c r="L6" s="32">
        <f t="shared" si="2"/>
        <v>45138</v>
      </c>
    </row>
    <row r="7" spans="1:12" ht="15.75" customHeight="1" x14ac:dyDescent="0.35">
      <c r="A7" s="32">
        <v>45057</v>
      </c>
      <c r="B7" s="33" t="s">
        <v>106</v>
      </c>
      <c r="C7" s="33" t="str">
        <f t="shared" si="0"/>
        <v>TA1945057</v>
      </c>
      <c r="D7" s="33" t="s">
        <v>78</v>
      </c>
      <c r="E7" s="33" t="s">
        <v>79</v>
      </c>
      <c r="F7" s="34">
        <v>2</v>
      </c>
      <c r="G7" s="34">
        <v>0</v>
      </c>
      <c r="H7" s="34">
        <v>2</v>
      </c>
      <c r="I7" s="34">
        <v>1</v>
      </c>
      <c r="J7" s="34">
        <f t="shared" si="1"/>
        <v>5</v>
      </c>
      <c r="K7" s="33" t="s">
        <v>76</v>
      </c>
      <c r="L7" s="32">
        <f t="shared" si="2"/>
        <v>45072</v>
      </c>
    </row>
    <row r="8" spans="1:12" ht="15.75" customHeight="1" x14ac:dyDescent="0.35">
      <c r="A8" s="32">
        <v>44972</v>
      </c>
      <c r="B8" s="33" t="s">
        <v>82</v>
      </c>
      <c r="C8" s="33" t="str">
        <f t="shared" si="0"/>
        <v>CC1344972</v>
      </c>
      <c r="D8" s="33" t="s">
        <v>83</v>
      </c>
      <c r="E8" s="33" t="s">
        <v>84</v>
      </c>
      <c r="F8" s="34">
        <v>2</v>
      </c>
      <c r="G8" s="34">
        <v>0</v>
      </c>
      <c r="H8" s="34">
        <v>0</v>
      </c>
      <c r="I8" s="34">
        <v>1</v>
      </c>
      <c r="J8" s="34">
        <f t="shared" si="1"/>
        <v>3</v>
      </c>
      <c r="K8" s="33" t="s">
        <v>76</v>
      </c>
      <c r="L8" s="32">
        <f t="shared" si="2"/>
        <v>44987</v>
      </c>
    </row>
    <row r="9" spans="1:12" ht="15.75" customHeight="1" x14ac:dyDescent="0.35">
      <c r="A9" s="32">
        <v>44991</v>
      </c>
      <c r="B9" s="33" t="s">
        <v>101</v>
      </c>
      <c r="C9" s="33" t="str">
        <f t="shared" si="0"/>
        <v>TT144991</v>
      </c>
      <c r="D9" s="33" t="s">
        <v>74</v>
      </c>
      <c r="E9" s="33" t="s">
        <v>75</v>
      </c>
      <c r="F9" s="34">
        <v>0</v>
      </c>
      <c r="G9" s="34">
        <v>2</v>
      </c>
      <c r="H9" s="34">
        <v>1</v>
      </c>
      <c r="I9" s="34">
        <v>2</v>
      </c>
      <c r="J9" s="34">
        <f t="shared" si="1"/>
        <v>5</v>
      </c>
      <c r="K9" s="33" t="s">
        <v>89</v>
      </c>
      <c r="L9" s="32">
        <f t="shared" si="2"/>
        <v>45006</v>
      </c>
    </row>
    <row r="10" spans="1:12" ht="15.75" customHeight="1" x14ac:dyDescent="0.35">
      <c r="A10" s="32">
        <v>44948</v>
      </c>
      <c r="B10" s="33" t="s">
        <v>104</v>
      </c>
      <c r="C10" s="33" t="str">
        <f t="shared" si="0"/>
        <v>LB844948</v>
      </c>
      <c r="D10" s="33" t="s">
        <v>78</v>
      </c>
      <c r="E10" s="33" t="s">
        <v>79</v>
      </c>
      <c r="F10" s="34">
        <v>0</v>
      </c>
      <c r="G10" s="34">
        <v>1</v>
      </c>
      <c r="H10" s="34">
        <v>2</v>
      </c>
      <c r="I10" s="34">
        <v>2</v>
      </c>
      <c r="J10" s="34">
        <f t="shared" si="1"/>
        <v>5</v>
      </c>
      <c r="K10" s="33" t="s">
        <v>89</v>
      </c>
      <c r="L10" s="32">
        <f t="shared" si="2"/>
        <v>44963</v>
      </c>
    </row>
    <row r="11" spans="1:12" ht="15.75" customHeight="1" x14ac:dyDescent="0.35">
      <c r="A11" s="32">
        <v>44985</v>
      </c>
      <c r="B11" s="33" t="s">
        <v>94</v>
      </c>
      <c r="C11" s="33" t="str">
        <f t="shared" si="0"/>
        <v>CC744985</v>
      </c>
      <c r="D11" s="33" t="s">
        <v>86</v>
      </c>
      <c r="E11" s="33" t="s">
        <v>87</v>
      </c>
      <c r="F11" s="34">
        <v>1</v>
      </c>
      <c r="G11" s="34">
        <v>2</v>
      </c>
      <c r="H11" s="34">
        <v>1</v>
      </c>
      <c r="I11" s="34">
        <v>1</v>
      </c>
      <c r="J11" s="34">
        <f t="shared" si="1"/>
        <v>5</v>
      </c>
      <c r="K11" s="33" t="s">
        <v>76</v>
      </c>
      <c r="L11" s="32">
        <f t="shared" si="2"/>
        <v>45000</v>
      </c>
    </row>
    <row r="12" spans="1:12" ht="15.75" customHeight="1" x14ac:dyDescent="0.35">
      <c r="A12" s="32">
        <v>45090</v>
      </c>
      <c r="B12" s="33" t="s">
        <v>73</v>
      </c>
      <c r="C12" s="33" t="str">
        <f t="shared" si="0"/>
        <v>DD645090</v>
      </c>
      <c r="D12" s="33" t="s">
        <v>78</v>
      </c>
      <c r="E12" s="33" t="s">
        <v>79</v>
      </c>
      <c r="F12" s="34">
        <v>0</v>
      </c>
      <c r="G12" s="34">
        <v>2</v>
      </c>
      <c r="H12" s="34">
        <v>0</v>
      </c>
      <c r="I12" s="34">
        <v>0</v>
      </c>
      <c r="J12" s="34">
        <f t="shared" si="1"/>
        <v>2</v>
      </c>
      <c r="K12" s="33" t="s">
        <v>80</v>
      </c>
      <c r="L12" s="32">
        <f t="shared" si="2"/>
        <v>45105</v>
      </c>
    </row>
    <row r="13" spans="1:12" ht="15.75" customHeight="1" x14ac:dyDescent="0.35">
      <c r="A13" s="32">
        <v>45214</v>
      </c>
      <c r="B13" s="33" t="s">
        <v>85</v>
      </c>
      <c r="C13" s="33" t="str">
        <f t="shared" si="0"/>
        <v>SC445214</v>
      </c>
      <c r="D13" s="33" t="s">
        <v>83</v>
      </c>
      <c r="E13" s="33" t="s">
        <v>84</v>
      </c>
      <c r="F13" s="34">
        <v>0</v>
      </c>
      <c r="G13" s="34">
        <v>2</v>
      </c>
      <c r="H13" s="34">
        <v>1</v>
      </c>
      <c r="I13" s="34">
        <v>1</v>
      </c>
      <c r="J13" s="34">
        <f t="shared" si="1"/>
        <v>4</v>
      </c>
      <c r="K13" s="33" t="s">
        <v>76</v>
      </c>
      <c r="L13" s="32">
        <f t="shared" si="2"/>
        <v>45229</v>
      </c>
    </row>
    <row r="14" spans="1:12" ht="15.75" customHeight="1" x14ac:dyDescent="0.35">
      <c r="A14" s="32">
        <v>45183</v>
      </c>
      <c r="B14" s="33" t="s">
        <v>102</v>
      </c>
      <c r="C14" s="33" t="str">
        <f t="shared" si="0"/>
        <v>ZT345183</v>
      </c>
      <c r="D14" s="33" t="s">
        <v>92</v>
      </c>
      <c r="E14" s="33" t="s">
        <v>93</v>
      </c>
      <c r="F14" s="34">
        <v>0</v>
      </c>
      <c r="G14" s="34">
        <v>2</v>
      </c>
      <c r="H14" s="34">
        <v>2</v>
      </c>
      <c r="I14" s="34">
        <v>0</v>
      </c>
      <c r="J14" s="34">
        <f t="shared" si="1"/>
        <v>4</v>
      </c>
      <c r="K14" s="33" t="s">
        <v>89</v>
      </c>
      <c r="L14" s="32">
        <f t="shared" si="2"/>
        <v>45198</v>
      </c>
    </row>
    <row r="15" spans="1:12" ht="15.75" customHeight="1" x14ac:dyDescent="0.35">
      <c r="A15" s="32">
        <v>45147</v>
      </c>
      <c r="B15" s="33" t="s">
        <v>101</v>
      </c>
      <c r="C15" s="33" t="str">
        <f t="shared" si="0"/>
        <v>TT145147</v>
      </c>
      <c r="D15" s="33" t="s">
        <v>78</v>
      </c>
      <c r="E15" s="33" t="s">
        <v>79</v>
      </c>
      <c r="F15" s="34">
        <v>1</v>
      </c>
      <c r="G15" s="34">
        <v>2</v>
      </c>
      <c r="H15" s="34">
        <v>1</v>
      </c>
      <c r="I15" s="34">
        <v>2</v>
      </c>
      <c r="J15" s="34">
        <f t="shared" si="1"/>
        <v>6</v>
      </c>
      <c r="K15" s="33" t="s">
        <v>76</v>
      </c>
      <c r="L15" s="32">
        <f t="shared" si="2"/>
        <v>45162</v>
      </c>
    </row>
    <row r="16" spans="1:12" ht="15.75" customHeight="1" x14ac:dyDescent="0.35">
      <c r="A16" s="32">
        <v>45023</v>
      </c>
      <c r="B16" s="33" t="s">
        <v>90</v>
      </c>
      <c r="C16" s="33" t="str">
        <f t="shared" si="0"/>
        <v>MC2045023</v>
      </c>
      <c r="D16" s="33" t="s">
        <v>86</v>
      </c>
      <c r="E16" s="33" t="s">
        <v>87</v>
      </c>
      <c r="F16" s="34">
        <v>2</v>
      </c>
      <c r="G16" s="34">
        <v>1</v>
      </c>
      <c r="H16" s="34">
        <v>0</v>
      </c>
      <c r="I16" s="34">
        <v>2</v>
      </c>
      <c r="J16" s="34">
        <f t="shared" si="1"/>
        <v>5</v>
      </c>
      <c r="K16" s="33" t="s">
        <v>89</v>
      </c>
      <c r="L16" s="32">
        <f t="shared" si="2"/>
        <v>45038</v>
      </c>
    </row>
    <row r="17" spans="1:12" ht="15.75" customHeight="1" x14ac:dyDescent="0.35">
      <c r="A17" s="32">
        <v>45002</v>
      </c>
      <c r="B17" s="33" t="s">
        <v>77</v>
      </c>
      <c r="C17" s="33" t="str">
        <f t="shared" si="0"/>
        <v>UA1445002</v>
      </c>
      <c r="D17" s="33" t="s">
        <v>95</v>
      </c>
      <c r="E17" s="33" t="s">
        <v>96</v>
      </c>
      <c r="F17" s="34">
        <v>0</v>
      </c>
      <c r="G17" s="34">
        <v>2</v>
      </c>
      <c r="H17" s="34">
        <v>1</v>
      </c>
      <c r="I17" s="34">
        <v>1</v>
      </c>
      <c r="J17" s="34">
        <f t="shared" si="1"/>
        <v>4</v>
      </c>
      <c r="K17" s="33" t="s">
        <v>89</v>
      </c>
      <c r="L17" s="32">
        <f t="shared" si="2"/>
        <v>45017</v>
      </c>
    </row>
    <row r="18" spans="1:12" ht="15.75" customHeight="1" x14ac:dyDescent="0.35">
      <c r="A18" s="41">
        <v>45001</v>
      </c>
      <c r="B18" s="42" t="s">
        <v>105</v>
      </c>
      <c r="C18" s="42" t="str">
        <f t="shared" si="0"/>
        <v>DC1145001</v>
      </c>
      <c r="D18" s="42" t="s">
        <v>95</v>
      </c>
      <c r="E18" s="42" t="s">
        <v>96</v>
      </c>
      <c r="F18" s="34">
        <v>2</v>
      </c>
      <c r="G18" s="34">
        <v>1</v>
      </c>
      <c r="H18" s="34">
        <v>1</v>
      </c>
      <c r="I18" s="34">
        <v>2</v>
      </c>
      <c r="J18" s="37">
        <f t="shared" si="1"/>
        <v>6</v>
      </c>
      <c r="K18" s="42" t="s">
        <v>89</v>
      </c>
      <c r="L18" s="57">
        <f t="shared" si="2"/>
        <v>45016</v>
      </c>
    </row>
    <row r="19" spans="1:12" ht="15.75" customHeight="1" x14ac:dyDescent="0.35">
      <c r="A19" s="43">
        <v>45183</v>
      </c>
      <c r="B19" s="14" t="s">
        <v>100</v>
      </c>
      <c r="C19" s="14" t="str">
        <f t="shared" si="0"/>
        <v>EE1745183</v>
      </c>
      <c r="D19" s="14" t="s">
        <v>74</v>
      </c>
      <c r="E19" s="14" t="s">
        <v>75</v>
      </c>
      <c r="F19" s="34">
        <v>1</v>
      </c>
      <c r="G19" s="34">
        <v>2</v>
      </c>
      <c r="H19" s="34">
        <v>1</v>
      </c>
      <c r="I19" s="34">
        <v>1</v>
      </c>
      <c r="J19" s="15">
        <f t="shared" si="1"/>
        <v>5</v>
      </c>
      <c r="K19" s="14" t="s">
        <v>80</v>
      </c>
      <c r="L19" s="58">
        <f t="shared" si="2"/>
        <v>45198</v>
      </c>
    </row>
    <row r="20" spans="1:12" ht="15.75" customHeight="1" x14ac:dyDescent="0.35">
      <c r="A20" s="41">
        <v>45157</v>
      </c>
      <c r="B20" s="42" t="s">
        <v>101</v>
      </c>
      <c r="C20" s="42" t="str">
        <f t="shared" si="0"/>
        <v>TT145157</v>
      </c>
      <c r="D20" s="42" t="s">
        <v>78</v>
      </c>
      <c r="E20" s="42" t="s">
        <v>79</v>
      </c>
      <c r="F20" s="34">
        <v>0</v>
      </c>
      <c r="G20" s="34">
        <v>2</v>
      </c>
      <c r="H20" s="34">
        <v>0</v>
      </c>
      <c r="I20" s="34">
        <v>1</v>
      </c>
      <c r="J20" s="37">
        <f t="shared" si="1"/>
        <v>3</v>
      </c>
      <c r="K20" s="42" t="s">
        <v>80</v>
      </c>
      <c r="L20" s="57">
        <f t="shared" si="2"/>
        <v>45172</v>
      </c>
    </row>
    <row r="21" spans="1:12" ht="15.75" customHeight="1" x14ac:dyDescent="0.35">
      <c r="A21" s="43">
        <v>45214</v>
      </c>
      <c r="B21" s="14" t="s">
        <v>106</v>
      </c>
      <c r="C21" s="14" t="str">
        <f t="shared" si="0"/>
        <v>TA1945214</v>
      </c>
      <c r="D21" s="14" t="s">
        <v>83</v>
      </c>
      <c r="E21" s="14" t="s">
        <v>84</v>
      </c>
      <c r="F21" s="34">
        <v>1</v>
      </c>
      <c r="G21" s="34">
        <v>2</v>
      </c>
      <c r="H21" s="34">
        <v>1</v>
      </c>
      <c r="I21" s="34">
        <v>2</v>
      </c>
      <c r="J21" s="15">
        <f t="shared" si="1"/>
        <v>6</v>
      </c>
      <c r="K21" s="14" t="s">
        <v>80</v>
      </c>
      <c r="L21" s="58">
        <f t="shared" si="2"/>
        <v>45229</v>
      </c>
    </row>
    <row r="22" spans="1:12" ht="15.75" customHeight="1" x14ac:dyDescent="0.35">
      <c r="A22" s="41">
        <v>45165</v>
      </c>
      <c r="B22" s="42" t="s">
        <v>98</v>
      </c>
      <c r="C22" s="42" t="str">
        <f t="shared" si="0"/>
        <v>ME545165</v>
      </c>
      <c r="D22" s="42" t="s">
        <v>74</v>
      </c>
      <c r="E22" s="42" t="s">
        <v>75</v>
      </c>
      <c r="F22" s="34">
        <v>2</v>
      </c>
      <c r="G22" s="34">
        <v>1</v>
      </c>
      <c r="H22" s="34">
        <v>0</v>
      </c>
      <c r="I22" s="34">
        <v>0</v>
      </c>
      <c r="J22" s="37">
        <f t="shared" si="1"/>
        <v>3</v>
      </c>
      <c r="K22" s="42" t="s">
        <v>89</v>
      </c>
      <c r="L22" s="57">
        <f t="shared" si="2"/>
        <v>45180</v>
      </c>
    </row>
    <row r="23" spans="1:12" ht="15.75" customHeight="1" x14ac:dyDescent="0.35">
      <c r="A23" s="43">
        <v>45237</v>
      </c>
      <c r="B23" s="14" t="s">
        <v>102</v>
      </c>
      <c r="C23" s="14" t="str">
        <f t="shared" si="0"/>
        <v>ZT345237</v>
      </c>
      <c r="D23" s="21" t="s">
        <v>95</v>
      </c>
      <c r="E23" s="14" t="s">
        <v>96</v>
      </c>
      <c r="F23" s="34">
        <v>2</v>
      </c>
      <c r="G23" s="34">
        <v>0</v>
      </c>
      <c r="H23" s="34">
        <v>2</v>
      </c>
      <c r="I23" s="34">
        <v>2</v>
      </c>
      <c r="J23" s="15">
        <f t="shared" si="1"/>
        <v>6</v>
      </c>
      <c r="K23" s="14" t="s">
        <v>89</v>
      </c>
      <c r="L23" s="58">
        <f t="shared" si="2"/>
        <v>45252</v>
      </c>
    </row>
    <row r="24" spans="1:12" ht="15.75" customHeight="1" x14ac:dyDescent="0.35">
      <c r="A24" s="41">
        <v>45276</v>
      </c>
      <c r="B24" s="42" t="s">
        <v>98</v>
      </c>
      <c r="C24" s="42" t="str">
        <f t="shared" si="0"/>
        <v>ME545276</v>
      </c>
      <c r="D24" s="47" t="s">
        <v>74</v>
      </c>
      <c r="E24" s="42" t="s">
        <v>75</v>
      </c>
      <c r="F24" s="34">
        <v>2</v>
      </c>
      <c r="G24" s="34">
        <v>2</v>
      </c>
      <c r="H24" s="34">
        <v>2</v>
      </c>
      <c r="I24" s="34">
        <v>1</v>
      </c>
      <c r="J24" s="37">
        <f t="shared" si="1"/>
        <v>7</v>
      </c>
      <c r="K24" s="42" t="s">
        <v>89</v>
      </c>
      <c r="L24" s="57">
        <f t="shared" si="2"/>
        <v>45291</v>
      </c>
    </row>
    <row r="25" spans="1:12" ht="15.75" customHeight="1" x14ac:dyDescent="0.35">
      <c r="A25" s="43">
        <v>45288</v>
      </c>
      <c r="B25" s="14" t="s">
        <v>103</v>
      </c>
      <c r="C25" s="14" t="str">
        <f t="shared" si="0"/>
        <v>TL945288</v>
      </c>
      <c r="D25" s="21" t="s">
        <v>86</v>
      </c>
      <c r="E25" s="14" t="s">
        <v>87</v>
      </c>
      <c r="F25" s="34">
        <v>2</v>
      </c>
      <c r="G25" s="34">
        <v>0</v>
      </c>
      <c r="H25" s="34">
        <v>0</v>
      </c>
      <c r="I25" s="34">
        <v>1</v>
      </c>
      <c r="J25" s="15">
        <f t="shared" si="1"/>
        <v>3</v>
      </c>
      <c r="K25" s="14" t="s">
        <v>80</v>
      </c>
      <c r="L25" s="58">
        <f t="shared" si="2"/>
        <v>45303</v>
      </c>
    </row>
    <row r="26" spans="1:12" ht="15.75" customHeight="1" x14ac:dyDescent="0.35">
      <c r="A26" s="48">
        <v>45306</v>
      </c>
      <c r="B26" s="6" t="s">
        <v>104</v>
      </c>
      <c r="C26" s="6" t="str">
        <f t="shared" si="0"/>
        <v>LB845306</v>
      </c>
      <c r="D26" s="20" t="s">
        <v>74</v>
      </c>
      <c r="E26" s="6" t="s">
        <v>75</v>
      </c>
      <c r="F26" s="34">
        <v>2</v>
      </c>
      <c r="G26" s="34">
        <v>1</v>
      </c>
      <c r="H26" s="34">
        <v>2</v>
      </c>
      <c r="I26" s="34">
        <v>2</v>
      </c>
      <c r="J26" s="7">
        <f t="shared" si="1"/>
        <v>7</v>
      </c>
      <c r="K26" s="6" t="s">
        <v>89</v>
      </c>
      <c r="L26" s="60">
        <f t="shared" si="2"/>
        <v>45321</v>
      </c>
    </row>
    <row r="27" spans="1:12" ht="15.75" customHeight="1" x14ac:dyDescent="0.35">
      <c r="A27" s="43">
        <v>45306</v>
      </c>
      <c r="B27" s="14" t="s">
        <v>100</v>
      </c>
      <c r="C27" s="14" t="str">
        <f t="shared" si="0"/>
        <v>EE1745306</v>
      </c>
      <c r="D27" s="14" t="s">
        <v>78</v>
      </c>
      <c r="E27" s="14" t="s">
        <v>79</v>
      </c>
      <c r="F27" s="34">
        <v>0</v>
      </c>
      <c r="G27" s="34">
        <v>0</v>
      </c>
      <c r="H27" s="34">
        <v>1</v>
      </c>
      <c r="I27" s="34">
        <v>1</v>
      </c>
      <c r="J27" s="15">
        <f t="shared" si="1"/>
        <v>2</v>
      </c>
      <c r="K27" s="14" t="s">
        <v>80</v>
      </c>
      <c r="L27" s="58">
        <f t="shared" si="2"/>
        <v>45321</v>
      </c>
    </row>
    <row r="28" spans="1:12" ht="15.75" customHeight="1" x14ac:dyDescent="0.35">
      <c r="A28" s="41">
        <v>45329</v>
      </c>
      <c r="B28" s="42" t="s">
        <v>107</v>
      </c>
      <c r="C28" s="42" t="str">
        <f t="shared" si="0"/>
        <v>CC1545329</v>
      </c>
      <c r="D28" s="42" t="s">
        <v>92</v>
      </c>
      <c r="E28" s="42" t="s">
        <v>93</v>
      </c>
      <c r="F28" s="34">
        <v>0</v>
      </c>
      <c r="G28" s="34">
        <v>0</v>
      </c>
      <c r="H28" s="34">
        <v>2</v>
      </c>
      <c r="I28" s="34">
        <v>1</v>
      </c>
      <c r="J28" s="37">
        <f t="shared" si="1"/>
        <v>3</v>
      </c>
      <c r="K28" s="42" t="s">
        <v>89</v>
      </c>
      <c r="L28" s="57">
        <f t="shared" si="2"/>
        <v>45344</v>
      </c>
    </row>
    <row r="29" spans="1:12" ht="15.75" customHeight="1" x14ac:dyDescent="0.35">
      <c r="A29" s="43">
        <v>45465</v>
      </c>
      <c r="B29" s="14" t="s">
        <v>100</v>
      </c>
      <c r="C29" s="14" t="str">
        <f t="shared" si="0"/>
        <v>EE1745465</v>
      </c>
      <c r="D29" s="14" t="s">
        <v>78</v>
      </c>
      <c r="E29" s="14" t="s">
        <v>79</v>
      </c>
      <c r="F29" s="34">
        <v>0</v>
      </c>
      <c r="G29" s="34">
        <v>1</v>
      </c>
      <c r="H29" s="34">
        <v>1</v>
      </c>
      <c r="I29" s="34">
        <v>2</v>
      </c>
      <c r="J29" s="15">
        <f t="shared" si="1"/>
        <v>4</v>
      </c>
      <c r="K29" s="14" t="s">
        <v>80</v>
      </c>
      <c r="L29" s="58">
        <f t="shared" si="2"/>
        <v>45480</v>
      </c>
    </row>
    <row r="30" spans="1:12" ht="15.75" customHeight="1" x14ac:dyDescent="0.35">
      <c r="A30" s="41">
        <v>45446</v>
      </c>
      <c r="B30" s="42" t="s">
        <v>102</v>
      </c>
      <c r="C30" s="42" t="str">
        <f t="shared" si="0"/>
        <v>ZT345446</v>
      </c>
      <c r="D30" s="42" t="s">
        <v>92</v>
      </c>
      <c r="E30" s="42" t="s">
        <v>93</v>
      </c>
      <c r="F30" s="34">
        <v>2</v>
      </c>
      <c r="G30" s="34">
        <v>0</v>
      </c>
      <c r="H30" s="34">
        <v>0</v>
      </c>
      <c r="I30" s="34">
        <v>0</v>
      </c>
      <c r="J30" s="37">
        <f t="shared" si="1"/>
        <v>2</v>
      </c>
      <c r="K30" s="42" t="s">
        <v>89</v>
      </c>
      <c r="L30" s="57">
        <f t="shared" si="2"/>
        <v>45461</v>
      </c>
    </row>
    <row r="31" spans="1:12" ht="15.75" customHeight="1" x14ac:dyDescent="0.35">
      <c r="A31" s="43">
        <v>45432</v>
      </c>
      <c r="B31" s="14" t="s">
        <v>98</v>
      </c>
      <c r="C31" s="14" t="str">
        <f t="shared" si="0"/>
        <v>ME545432</v>
      </c>
      <c r="D31" s="14" t="s">
        <v>95</v>
      </c>
      <c r="E31" s="14" t="s">
        <v>96</v>
      </c>
      <c r="F31" s="34">
        <v>2</v>
      </c>
      <c r="G31" s="34">
        <v>0</v>
      </c>
      <c r="H31" s="34">
        <v>0</v>
      </c>
      <c r="I31" s="34">
        <v>0</v>
      </c>
      <c r="J31" s="15">
        <f t="shared" si="1"/>
        <v>2</v>
      </c>
      <c r="K31" s="14" t="s">
        <v>89</v>
      </c>
      <c r="L31" s="58">
        <f t="shared" si="2"/>
        <v>45447</v>
      </c>
    </row>
    <row r="32" spans="1:12" ht="15.75" customHeight="1" x14ac:dyDescent="0.35">
      <c r="A32" s="41">
        <v>45407</v>
      </c>
      <c r="B32" s="42" t="s">
        <v>88</v>
      </c>
      <c r="C32" s="42" t="str">
        <f t="shared" si="0"/>
        <v>SS1245407</v>
      </c>
      <c r="D32" s="42" t="s">
        <v>95</v>
      </c>
      <c r="E32" s="42" t="s">
        <v>96</v>
      </c>
      <c r="F32" s="34">
        <v>0</v>
      </c>
      <c r="G32" s="34">
        <v>0</v>
      </c>
      <c r="H32" s="34">
        <v>0</v>
      </c>
      <c r="I32" s="34">
        <v>2</v>
      </c>
      <c r="J32" s="37">
        <f t="shared" si="1"/>
        <v>2</v>
      </c>
      <c r="K32" s="42" t="s">
        <v>76</v>
      </c>
      <c r="L32" s="57">
        <f t="shared" si="2"/>
        <v>45422</v>
      </c>
    </row>
    <row r="33" spans="1:12" ht="15.75" customHeight="1" x14ac:dyDescent="0.35">
      <c r="A33" s="43">
        <v>45422</v>
      </c>
      <c r="B33" s="14" t="s">
        <v>88</v>
      </c>
      <c r="C33" s="14" t="str">
        <f t="shared" si="0"/>
        <v>SS1245422</v>
      </c>
      <c r="D33" s="14" t="s">
        <v>95</v>
      </c>
      <c r="E33" s="14" t="s">
        <v>96</v>
      </c>
      <c r="F33" s="34">
        <v>1</v>
      </c>
      <c r="G33" s="34">
        <v>0</v>
      </c>
      <c r="H33" s="34">
        <v>1</v>
      </c>
      <c r="I33" s="34">
        <v>1</v>
      </c>
      <c r="J33" s="15">
        <f t="shared" si="1"/>
        <v>3</v>
      </c>
      <c r="K33" s="14" t="s">
        <v>80</v>
      </c>
      <c r="L33" s="58">
        <f t="shared" si="2"/>
        <v>45437</v>
      </c>
    </row>
    <row r="34" spans="1:12" ht="15.75" customHeight="1" x14ac:dyDescent="0.35">
      <c r="A34" s="41">
        <v>45364</v>
      </c>
      <c r="B34" s="42" t="s">
        <v>73</v>
      </c>
      <c r="C34" s="42" t="str">
        <f t="shared" si="0"/>
        <v>DD645364</v>
      </c>
      <c r="D34" s="42" t="s">
        <v>95</v>
      </c>
      <c r="E34" s="42" t="s">
        <v>96</v>
      </c>
      <c r="F34" s="34">
        <v>0</v>
      </c>
      <c r="G34" s="34">
        <v>0</v>
      </c>
      <c r="H34" s="34">
        <v>1</v>
      </c>
      <c r="I34" s="34">
        <v>2</v>
      </c>
      <c r="J34" s="37">
        <f t="shared" si="1"/>
        <v>3</v>
      </c>
      <c r="K34" s="42" t="s">
        <v>89</v>
      </c>
      <c r="L34" s="57">
        <f t="shared" si="2"/>
        <v>45379</v>
      </c>
    </row>
    <row r="35" spans="1:12" ht="15.75" customHeight="1" x14ac:dyDescent="0.35">
      <c r="A35" s="43">
        <v>45498</v>
      </c>
      <c r="B35" s="14" t="s">
        <v>105</v>
      </c>
      <c r="C35" s="14" t="str">
        <f t="shared" si="0"/>
        <v>DC1145498</v>
      </c>
      <c r="D35" s="21" t="s">
        <v>74</v>
      </c>
      <c r="E35" s="14" t="s">
        <v>75</v>
      </c>
      <c r="F35" s="34">
        <v>1</v>
      </c>
      <c r="G35" s="34">
        <v>1</v>
      </c>
      <c r="H35" s="34">
        <v>0</v>
      </c>
      <c r="I35" s="34">
        <v>0</v>
      </c>
      <c r="J35" s="15">
        <f t="shared" si="1"/>
        <v>2</v>
      </c>
      <c r="K35" s="14" t="s">
        <v>80</v>
      </c>
      <c r="L35" s="58">
        <f t="shared" si="2"/>
        <v>45513</v>
      </c>
    </row>
    <row r="36" spans="1:12" ht="15.75" customHeight="1" x14ac:dyDescent="0.35">
      <c r="A36" s="41">
        <v>45520</v>
      </c>
      <c r="B36" s="42" t="s">
        <v>85</v>
      </c>
      <c r="C36" s="42" t="str">
        <f t="shared" si="0"/>
        <v>SC445520</v>
      </c>
      <c r="D36" s="42" t="s">
        <v>92</v>
      </c>
      <c r="E36" s="42" t="s">
        <v>93</v>
      </c>
      <c r="F36" s="34">
        <v>1</v>
      </c>
      <c r="G36" s="34">
        <v>1</v>
      </c>
      <c r="H36" s="34">
        <v>0</v>
      </c>
      <c r="I36" s="34">
        <v>1</v>
      </c>
      <c r="J36" s="37">
        <f t="shared" si="1"/>
        <v>3</v>
      </c>
      <c r="K36" s="42" t="s">
        <v>80</v>
      </c>
      <c r="L36" s="57">
        <f t="shared" si="2"/>
        <v>45535</v>
      </c>
    </row>
    <row r="37" spans="1:12" ht="15.75" customHeight="1" x14ac:dyDescent="0.35">
      <c r="A37" s="43">
        <v>45549</v>
      </c>
      <c r="B37" s="14" t="s">
        <v>102</v>
      </c>
      <c r="C37" s="14" t="str">
        <f t="shared" si="0"/>
        <v>ZT345549</v>
      </c>
      <c r="D37" s="21" t="s">
        <v>74</v>
      </c>
      <c r="E37" s="14" t="s">
        <v>75</v>
      </c>
      <c r="F37" s="34">
        <v>1</v>
      </c>
      <c r="G37" s="34">
        <v>2</v>
      </c>
      <c r="H37" s="34">
        <v>0</v>
      </c>
      <c r="I37" s="34">
        <v>1</v>
      </c>
      <c r="J37" s="15">
        <f t="shared" si="1"/>
        <v>4</v>
      </c>
      <c r="K37" s="14" t="s">
        <v>80</v>
      </c>
      <c r="L37" s="58">
        <f t="shared" si="2"/>
        <v>45564</v>
      </c>
    </row>
    <row r="38" spans="1:12" ht="15.75" customHeight="1" x14ac:dyDescent="0.35">
      <c r="A38" s="41">
        <v>45560</v>
      </c>
      <c r="B38" s="42" t="s">
        <v>103</v>
      </c>
      <c r="C38" s="42" t="str">
        <f t="shared" si="0"/>
        <v>TL945560</v>
      </c>
      <c r="D38" s="42" t="s">
        <v>83</v>
      </c>
      <c r="E38" s="42" t="s">
        <v>84</v>
      </c>
      <c r="F38" s="34">
        <v>1</v>
      </c>
      <c r="G38" s="34">
        <v>2</v>
      </c>
      <c r="H38" s="34">
        <v>1</v>
      </c>
      <c r="I38" s="34">
        <v>0</v>
      </c>
      <c r="J38" s="37">
        <f t="shared" si="1"/>
        <v>4</v>
      </c>
      <c r="K38" s="42" t="s">
        <v>76</v>
      </c>
      <c r="L38" s="57">
        <f t="shared" si="2"/>
        <v>45575</v>
      </c>
    </row>
    <row r="39" spans="1:12" ht="14.5" x14ac:dyDescent="0.35">
      <c r="A39" s="44">
        <v>45573</v>
      </c>
      <c r="B39" s="13" t="s">
        <v>101</v>
      </c>
      <c r="C39" s="13" t="str">
        <f t="shared" si="0"/>
        <v>TT145573</v>
      </c>
      <c r="D39" s="45" t="s">
        <v>86</v>
      </c>
      <c r="E39" s="13" t="s">
        <v>87</v>
      </c>
      <c r="F39" s="34">
        <v>1</v>
      </c>
      <c r="G39" s="34">
        <v>0</v>
      </c>
      <c r="H39" s="34">
        <v>2</v>
      </c>
      <c r="I39" s="34">
        <v>2</v>
      </c>
      <c r="J39" s="46">
        <f t="shared" si="1"/>
        <v>5</v>
      </c>
      <c r="K39" s="13" t="s">
        <v>80</v>
      </c>
      <c r="L39" s="59">
        <f t="shared" si="2"/>
        <v>45588</v>
      </c>
    </row>
    <row r="40" spans="1:12" ht="14.5" x14ac:dyDescent="0.35">
      <c r="A40" s="41">
        <v>45588</v>
      </c>
      <c r="B40" s="42" t="s">
        <v>99</v>
      </c>
      <c r="C40" s="42" t="str">
        <f t="shared" si="0"/>
        <v>SS245588</v>
      </c>
      <c r="D40" s="47" t="s">
        <v>78</v>
      </c>
      <c r="E40" s="42" t="s">
        <v>79</v>
      </c>
      <c r="F40" s="34">
        <v>2</v>
      </c>
      <c r="G40" s="34">
        <v>2</v>
      </c>
      <c r="H40" s="34">
        <v>2</v>
      </c>
      <c r="I40" s="34">
        <v>0</v>
      </c>
      <c r="J40" s="37">
        <f t="shared" si="1"/>
        <v>6</v>
      </c>
      <c r="K40" s="42" t="s">
        <v>89</v>
      </c>
      <c r="L40" s="57">
        <f t="shared" si="2"/>
        <v>45603</v>
      </c>
    </row>
    <row r="41" spans="1:12" ht="14.5" x14ac:dyDescent="0.35">
      <c r="A41" s="43">
        <v>45611</v>
      </c>
      <c r="B41" s="14" t="s">
        <v>97</v>
      </c>
      <c r="C41" s="14" t="str">
        <f t="shared" si="0"/>
        <v>PW1645611</v>
      </c>
      <c r="D41" s="14" t="s">
        <v>74</v>
      </c>
      <c r="E41" s="14" t="s">
        <v>75</v>
      </c>
      <c r="F41" s="34">
        <v>0</v>
      </c>
      <c r="G41" s="34">
        <v>0</v>
      </c>
      <c r="H41" s="34">
        <v>1</v>
      </c>
      <c r="I41" s="34">
        <v>0</v>
      </c>
      <c r="J41" s="15">
        <f t="shared" si="1"/>
        <v>1</v>
      </c>
      <c r="K41" s="14" t="s">
        <v>80</v>
      </c>
      <c r="L41" s="58">
        <f t="shared" si="2"/>
        <v>45626</v>
      </c>
    </row>
    <row r="42" spans="1:12" ht="14.5" x14ac:dyDescent="0.35">
      <c r="A42" s="48">
        <v>45612</v>
      </c>
      <c r="B42" s="6" t="s">
        <v>99</v>
      </c>
      <c r="C42" s="6" t="str">
        <f t="shared" si="0"/>
        <v>SS245612</v>
      </c>
      <c r="D42" s="20" t="s">
        <v>92</v>
      </c>
      <c r="E42" s="6" t="s">
        <v>93</v>
      </c>
      <c r="F42" s="34">
        <v>1</v>
      </c>
      <c r="G42" s="34">
        <v>0</v>
      </c>
      <c r="H42" s="34">
        <v>2</v>
      </c>
      <c r="I42" s="34">
        <v>2</v>
      </c>
      <c r="J42" s="7">
        <f t="shared" si="1"/>
        <v>5</v>
      </c>
      <c r="K42" s="6" t="s">
        <v>80</v>
      </c>
      <c r="L42" s="60">
        <f t="shared" si="2"/>
        <v>45627</v>
      </c>
    </row>
    <row r="43" spans="1:12" ht="14.5" x14ac:dyDescent="0.35">
      <c r="A43" s="43">
        <v>45627</v>
      </c>
      <c r="B43" s="14" t="s">
        <v>107</v>
      </c>
      <c r="C43" s="14" t="str">
        <f t="shared" si="0"/>
        <v>CC1545627</v>
      </c>
      <c r="D43" s="14" t="s">
        <v>86</v>
      </c>
      <c r="E43" s="14" t="s">
        <v>87</v>
      </c>
      <c r="F43" s="34">
        <v>0</v>
      </c>
      <c r="G43" s="34">
        <v>2</v>
      </c>
      <c r="H43" s="34">
        <v>1</v>
      </c>
      <c r="I43" s="34">
        <v>0</v>
      </c>
      <c r="J43" s="15">
        <f t="shared" si="1"/>
        <v>3</v>
      </c>
      <c r="K43" s="14" t="s">
        <v>89</v>
      </c>
      <c r="L43" s="58">
        <f t="shared" si="2"/>
        <v>45642</v>
      </c>
    </row>
    <row r="44" spans="1:12" ht="14.5" x14ac:dyDescent="0.35">
      <c r="A44" s="41">
        <v>45631</v>
      </c>
      <c r="B44" s="42" t="s">
        <v>73</v>
      </c>
      <c r="C44" s="42" t="str">
        <f t="shared" si="0"/>
        <v>DD645631</v>
      </c>
      <c r="D44" s="42" t="s">
        <v>92</v>
      </c>
      <c r="E44" s="42" t="s">
        <v>93</v>
      </c>
      <c r="F44" s="34">
        <v>0</v>
      </c>
      <c r="G44" s="34">
        <v>1</v>
      </c>
      <c r="H44" s="34">
        <v>0</v>
      </c>
      <c r="I44" s="34">
        <v>1</v>
      </c>
      <c r="J44" s="37">
        <f t="shared" si="1"/>
        <v>2</v>
      </c>
      <c r="K44" s="42" t="s">
        <v>80</v>
      </c>
      <c r="L44" s="57">
        <f t="shared" si="2"/>
        <v>45646</v>
      </c>
    </row>
    <row r="45" spans="1:12" ht="14.5" x14ac:dyDescent="0.35">
      <c r="A45" s="43">
        <v>45641</v>
      </c>
      <c r="B45" s="14" t="s">
        <v>97</v>
      </c>
      <c r="C45" s="14" t="str">
        <f t="shared" si="0"/>
        <v>PW1645641</v>
      </c>
      <c r="D45" s="14" t="s">
        <v>86</v>
      </c>
      <c r="E45" s="14" t="s">
        <v>87</v>
      </c>
      <c r="F45" s="34">
        <v>2</v>
      </c>
      <c r="G45" s="34">
        <v>0</v>
      </c>
      <c r="H45" s="34">
        <v>0</v>
      </c>
      <c r="I45" s="34">
        <v>2</v>
      </c>
      <c r="J45" s="15">
        <f t="shared" si="1"/>
        <v>4</v>
      </c>
      <c r="K45" s="14" t="s">
        <v>76</v>
      </c>
      <c r="L45" s="58">
        <f t="shared" si="2"/>
        <v>45656</v>
      </c>
    </row>
    <row r="46" spans="1:12" ht="14.5" x14ac:dyDescent="0.35">
      <c r="A46" s="41">
        <v>45646</v>
      </c>
      <c r="B46" s="42" t="s">
        <v>90</v>
      </c>
      <c r="C46" s="42" t="str">
        <f t="shared" si="0"/>
        <v>MC2045646</v>
      </c>
      <c r="D46" s="42" t="s">
        <v>83</v>
      </c>
      <c r="E46" s="42" t="s">
        <v>84</v>
      </c>
      <c r="F46" s="34">
        <v>1</v>
      </c>
      <c r="G46" s="34">
        <v>2</v>
      </c>
      <c r="H46" s="34">
        <v>1</v>
      </c>
      <c r="I46" s="34">
        <v>0</v>
      </c>
      <c r="J46" s="37">
        <f t="shared" si="1"/>
        <v>4</v>
      </c>
      <c r="K46" s="42" t="s">
        <v>89</v>
      </c>
      <c r="L46" s="57">
        <f t="shared" si="2"/>
        <v>45661</v>
      </c>
    </row>
    <row r="47" spans="1:12" ht="14.5" x14ac:dyDescent="0.35">
      <c r="A47" s="61">
        <v>45648</v>
      </c>
      <c r="B47" s="26" t="s">
        <v>81</v>
      </c>
      <c r="C47" s="26" t="str">
        <f t="shared" si="0"/>
        <v>BF1045648</v>
      </c>
      <c r="D47" s="26" t="s">
        <v>92</v>
      </c>
      <c r="E47" s="26" t="s">
        <v>93</v>
      </c>
      <c r="F47" s="34">
        <v>2</v>
      </c>
      <c r="G47" s="34">
        <v>1</v>
      </c>
      <c r="H47" s="34">
        <v>1</v>
      </c>
      <c r="I47" s="34">
        <v>2</v>
      </c>
      <c r="J47" s="62">
        <f t="shared" si="1"/>
        <v>6</v>
      </c>
      <c r="K47" s="26" t="s">
        <v>89</v>
      </c>
      <c r="L47" s="63">
        <f t="shared" si="2"/>
        <v>45663</v>
      </c>
    </row>
  </sheetData>
  <dataValidations count="4">
    <dataValidation type="custom" allowBlank="1" showDropDown="1" sqref="A2:A47 L2:L47" xr:uid="{00000000-0002-0000-0300-000000000000}">
      <formula1>OR(NOT(ISERROR(DATEVALUE(A2))), AND(ISNUMBER(A2), LEFT(CELL("format", A2))="D"))</formula1>
    </dataValidation>
    <dataValidation type="list" allowBlank="1" sqref="E2:E47" xr:uid="{00000000-0002-0000-0300-000001000000}">
      <formula1>"Black,White,Navy-Blue,Blue,Brown,Grey"</formula1>
    </dataValidation>
    <dataValidation type="list" allowBlank="1" sqref="D2:D47 B2:B47" xr:uid="{00000000-0002-0000-0300-000002000000}">
      <formula1>#REF!</formula1>
    </dataValidation>
    <dataValidation type="list" allowBlank="1" showErrorMessage="1" sqref="K2:K47" xr:uid="{00000000-0002-0000-0300-000003000000}">
      <formula1>"Basic,Economical,Gift-wrap"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"/>
  <sheetViews>
    <sheetView workbookViewId="0"/>
  </sheetViews>
  <sheetFormatPr defaultColWidth="12.6328125" defaultRowHeight="15.75" customHeight="1" x14ac:dyDescent="0.25"/>
  <cols>
    <col min="1" max="1" width="11.36328125" customWidth="1"/>
    <col min="2" max="2" width="14.08984375" customWidth="1"/>
    <col min="3" max="3" width="14" customWidth="1"/>
    <col min="4" max="4" width="14.90625" customWidth="1"/>
    <col min="5" max="5" width="16.08984375" customWidth="1"/>
    <col min="6" max="6" width="16.453125" customWidth="1"/>
  </cols>
  <sheetData>
    <row r="1" spans="1:6" ht="15.75" customHeight="1" x14ac:dyDescent="0.35">
      <c r="A1" s="29" t="s">
        <v>59</v>
      </c>
      <c r="B1" s="2" t="s">
        <v>109</v>
      </c>
      <c r="C1" s="2" t="s">
        <v>110</v>
      </c>
      <c r="D1" s="2" t="s">
        <v>111</v>
      </c>
      <c r="E1" s="2" t="s">
        <v>112</v>
      </c>
      <c r="F1" s="3" t="s">
        <v>113</v>
      </c>
    </row>
    <row r="2" spans="1:6" ht="15.75" customHeight="1" x14ac:dyDescent="0.35">
      <c r="A2" s="64" t="s">
        <v>92</v>
      </c>
      <c r="B2" s="65">
        <f>VLOOKUP($A2,process_time[[#All],[product_type]:[Cutting_time]],2,FALSE)*VLOOKUP(A2,process_cost[[#All],[product_type]:[Cutting_rate]],2,FALSE)</f>
        <v>29.333333333333332</v>
      </c>
      <c r="C2" s="65">
        <f>VLOOKUP($A2,process_time[[#All],[product_type]:[Sewing_time]],3,FALSE)*VLOOKUP($A2,process_cost[[#All],[product_type]:[Sewing_rate]],3,FALSE)</f>
        <v>69</v>
      </c>
      <c r="D2" s="65">
        <f>VLOOKUP($A2,process_time[[#All],[product_type]:[Pressing_time]],4,FALSE)*VLOOKUP($A2,process_cost[[#All],[product_type]:[Pressing]],4,FALSE)</f>
        <v>3.9000000000000004</v>
      </c>
      <c r="E2" s="65">
        <f>VLOOKUP($A2,process_time[[#All],[product_type]:[Packaging_time]],5,FALSE)*VLOOKUP($A2,process_cost[[#All],[product_type]:[Packaging]],5,FALSE)</f>
        <v>2.833333333333333</v>
      </c>
      <c r="F2" s="66">
        <f t="shared" ref="F2:F7" si="0">SUM($B2:$E2)</f>
        <v>105.06666666666666</v>
      </c>
    </row>
    <row r="3" spans="1:6" ht="15.75" customHeight="1" x14ac:dyDescent="0.35">
      <c r="A3" s="67" t="s">
        <v>95</v>
      </c>
      <c r="B3" s="68">
        <f>VLOOKUP($A3,process_time[[#All],[product_type]:[Cutting_time]],2,FALSE)*VLOOKUP(A3,process_cost[[#All],[product_type]:[Cutting_rate]],2,FALSE)</f>
        <v>14.666666666666666</v>
      </c>
      <c r="C3" s="68">
        <f>VLOOKUP($A3,process_time[[#All],[product_type]:[Sewing_time]],3,FALSE)*VLOOKUP($A3,process_cost[[#All],[product_type]:[Sewing_rate]],3,FALSE)</f>
        <v>46</v>
      </c>
      <c r="D3" s="68">
        <f>VLOOKUP($A3,process_time[[#All],[product_type]:[Pressing_time]],4,FALSE)*VLOOKUP($A3,process_cost[[#All],[product_type]:[Pressing]],4,FALSE)</f>
        <v>3.083333333333333</v>
      </c>
      <c r="E3" s="68">
        <f>VLOOKUP($A3,process_time[[#All],[product_type]:[Packaging_time]],5,FALSE)*VLOOKUP($A3,process_cost[[#All],[product_type]:[Packaging]],5,FALSE)</f>
        <v>2.6666666666666665</v>
      </c>
      <c r="F3" s="69">
        <f t="shared" si="0"/>
        <v>66.416666666666671</v>
      </c>
    </row>
    <row r="4" spans="1:6" ht="15.75" customHeight="1" x14ac:dyDescent="0.35">
      <c r="A4" s="64" t="s">
        <v>86</v>
      </c>
      <c r="B4" s="65">
        <f>VLOOKUP($A4,process_time[[#All],[product_type]:[Cutting_time]],2,FALSE)*VLOOKUP(A4,process_cost[[#All],[product_type]:[Cutting_rate]],2,FALSE)</f>
        <v>98.7</v>
      </c>
      <c r="C4" s="65">
        <f>VLOOKUP($A4,process_time[[#All],[product_type]:[Sewing_time]],3,FALSE)*VLOOKUP($A4,process_cost[[#All],[product_type]:[Sewing_rate]],3,FALSE)</f>
        <v>171.5</v>
      </c>
      <c r="D4" s="65">
        <f>VLOOKUP($A4,process_time[[#All],[product_type]:[Pressing_time]],4,FALSE)*VLOOKUP($A4,process_cost[[#All],[product_type]:[Pressing]],4,FALSE)</f>
        <v>8.2000000000000011</v>
      </c>
      <c r="E4" s="65">
        <f>VLOOKUP($A4,process_time[[#All],[product_type]:[Packaging_time]],5,FALSE)*VLOOKUP($A4,process_cost[[#All],[product_type]:[Packaging]],5,FALSE)</f>
        <v>6</v>
      </c>
      <c r="F4" s="66">
        <f t="shared" si="0"/>
        <v>284.39999999999998</v>
      </c>
    </row>
    <row r="5" spans="1:6" ht="15.75" customHeight="1" x14ac:dyDescent="0.35">
      <c r="A5" s="67" t="s">
        <v>74</v>
      </c>
      <c r="B5" s="68">
        <f>VLOOKUP($A5,process_time[[#All],[product_type]:[Cutting_time]],2,FALSE)*VLOOKUP(A5,process_cost[[#All],[product_type]:[Cutting_rate]],2,FALSE)</f>
        <v>115</v>
      </c>
      <c r="C5" s="68">
        <f>VLOOKUP($A5,process_time[[#All],[product_type]:[Sewing_time]],3,FALSE)*VLOOKUP($A5,process_cost[[#All],[product_type]:[Sewing_rate]],3,FALSE)</f>
        <v>141</v>
      </c>
      <c r="D5" s="68">
        <f>VLOOKUP($A5,process_time[[#All],[product_type]:[Pressing_time]],4,FALSE)*VLOOKUP($A5,process_cost[[#All],[product_type]:[Pressing]],4,FALSE)</f>
        <v>9.75</v>
      </c>
      <c r="E5" s="68">
        <f>VLOOKUP($A5,process_time[[#All],[product_type]:[Packaging_time]],5,FALSE)*VLOOKUP($A5,process_cost[[#All],[product_type]:[Packaging]],5,FALSE)</f>
        <v>2.6666666666666665</v>
      </c>
      <c r="F5" s="69">
        <f t="shared" si="0"/>
        <v>268.41666666666669</v>
      </c>
    </row>
    <row r="6" spans="1:6" ht="15.75" customHeight="1" x14ac:dyDescent="0.35">
      <c r="A6" s="64" t="s">
        <v>78</v>
      </c>
      <c r="B6" s="65">
        <f>VLOOKUP($A6,process_time[[#All],[product_type]:[Cutting_time]],2,FALSE)*VLOOKUP(A6,process_cost[[#All],[product_type]:[Cutting_rate]],2,FALSE)</f>
        <v>56.25</v>
      </c>
      <c r="C6" s="65">
        <f>VLOOKUP($A6,process_time[[#All],[product_type]:[Sewing_time]],3,FALSE)*VLOOKUP($A6,process_cost[[#All],[product_type]:[Sewing_rate]],3,FALSE)</f>
        <v>117.5</v>
      </c>
      <c r="D6" s="65">
        <f>VLOOKUP($A6,process_time[[#All],[product_type]:[Pressing_time]],4,FALSE)*VLOOKUP($A6,process_cost[[#All],[product_type]:[Pressing]],4,FALSE)</f>
        <v>4.4399999999999995</v>
      </c>
      <c r="E6" s="65">
        <f>VLOOKUP($A6,process_time[[#All],[product_type]:[Packaging_time]],5,FALSE)*VLOOKUP($A6,process_cost[[#All],[product_type]:[Packaging]],5,FALSE)</f>
        <v>2.6666666666666665</v>
      </c>
      <c r="F6" s="66">
        <f t="shared" si="0"/>
        <v>180.85666666666665</v>
      </c>
    </row>
    <row r="7" spans="1:6" ht="15.75" customHeight="1" x14ac:dyDescent="0.35">
      <c r="A7" s="70" t="s">
        <v>83</v>
      </c>
      <c r="B7" s="71">
        <f>VLOOKUP($A7,process_time[[#All],[product_type]:[Cutting_time]],2,FALSE)*VLOOKUP(A7,process_cost[[#All],[product_type]:[Cutting_rate]],2,FALSE)</f>
        <v>129.60000000000002</v>
      </c>
      <c r="C7" s="71">
        <f>VLOOKUP($A7,process_time[[#All],[product_type]:[Sewing_time]],3,FALSE)*VLOOKUP($A7,process_cost[[#All],[product_type]:[Sewing_rate]],3,FALSE)</f>
        <v>186.2</v>
      </c>
      <c r="D7" s="71">
        <f>VLOOKUP($A7,process_time[[#All],[product_type]:[Pressing_time]],4,FALSE)*VLOOKUP($A7,process_cost[[#All],[product_type]:[Pressing]],4,FALSE)</f>
        <v>8.2000000000000011</v>
      </c>
      <c r="E7" s="71">
        <f>VLOOKUP($A7,process_time[[#All],[product_type]:[Packaging_time]],5,FALSE)*VLOOKUP($A7,process_cost[[#All],[product_type]:[Packaging]],5,FALSE)</f>
        <v>6</v>
      </c>
      <c r="F7" s="72">
        <f t="shared" si="0"/>
        <v>330</v>
      </c>
    </row>
  </sheetData>
  <dataValidations count="1">
    <dataValidation type="custom" allowBlank="1" showDropDown="1" sqref="B2:F7" xr:uid="{00000000-0002-0000-05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7"/>
  <sheetViews>
    <sheetView workbookViewId="0"/>
  </sheetViews>
  <sheetFormatPr defaultColWidth="12.6328125" defaultRowHeight="15.75" customHeight="1" x14ac:dyDescent="0.25"/>
  <cols>
    <col min="1" max="1" width="15.7265625" customWidth="1"/>
    <col min="2" max="2" width="22.6328125" customWidth="1"/>
  </cols>
  <sheetData>
    <row r="1" spans="1:4" ht="15.75" customHeight="1" x14ac:dyDescent="0.35">
      <c r="A1" s="29" t="s">
        <v>59</v>
      </c>
      <c r="B1" s="2" t="s">
        <v>114</v>
      </c>
      <c r="C1" s="2" t="s">
        <v>115</v>
      </c>
      <c r="D1" s="3" t="s">
        <v>116</v>
      </c>
    </row>
    <row r="2" spans="1:4" ht="15.75" customHeight="1" x14ac:dyDescent="0.35">
      <c r="A2" s="64" t="s">
        <v>92</v>
      </c>
      <c r="B2" s="7">
        <v>1.85</v>
      </c>
      <c r="C2" s="7">
        <v>120</v>
      </c>
      <c r="D2" s="73">
        <f t="shared" ref="D2:D7" si="0">B2*C2</f>
        <v>222</v>
      </c>
    </row>
    <row r="3" spans="1:4" ht="15.75" customHeight="1" x14ac:dyDescent="0.35">
      <c r="A3" s="67" t="s">
        <v>95</v>
      </c>
      <c r="B3" s="15">
        <v>1.65</v>
      </c>
      <c r="C3" s="15">
        <v>100</v>
      </c>
      <c r="D3" s="40">
        <f t="shared" si="0"/>
        <v>165</v>
      </c>
    </row>
    <row r="4" spans="1:4" ht="15.75" customHeight="1" x14ac:dyDescent="0.35">
      <c r="A4" s="64" t="s">
        <v>86</v>
      </c>
      <c r="B4" s="7">
        <v>3.15</v>
      </c>
      <c r="C4" s="7">
        <v>385</v>
      </c>
      <c r="D4" s="73">
        <f t="shared" si="0"/>
        <v>1212.75</v>
      </c>
    </row>
    <row r="5" spans="1:4" ht="15.75" customHeight="1" x14ac:dyDescent="0.35">
      <c r="A5" s="67" t="s">
        <v>74</v>
      </c>
      <c r="B5" s="15">
        <v>4</v>
      </c>
      <c r="C5" s="15">
        <v>200</v>
      </c>
      <c r="D5" s="40">
        <f t="shared" si="0"/>
        <v>800</v>
      </c>
    </row>
    <row r="6" spans="1:4" ht="15.75" customHeight="1" x14ac:dyDescent="0.35">
      <c r="A6" s="64" t="s">
        <v>78</v>
      </c>
      <c r="B6" s="7">
        <v>2</v>
      </c>
      <c r="C6" s="7">
        <v>150</v>
      </c>
      <c r="D6" s="73">
        <f t="shared" si="0"/>
        <v>300</v>
      </c>
    </row>
    <row r="7" spans="1:4" ht="15.75" customHeight="1" x14ac:dyDescent="0.35">
      <c r="A7" s="70" t="s">
        <v>83</v>
      </c>
      <c r="B7" s="62">
        <v>3</v>
      </c>
      <c r="C7" s="62">
        <v>400</v>
      </c>
      <c r="D7" s="74">
        <f t="shared" si="0"/>
        <v>1200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"/>
  <sheetViews>
    <sheetView workbookViewId="0">
      <selection activeCell="C23" sqref="C23"/>
    </sheetView>
  </sheetViews>
  <sheetFormatPr defaultColWidth="12.6328125" defaultRowHeight="15.75" customHeight="1" x14ac:dyDescent="0.25"/>
  <cols>
    <col min="1" max="1" width="11.36328125" customWidth="1"/>
    <col min="2" max="3" width="18.36328125" customWidth="1"/>
    <col min="4" max="4" width="19.26953125" customWidth="1"/>
    <col min="5" max="5" width="20.36328125" customWidth="1"/>
    <col min="6" max="6" width="21" customWidth="1"/>
  </cols>
  <sheetData>
    <row r="1" spans="1:10" ht="15.75" customHeight="1" x14ac:dyDescent="0.35">
      <c r="A1" s="29" t="s">
        <v>59</v>
      </c>
      <c r="B1" s="2" t="s">
        <v>117</v>
      </c>
      <c r="C1" s="2" t="s">
        <v>118</v>
      </c>
      <c r="D1" s="2" t="s">
        <v>119</v>
      </c>
      <c r="E1" s="2" t="s">
        <v>120</v>
      </c>
      <c r="F1" s="3" t="s">
        <v>121</v>
      </c>
    </row>
    <row r="2" spans="1:10" ht="15.75" customHeight="1" x14ac:dyDescent="0.35">
      <c r="A2" s="64" t="s">
        <v>92</v>
      </c>
      <c r="B2" s="65">
        <v>0.66666666666666663</v>
      </c>
      <c r="C2" s="65">
        <v>1.5</v>
      </c>
      <c r="D2" s="65">
        <v>0.1</v>
      </c>
      <c r="E2" s="65">
        <v>8.3333333333333329E-2</v>
      </c>
      <c r="F2" s="75">
        <f t="shared" ref="F2:F7" si="0">SUM($B2:$E2)</f>
        <v>2.35</v>
      </c>
    </row>
    <row r="3" spans="1:10" ht="15.75" customHeight="1" x14ac:dyDescent="0.35">
      <c r="A3" s="67" t="s">
        <v>95</v>
      </c>
      <c r="B3" s="39">
        <v>0.33333333333333331</v>
      </c>
      <c r="C3" s="39">
        <v>1</v>
      </c>
      <c r="D3" s="39">
        <v>8.3333333333333329E-2</v>
      </c>
      <c r="E3" s="39">
        <v>8.3333333333333329E-2</v>
      </c>
      <c r="F3" s="69">
        <f t="shared" si="0"/>
        <v>1.4999999999999998</v>
      </c>
    </row>
    <row r="4" spans="1:10" ht="15.75" customHeight="1" x14ac:dyDescent="0.35">
      <c r="A4" s="64" t="s">
        <v>86</v>
      </c>
      <c r="B4" s="65">
        <v>2.1</v>
      </c>
      <c r="C4" s="65">
        <v>3.5</v>
      </c>
      <c r="D4" s="65">
        <v>0.2</v>
      </c>
      <c r="E4" s="65">
        <v>0.16666666666666666</v>
      </c>
      <c r="F4" s="75">
        <f t="shared" si="0"/>
        <v>5.9666666666666668</v>
      </c>
    </row>
    <row r="5" spans="1:10" ht="15.75" customHeight="1" x14ac:dyDescent="0.35">
      <c r="A5" s="67" t="s">
        <v>74</v>
      </c>
      <c r="B5" s="39">
        <v>2.5</v>
      </c>
      <c r="C5" s="39">
        <v>3</v>
      </c>
      <c r="D5" s="39">
        <v>0.25</v>
      </c>
      <c r="E5" s="39">
        <v>8.3333333333333329E-2</v>
      </c>
      <c r="F5" s="69">
        <f t="shared" si="0"/>
        <v>5.833333333333333</v>
      </c>
    </row>
    <row r="6" spans="1:10" ht="15.75" customHeight="1" x14ac:dyDescent="0.35">
      <c r="A6" s="64" t="s">
        <v>78</v>
      </c>
      <c r="B6" s="65">
        <v>1.25</v>
      </c>
      <c r="C6" s="65">
        <v>2.5</v>
      </c>
      <c r="D6" s="65">
        <v>0.12</v>
      </c>
      <c r="E6" s="65">
        <v>8.3333333333333329E-2</v>
      </c>
      <c r="F6" s="75">
        <f t="shared" si="0"/>
        <v>3.9533333333333336</v>
      </c>
    </row>
    <row r="7" spans="1:10" ht="15.75" customHeight="1" x14ac:dyDescent="0.35">
      <c r="A7" s="70" t="s">
        <v>83</v>
      </c>
      <c r="B7" s="76">
        <v>2.7</v>
      </c>
      <c r="C7" s="76">
        <v>3.8</v>
      </c>
      <c r="D7" s="76">
        <v>0.2</v>
      </c>
      <c r="E7" s="76">
        <v>0.16666666666666666</v>
      </c>
      <c r="F7" s="77">
        <f t="shared" si="0"/>
        <v>6.8666666666666671</v>
      </c>
    </row>
    <row r="10" spans="1:10" ht="15.75" customHeight="1" x14ac:dyDescent="0.25">
      <c r="J10" s="78"/>
    </row>
  </sheetData>
  <dataValidations count="1">
    <dataValidation type="custom" allowBlank="1" showDropDown="1" sqref="B2:F7" xr:uid="{00000000-0002-0000-07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7"/>
  <sheetViews>
    <sheetView workbookViewId="0"/>
  </sheetViews>
  <sheetFormatPr defaultColWidth="12.6328125" defaultRowHeight="15.75" customHeight="1" x14ac:dyDescent="0.25"/>
  <cols>
    <col min="1" max="1" width="11.36328125" customWidth="1"/>
    <col min="2" max="2" width="18" customWidth="1"/>
    <col min="3" max="3" width="17.90625" customWidth="1"/>
    <col min="4" max="4" width="14.90625" customWidth="1"/>
    <col min="5" max="5" width="16.08984375" customWidth="1"/>
    <col min="6" max="6" width="25.26953125" customWidth="1"/>
  </cols>
  <sheetData>
    <row r="1" spans="1:6" ht="15.75" customHeight="1" x14ac:dyDescent="0.35">
      <c r="A1" s="29" t="s">
        <v>59</v>
      </c>
      <c r="B1" s="2" t="s">
        <v>122</v>
      </c>
      <c r="C1" s="2" t="s">
        <v>123</v>
      </c>
      <c r="D1" s="2" t="s">
        <v>111</v>
      </c>
      <c r="E1" s="2" t="s">
        <v>112</v>
      </c>
      <c r="F1" s="3" t="s">
        <v>124</v>
      </c>
    </row>
    <row r="2" spans="1:6" ht="15.75" customHeight="1" x14ac:dyDescent="0.35">
      <c r="A2" s="64" t="s">
        <v>92</v>
      </c>
      <c r="B2" s="65">
        <v>44</v>
      </c>
      <c r="C2" s="65">
        <v>46</v>
      </c>
      <c r="D2" s="65">
        <v>39</v>
      </c>
      <c r="E2" s="65">
        <v>34</v>
      </c>
      <c r="F2" s="66">
        <f t="shared" ref="F2:F7" si="0">SUM($B2:$E2)</f>
        <v>163</v>
      </c>
    </row>
    <row r="3" spans="1:6" ht="15.75" customHeight="1" x14ac:dyDescent="0.35">
      <c r="A3" s="67" t="s">
        <v>95</v>
      </c>
      <c r="B3" s="39">
        <v>44</v>
      </c>
      <c r="C3" s="39">
        <v>46</v>
      </c>
      <c r="D3" s="39">
        <v>37</v>
      </c>
      <c r="E3" s="39">
        <v>32</v>
      </c>
      <c r="F3" s="69">
        <f t="shared" si="0"/>
        <v>159</v>
      </c>
    </row>
    <row r="4" spans="1:6" ht="15.75" customHeight="1" x14ac:dyDescent="0.35">
      <c r="A4" s="64" t="s">
        <v>86</v>
      </c>
      <c r="B4" s="65">
        <v>47</v>
      </c>
      <c r="C4" s="65">
        <v>49</v>
      </c>
      <c r="D4" s="65">
        <v>41</v>
      </c>
      <c r="E4" s="65">
        <v>36</v>
      </c>
      <c r="F4" s="66">
        <f t="shared" si="0"/>
        <v>173</v>
      </c>
    </row>
    <row r="5" spans="1:6" ht="15.75" customHeight="1" x14ac:dyDescent="0.35">
      <c r="A5" s="67" t="s">
        <v>74</v>
      </c>
      <c r="B5" s="39">
        <v>46</v>
      </c>
      <c r="C5" s="39">
        <v>47</v>
      </c>
      <c r="D5" s="39">
        <v>39</v>
      </c>
      <c r="E5" s="39">
        <v>32</v>
      </c>
      <c r="F5" s="69">
        <f t="shared" si="0"/>
        <v>164</v>
      </c>
    </row>
    <row r="6" spans="1:6" ht="15.75" customHeight="1" x14ac:dyDescent="0.35">
      <c r="A6" s="64" t="s">
        <v>78</v>
      </c>
      <c r="B6" s="65">
        <v>45</v>
      </c>
      <c r="C6" s="65">
        <v>47</v>
      </c>
      <c r="D6" s="65">
        <v>37</v>
      </c>
      <c r="E6" s="65">
        <v>32</v>
      </c>
      <c r="F6" s="66">
        <f t="shared" si="0"/>
        <v>161</v>
      </c>
    </row>
    <row r="7" spans="1:6" ht="15.75" customHeight="1" x14ac:dyDescent="0.35">
      <c r="A7" s="70" t="s">
        <v>83</v>
      </c>
      <c r="B7" s="76">
        <v>48</v>
      </c>
      <c r="C7" s="76">
        <v>49</v>
      </c>
      <c r="D7" s="76">
        <v>41</v>
      </c>
      <c r="E7" s="76">
        <v>36</v>
      </c>
      <c r="F7" s="72">
        <f t="shared" si="0"/>
        <v>174</v>
      </c>
    </row>
  </sheetData>
  <dataValidations count="1">
    <dataValidation type="custom" allowBlank="1" showDropDown="1" sqref="B2:F7" xr:uid="{00000000-0002-0000-08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4"/>
  <sheetViews>
    <sheetView workbookViewId="0"/>
  </sheetViews>
  <sheetFormatPr defaultColWidth="12.6328125" defaultRowHeight="15.75" customHeight="1" x14ac:dyDescent="0.25"/>
  <cols>
    <col min="1" max="1" width="11.90625" customWidth="1"/>
    <col min="2" max="2" width="15.6328125" customWidth="1"/>
  </cols>
  <sheetData>
    <row r="1" spans="1:2" ht="15.75" customHeight="1" x14ac:dyDescent="0.25">
      <c r="A1" s="29" t="s">
        <v>66</v>
      </c>
      <c r="B1" s="79" t="s">
        <v>116</v>
      </c>
    </row>
    <row r="2" spans="1:2" ht="15.75" customHeight="1" x14ac:dyDescent="0.35">
      <c r="A2" s="80" t="s">
        <v>80</v>
      </c>
      <c r="B2" s="81">
        <v>10</v>
      </c>
    </row>
    <row r="3" spans="1:2" ht="15.75" customHeight="1" x14ac:dyDescent="0.35">
      <c r="A3" s="80" t="s">
        <v>89</v>
      </c>
      <c r="B3" s="82">
        <v>25</v>
      </c>
    </row>
    <row r="4" spans="1:2" ht="15.75" customHeight="1" x14ac:dyDescent="0.35">
      <c r="A4" s="80" t="s">
        <v>76</v>
      </c>
      <c r="B4" s="83">
        <v>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workbookViewId="0"/>
  </sheetViews>
  <sheetFormatPr defaultColWidth="12.6328125" defaultRowHeight="15.75" customHeight="1" x14ac:dyDescent="0.25"/>
  <cols>
    <col min="1" max="1" width="12.26953125" customWidth="1"/>
    <col min="2" max="2" width="19.6328125" customWidth="1"/>
    <col min="3" max="3" width="14.453125" customWidth="1"/>
    <col min="4" max="4" width="17.26953125" customWidth="1"/>
    <col min="5" max="5" width="18.26953125" customWidth="1"/>
    <col min="6" max="6" width="29.08984375" customWidth="1"/>
    <col min="7" max="8" width="12" customWidth="1"/>
    <col min="9" max="9" width="21.453125" customWidth="1"/>
    <col min="10" max="10" width="14.6328125" customWidth="1"/>
  </cols>
  <sheetData>
    <row r="1" spans="1:10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5.75" customHeight="1" x14ac:dyDescent="0.35">
      <c r="A2" s="4">
        <v>1</v>
      </c>
      <c r="B2" s="5" t="s">
        <v>10</v>
      </c>
      <c r="C2" s="6" t="str">
        <f t="shared" ref="C2:C21" si="0">LEFT(B2,1)&amp;MID($B2,FIND(" ",$B2,1)+1,1)&amp;$A2</f>
        <v>TT1</v>
      </c>
      <c r="D2" s="6" t="s">
        <v>11</v>
      </c>
      <c r="E2" s="7">
        <v>1001666062</v>
      </c>
      <c r="F2" s="8" t="s">
        <v>12</v>
      </c>
      <c r="G2" s="6" t="s">
        <v>13</v>
      </c>
      <c r="H2" s="6" t="s">
        <v>14</v>
      </c>
      <c r="I2" s="9">
        <v>45044</v>
      </c>
      <c r="J2" s="10"/>
    </row>
    <row r="3" spans="1:10" ht="15.75" customHeight="1" x14ac:dyDescent="0.35">
      <c r="A3" s="11">
        <f t="shared" ref="A3:A21" si="1">A2+1</f>
        <v>2</v>
      </c>
      <c r="B3" s="12" t="s">
        <v>15</v>
      </c>
      <c r="C3" s="13" t="str">
        <f t="shared" si="0"/>
        <v>SS2</v>
      </c>
      <c r="D3" s="14" t="s">
        <v>16</v>
      </c>
      <c r="E3" s="15">
        <v>1112386510</v>
      </c>
      <c r="F3" s="16" t="s">
        <v>17</v>
      </c>
      <c r="G3" s="14" t="s">
        <v>18</v>
      </c>
      <c r="H3" s="14" t="s">
        <v>14</v>
      </c>
      <c r="I3" s="17">
        <v>45134</v>
      </c>
      <c r="J3" s="18"/>
    </row>
    <row r="4" spans="1:10" ht="15.75" customHeight="1" x14ac:dyDescent="0.35">
      <c r="A4" s="4">
        <f t="shared" si="1"/>
        <v>3</v>
      </c>
      <c r="B4" s="5" t="s">
        <v>19</v>
      </c>
      <c r="C4" s="6" t="str">
        <f t="shared" si="0"/>
        <v>ZT3</v>
      </c>
      <c r="D4" s="6" t="s">
        <v>20</v>
      </c>
      <c r="E4" s="7">
        <v>1338301652</v>
      </c>
      <c r="F4" s="8" t="s">
        <v>21</v>
      </c>
      <c r="G4" s="6" t="s">
        <v>22</v>
      </c>
      <c r="H4" s="6" t="s">
        <v>14</v>
      </c>
      <c r="I4" s="9">
        <v>44015</v>
      </c>
      <c r="J4" s="10"/>
    </row>
    <row r="5" spans="1:10" ht="15.75" customHeight="1" x14ac:dyDescent="0.35">
      <c r="A5" s="11">
        <f t="shared" si="1"/>
        <v>4</v>
      </c>
      <c r="B5" s="12" t="s">
        <v>23</v>
      </c>
      <c r="C5" s="13" t="str">
        <f t="shared" si="0"/>
        <v>SC4</v>
      </c>
      <c r="D5" s="14" t="s">
        <v>24</v>
      </c>
      <c r="E5" s="15">
        <v>1787793001</v>
      </c>
      <c r="F5" s="16" t="s">
        <v>25</v>
      </c>
      <c r="G5" s="14" t="s">
        <v>18</v>
      </c>
      <c r="H5" s="14" t="s">
        <v>14</v>
      </c>
      <c r="I5" s="17">
        <v>43993</v>
      </c>
      <c r="J5" s="18"/>
    </row>
    <row r="6" spans="1:10" ht="15.75" customHeight="1" x14ac:dyDescent="0.35">
      <c r="A6" s="4">
        <f t="shared" si="1"/>
        <v>5</v>
      </c>
      <c r="B6" s="5" t="s">
        <v>26</v>
      </c>
      <c r="C6" s="6" t="str">
        <f t="shared" si="0"/>
        <v>ME5</v>
      </c>
      <c r="D6" s="6" t="s">
        <v>27</v>
      </c>
      <c r="E6" s="7">
        <v>1066465175</v>
      </c>
      <c r="F6" s="8" t="s">
        <v>28</v>
      </c>
      <c r="G6" s="6" t="s">
        <v>22</v>
      </c>
      <c r="H6" s="6" t="s">
        <v>14</v>
      </c>
      <c r="I6" s="9">
        <v>44350</v>
      </c>
      <c r="J6" s="10"/>
    </row>
    <row r="7" spans="1:10" ht="15.75" customHeight="1" x14ac:dyDescent="0.35">
      <c r="A7" s="11">
        <f t="shared" si="1"/>
        <v>6</v>
      </c>
      <c r="B7" s="12" t="s">
        <v>29</v>
      </c>
      <c r="C7" s="13" t="str">
        <f t="shared" si="0"/>
        <v>DD6</v>
      </c>
      <c r="D7" s="14" t="s">
        <v>30</v>
      </c>
      <c r="E7" s="15">
        <v>1491795665</v>
      </c>
      <c r="F7" s="16" t="s">
        <v>31</v>
      </c>
      <c r="G7" s="14" t="s">
        <v>32</v>
      </c>
      <c r="H7" s="14" t="s">
        <v>14</v>
      </c>
      <c r="I7" s="17">
        <v>44794</v>
      </c>
      <c r="J7" s="18"/>
    </row>
    <row r="8" spans="1:10" ht="15.75" customHeight="1" x14ac:dyDescent="0.35">
      <c r="A8" s="4">
        <f t="shared" si="1"/>
        <v>7</v>
      </c>
      <c r="B8" s="5" t="s">
        <v>33</v>
      </c>
      <c r="C8" s="6" t="str">
        <f t="shared" si="0"/>
        <v>CC7</v>
      </c>
      <c r="D8" s="6" t="s">
        <v>34</v>
      </c>
      <c r="E8" s="7">
        <v>1900805041</v>
      </c>
      <c r="F8" s="8" t="s">
        <v>35</v>
      </c>
      <c r="G8" s="6" t="s">
        <v>36</v>
      </c>
      <c r="H8" s="6" t="s">
        <v>14</v>
      </c>
      <c r="I8" s="9">
        <v>44592</v>
      </c>
      <c r="J8" s="10"/>
    </row>
    <row r="9" spans="1:10" ht="15.75" customHeight="1" x14ac:dyDescent="0.35">
      <c r="A9" s="11">
        <f t="shared" si="1"/>
        <v>8</v>
      </c>
      <c r="B9" s="19" t="s">
        <v>37</v>
      </c>
      <c r="C9" s="13" t="str">
        <f t="shared" si="0"/>
        <v>LB8</v>
      </c>
      <c r="D9" s="14" t="s">
        <v>38</v>
      </c>
      <c r="E9" s="15">
        <v>1445909183</v>
      </c>
      <c r="F9" s="16" t="s">
        <v>39</v>
      </c>
      <c r="G9" s="14" t="s">
        <v>32</v>
      </c>
      <c r="H9" s="14" t="s">
        <v>14</v>
      </c>
      <c r="I9" s="17">
        <v>44730</v>
      </c>
      <c r="J9" s="18"/>
    </row>
    <row r="10" spans="1:10" ht="15.75" customHeight="1" x14ac:dyDescent="0.35">
      <c r="A10" s="4">
        <f t="shared" si="1"/>
        <v>9</v>
      </c>
      <c r="B10" s="5" t="s">
        <v>40</v>
      </c>
      <c r="C10" s="6" t="str">
        <f t="shared" si="0"/>
        <v>TL9</v>
      </c>
      <c r="D10" s="6" t="s">
        <v>41</v>
      </c>
      <c r="E10" s="7">
        <v>1723801552</v>
      </c>
      <c r="F10" s="8" t="s">
        <v>42</v>
      </c>
      <c r="G10" s="6" t="s">
        <v>32</v>
      </c>
      <c r="H10" s="6" t="s">
        <v>14</v>
      </c>
      <c r="I10" s="9">
        <v>45189</v>
      </c>
      <c r="J10" s="10"/>
    </row>
    <row r="11" spans="1:10" ht="15.75" customHeight="1" x14ac:dyDescent="0.35">
      <c r="A11" s="11">
        <f t="shared" si="1"/>
        <v>10</v>
      </c>
      <c r="B11" s="12" t="s">
        <v>43</v>
      </c>
      <c r="C11" s="13" t="str">
        <f t="shared" si="0"/>
        <v>BF10</v>
      </c>
      <c r="D11" s="14" t="s">
        <v>44</v>
      </c>
      <c r="E11" s="15">
        <v>1857466708</v>
      </c>
      <c r="F11" s="16" t="s">
        <v>45</v>
      </c>
      <c r="G11" s="14" t="s">
        <v>18</v>
      </c>
      <c r="H11" s="14" t="s">
        <v>14</v>
      </c>
      <c r="I11" s="17">
        <v>44087</v>
      </c>
      <c r="J11" s="18"/>
    </row>
    <row r="12" spans="1:10" ht="15.75" customHeight="1" x14ac:dyDescent="0.35">
      <c r="A12" s="4">
        <f t="shared" si="1"/>
        <v>11</v>
      </c>
      <c r="B12" s="5" t="s">
        <v>46</v>
      </c>
      <c r="C12" s="6" t="str">
        <f t="shared" si="0"/>
        <v>DC11</v>
      </c>
      <c r="D12" s="6"/>
      <c r="E12" s="6"/>
      <c r="F12" s="6"/>
      <c r="G12" s="6"/>
      <c r="H12" s="6"/>
      <c r="I12" s="20"/>
      <c r="J12" s="10"/>
    </row>
    <row r="13" spans="1:10" ht="15.75" customHeight="1" x14ac:dyDescent="0.35">
      <c r="A13" s="11">
        <f t="shared" si="1"/>
        <v>12</v>
      </c>
      <c r="B13" s="12" t="s">
        <v>47</v>
      </c>
      <c r="C13" s="13" t="str">
        <f t="shared" si="0"/>
        <v>SS12</v>
      </c>
      <c r="D13" s="14"/>
      <c r="E13" s="14"/>
      <c r="F13" s="14"/>
      <c r="G13" s="14"/>
      <c r="H13" s="14"/>
      <c r="I13" s="21"/>
      <c r="J13" s="18"/>
    </row>
    <row r="14" spans="1:10" ht="15.75" customHeight="1" x14ac:dyDescent="0.35">
      <c r="A14" s="4">
        <f t="shared" si="1"/>
        <v>13</v>
      </c>
      <c r="B14" s="5" t="s">
        <v>48</v>
      </c>
      <c r="C14" s="6" t="str">
        <f t="shared" si="0"/>
        <v>CC13</v>
      </c>
      <c r="D14" s="6"/>
      <c r="E14" s="6"/>
      <c r="F14" s="6"/>
      <c r="G14" s="6"/>
      <c r="H14" s="6"/>
      <c r="I14" s="20"/>
      <c r="J14" s="10"/>
    </row>
    <row r="15" spans="1:10" ht="15.75" customHeight="1" x14ac:dyDescent="0.35">
      <c r="A15" s="11">
        <f t="shared" si="1"/>
        <v>14</v>
      </c>
      <c r="B15" s="12" t="s">
        <v>49</v>
      </c>
      <c r="C15" s="13" t="str">
        <f t="shared" si="0"/>
        <v>UA14</v>
      </c>
      <c r="D15" s="14"/>
      <c r="E15" s="14"/>
      <c r="F15" s="14"/>
      <c r="G15" s="14"/>
      <c r="H15" s="14"/>
      <c r="I15" s="21"/>
      <c r="J15" s="18"/>
    </row>
    <row r="16" spans="1:10" ht="15.75" customHeight="1" x14ac:dyDescent="0.35">
      <c r="A16" s="4">
        <f t="shared" si="1"/>
        <v>15</v>
      </c>
      <c r="B16" s="5" t="s">
        <v>50</v>
      </c>
      <c r="C16" s="6" t="str">
        <f t="shared" si="0"/>
        <v>CC15</v>
      </c>
      <c r="D16" s="6"/>
      <c r="E16" s="6"/>
      <c r="F16" s="6"/>
      <c r="G16" s="6"/>
      <c r="H16" s="6"/>
      <c r="I16" s="20"/>
      <c r="J16" s="10"/>
    </row>
    <row r="17" spans="1:10" ht="15.75" customHeight="1" x14ac:dyDescent="0.35">
      <c r="A17" s="11">
        <f t="shared" si="1"/>
        <v>16</v>
      </c>
      <c r="B17" s="12" t="s">
        <v>51</v>
      </c>
      <c r="C17" s="13" t="str">
        <f t="shared" si="0"/>
        <v>PW16</v>
      </c>
      <c r="D17" s="14"/>
      <c r="E17" s="14"/>
      <c r="F17" s="14"/>
      <c r="G17" s="14"/>
      <c r="H17" s="14"/>
      <c r="I17" s="21"/>
      <c r="J17" s="18"/>
    </row>
    <row r="18" spans="1:10" ht="15.75" customHeight="1" x14ac:dyDescent="0.35">
      <c r="A18" s="4">
        <f t="shared" si="1"/>
        <v>17</v>
      </c>
      <c r="B18" s="5" t="s">
        <v>52</v>
      </c>
      <c r="C18" s="6" t="str">
        <f t="shared" si="0"/>
        <v>EE17</v>
      </c>
      <c r="D18" s="6"/>
      <c r="E18" s="6"/>
      <c r="F18" s="6"/>
      <c r="G18" s="6"/>
      <c r="H18" s="6"/>
      <c r="I18" s="20"/>
      <c r="J18" s="10"/>
    </row>
    <row r="19" spans="1:10" ht="15.75" customHeight="1" x14ac:dyDescent="0.35">
      <c r="A19" s="11">
        <f t="shared" si="1"/>
        <v>18</v>
      </c>
      <c r="B19" s="19" t="s">
        <v>53</v>
      </c>
      <c r="C19" s="13" t="str">
        <f t="shared" si="0"/>
        <v>UT18</v>
      </c>
      <c r="D19" s="14"/>
      <c r="E19" s="14"/>
      <c r="F19" s="14"/>
      <c r="G19" s="14"/>
      <c r="H19" s="14"/>
      <c r="I19" s="21"/>
      <c r="J19" s="18"/>
    </row>
    <row r="20" spans="1:10" ht="15.75" customHeight="1" x14ac:dyDescent="0.35">
      <c r="A20" s="4">
        <f t="shared" si="1"/>
        <v>19</v>
      </c>
      <c r="B20" s="22" t="s">
        <v>54</v>
      </c>
      <c r="C20" s="6" t="str">
        <f t="shared" si="0"/>
        <v>TA19</v>
      </c>
      <c r="D20" s="6"/>
      <c r="E20" s="6"/>
      <c r="F20" s="6"/>
      <c r="G20" s="6"/>
      <c r="H20" s="6"/>
      <c r="I20" s="20"/>
      <c r="J20" s="10"/>
    </row>
    <row r="21" spans="1:10" ht="15.75" customHeight="1" x14ac:dyDescent="0.35">
      <c r="A21" s="23">
        <f t="shared" si="1"/>
        <v>20</v>
      </c>
      <c r="B21" s="24" t="s">
        <v>55</v>
      </c>
      <c r="C21" s="25" t="str">
        <f t="shared" si="0"/>
        <v>MC20</v>
      </c>
      <c r="D21" s="26"/>
      <c r="E21" s="26"/>
      <c r="F21" s="26"/>
      <c r="G21" s="26"/>
      <c r="H21" s="26"/>
      <c r="I21" s="27"/>
      <c r="J21" s="28"/>
    </row>
  </sheetData>
  <dataValidations count="1">
    <dataValidation type="custom" allowBlank="1" showDropDown="1" sqref="I2:I21" xr:uid="{00000000-0002-0000-0000-000000000000}">
      <formula1>OR(NOT(ISERROR(DATEVALUE(I2))), AND(ISNUMBER(I2), LEFT(CELL("format", I2))="D"))</formula1>
    </dataValidation>
  </dataValidations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</hyperlinks>
  <pageMargins left="0.7" right="0.7" top="0.75" bottom="0.75" header="0.3" footer="0.3"/>
  <tableParts count="1"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7"/>
  <sheetViews>
    <sheetView workbookViewId="0"/>
  </sheetViews>
  <sheetFormatPr defaultColWidth="12.6328125" defaultRowHeight="15.75" customHeight="1" x14ac:dyDescent="0.25"/>
  <sheetData>
    <row r="1" spans="1:2" ht="15.75" customHeight="1" x14ac:dyDescent="0.35">
      <c r="A1" s="29" t="s">
        <v>59</v>
      </c>
      <c r="B1" s="3" t="s">
        <v>125</v>
      </c>
    </row>
    <row r="2" spans="1:2" ht="15.75" customHeight="1" x14ac:dyDescent="0.35">
      <c r="A2" s="64" t="s">
        <v>95</v>
      </c>
      <c r="B2" s="10" t="s">
        <v>96</v>
      </c>
    </row>
    <row r="3" spans="1:2" ht="15.75" customHeight="1" x14ac:dyDescent="0.35">
      <c r="A3" s="67" t="s">
        <v>92</v>
      </c>
      <c r="B3" s="18" t="s">
        <v>93</v>
      </c>
    </row>
    <row r="4" spans="1:2" ht="15.75" customHeight="1" x14ac:dyDescent="0.35">
      <c r="A4" s="64" t="s">
        <v>86</v>
      </c>
      <c r="B4" s="10" t="s">
        <v>87</v>
      </c>
    </row>
    <row r="5" spans="1:2" ht="15.75" customHeight="1" x14ac:dyDescent="0.35">
      <c r="A5" s="67" t="s">
        <v>74</v>
      </c>
      <c r="B5" s="18" t="s">
        <v>75</v>
      </c>
    </row>
    <row r="6" spans="1:2" ht="15.75" customHeight="1" x14ac:dyDescent="0.35">
      <c r="A6" s="64" t="s">
        <v>78</v>
      </c>
      <c r="B6" s="10" t="s">
        <v>79</v>
      </c>
    </row>
    <row r="7" spans="1:2" ht="15.75" customHeight="1" x14ac:dyDescent="0.35">
      <c r="A7" s="70" t="s">
        <v>83</v>
      </c>
      <c r="B7" s="28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orders_data</vt:lpstr>
      <vt:lpstr>rejections</vt:lpstr>
      <vt:lpstr>unit_cost</vt:lpstr>
      <vt:lpstr>materials</vt:lpstr>
      <vt:lpstr>process</vt:lpstr>
      <vt:lpstr>process_cost</vt:lpstr>
      <vt:lpstr>packaging</vt:lpstr>
      <vt:lpstr>clients</vt:lpstr>
      <vt:lpstr>colours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Ali, Saif</cp:lastModifiedBy>
  <dcterms:modified xsi:type="dcterms:W3CDTF">2024-12-28T14:17:58Z</dcterms:modified>
</cp:coreProperties>
</file>