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HSU\3 курс 1 семестр\Экономика\"/>
    </mc:Choice>
  </mc:AlternateContent>
  <xr:revisionPtr revIDLastSave="0" documentId="13_ncr:1_{7FD1FD38-852F-4BC4-A45D-14CFFD90D9B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5" l="1"/>
  <c r="K1" i="5"/>
  <c r="K26" i="5"/>
  <c r="K25" i="5"/>
  <c r="B8" i="2"/>
  <c r="C8" i="2"/>
  <c r="D8" i="2"/>
  <c r="E8" i="2"/>
  <c r="F8" i="2"/>
  <c r="F8" i="1"/>
  <c r="E8" i="1"/>
  <c r="D8" i="1"/>
  <c r="G8" i="1"/>
  <c r="F24" i="2"/>
  <c r="G24" i="2"/>
  <c r="G26" i="2" s="1"/>
  <c r="G28" i="2" s="1"/>
  <c r="D3" i="5"/>
  <c r="D2" i="5"/>
  <c r="G2" i="3"/>
  <c r="F2" i="3"/>
  <c r="F13" i="3" s="1"/>
  <c r="E2" i="3"/>
  <c r="E13" i="3" s="1"/>
  <c r="D2" i="3"/>
  <c r="D13" i="3" s="1"/>
  <c r="C2" i="3"/>
  <c r="C13" i="3" s="1"/>
  <c r="E4" i="2"/>
  <c r="E5" i="2"/>
  <c r="E6" i="2"/>
  <c r="E7" i="2"/>
  <c r="E3" i="2"/>
  <c r="F4" i="2"/>
  <c r="F5" i="2"/>
  <c r="F6" i="2"/>
  <c r="F7" i="2"/>
  <c r="F3" i="2"/>
  <c r="D28" i="2"/>
  <c r="E28" i="2"/>
  <c r="C28" i="2"/>
  <c r="D27" i="2"/>
  <c r="E27" i="2"/>
  <c r="F27" i="2"/>
  <c r="G27" i="2"/>
  <c r="C27" i="2"/>
  <c r="F26" i="2"/>
  <c r="F28" i="2" s="1"/>
  <c r="E24" i="2"/>
  <c r="E26" i="2" s="1"/>
  <c r="D24" i="2"/>
  <c r="C24" i="2"/>
  <c r="G21" i="3"/>
  <c r="D21" i="3"/>
  <c r="G13" i="3"/>
  <c r="D26" i="2"/>
  <c r="D5" i="4" s="1"/>
  <c r="C26" i="2"/>
  <c r="C5" i="4" s="1"/>
  <c r="D7" i="2"/>
  <c r="D6" i="2"/>
  <c r="D5" i="2"/>
  <c r="D4" i="2"/>
  <c r="D3" i="2"/>
  <c r="C8" i="1"/>
  <c r="G7" i="1"/>
  <c r="H7" i="1" s="1"/>
  <c r="D7" i="1"/>
  <c r="G6" i="1"/>
  <c r="H6" i="1" s="1"/>
  <c r="D6" i="1"/>
  <c r="G5" i="1"/>
  <c r="H5" i="1" s="1"/>
  <c r="D5" i="1"/>
  <c r="G4" i="1"/>
  <c r="H4" i="1" s="1"/>
  <c r="D4" i="1"/>
  <c r="G3" i="1"/>
  <c r="H3" i="1" s="1"/>
  <c r="D3" i="1"/>
  <c r="F5" i="4" l="1"/>
  <c r="H5" i="4" s="1"/>
  <c r="E5" i="4"/>
  <c r="D2" i="4"/>
  <c r="G2" i="4"/>
  <c r="G5" i="4"/>
  <c r="C2" i="4"/>
  <c r="H8" i="1"/>
  <c r="C22" i="3"/>
  <c r="C12" i="3"/>
  <c r="D12" i="3"/>
  <c r="D30" i="3"/>
  <c r="D29" i="3" s="1"/>
  <c r="F22" i="3"/>
  <c r="F12" i="3"/>
  <c r="E22" i="3"/>
  <c r="E12" i="3"/>
  <c r="E14" i="4" s="1"/>
  <c r="G30" i="3"/>
  <c r="G29" i="3" s="1"/>
  <c r="G35" i="3" s="1"/>
  <c r="G6" i="4" s="1"/>
  <c r="G7" i="4" s="1"/>
  <c r="G12" i="3"/>
  <c r="E2" i="4"/>
  <c r="F2" i="4"/>
  <c r="D35" i="3" l="1"/>
  <c r="D6" i="4" s="1"/>
  <c r="D7" i="4" s="1"/>
  <c r="H2" i="4"/>
  <c r="F9" i="4"/>
  <c r="F12" i="4"/>
  <c r="F10" i="4"/>
  <c r="F14" i="4"/>
  <c r="F21" i="3"/>
  <c r="F30" i="3"/>
  <c r="F29" i="3" s="1"/>
  <c r="F35" i="3" s="1"/>
  <c r="F6" i="4" s="1"/>
  <c r="F7" i="4" s="1"/>
  <c r="D9" i="4"/>
  <c r="D10" i="4"/>
  <c r="D12" i="4"/>
  <c r="D14" i="4"/>
  <c r="G12" i="4"/>
  <c r="G10" i="4"/>
  <c r="G9" i="4"/>
  <c r="G14" i="4"/>
  <c r="E30" i="3"/>
  <c r="E29" i="3" s="1"/>
  <c r="E35" i="3" s="1"/>
  <c r="E6" i="4" s="1"/>
  <c r="E7" i="4" s="1"/>
  <c r="E21" i="3"/>
  <c r="C14" i="4"/>
  <c r="C9" i="4"/>
  <c r="C10" i="4"/>
  <c r="C12" i="4"/>
  <c r="C21" i="3"/>
  <c r="C30" i="3"/>
  <c r="C29" i="3" s="1"/>
  <c r="E9" i="4"/>
  <c r="E12" i="4"/>
  <c r="E10" i="4"/>
  <c r="H12" i="4" l="1"/>
  <c r="H9" i="4"/>
  <c r="D11" i="4"/>
  <c r="D15" i="4" s="1"/>
  <c r="D16" i="4" s="1"/>
  <c r="H14" i="4"/>
  <c r="C8" i="3"/>
  <c r="D4" i="5" s="1"/>
  <c r="K27" i="5" s="1"/>
  <c r="F11" i="4"/>
  <c r="F15" i="4" s="1"/>
  <c r="F16" i="4" s="1"/>
  <c r="H10" i="4"/>
  <c r="G11" i="4"/>
  <c r="G15" i="4" s="1"/>
  <c r="G16" i="4" s="1"/>
  <c r="E11" i="4"/>
  <c r="E15" i="4" s="1"/>
  <c r="E16" i="4" s="1"/>
  <c r="C35" i="3"/>
  <c r="C6" i="4" s="1"/>
  <c r="D17" i="4" l="1"/>
  <c r="G17" i="4"/>
  <c r="H6" i="4"/>
  <c r="C7" i="4"/>
  <c r="F17" i="4"/>
  <c r="E17" i="4"/>
  <c r="H7" i="4" l="1"/>
  <c r="C11" i="4"/>
  <c r="C15" i="4" l="1"/>
  <c r="C16" i="4" s="1"/>
  <c r="H11" i="4"/>
  <c r="H15" i="4" l="1"/>
  <c r="H16" i="4" s="1"/>
  <c r="C17" i="4"/>
  <c r="H17" i="4" s="1"/>
  <c r="R3" i="1" l="1"/>
  <c r="J5" i="1"/>
  <c r="L5" i="1" s="1"/>
  <c r="K7" i="5" s="1"/>
  <c r="J6" i="1"/>
  <c r="R4" i="1"/>
  <c r="J4" i="1"/>
  <c r="L4" i="1" s="1"/>
  <c r="K6" i="5" s="1"/>
  <c r="J7" i="1"/>
  <c r="R5" i="1"/>
  <c r="R6" i="1"/>
  <c r="R7" i="1"/>
  <c r="L6" i="1"/>
  <c r="K8" i="5" s="1"/>
  <c r="L7" i="1"/>
  <c r="K9" i="5" s="1"/>
  <c r="J3" i="1"/>
  <c r="L3" i="1" l="1"/>
  <c r="K3" i="5"/>
  <c r="P4" i="1"/>
  <c r="K15" i="5" s="1"/>
  <c r="N4" i="1"/>
  <c r="P5" i="1"/>
  <c r="K16" i="5" s="1"/>
  <c r="N5" i="1"/>
  <c r="P7" i="1"/>
  <c r="K18" i="5" s="1"/>
  <c r="N7" i="1"/>
  <c r="P6" i="1"/>
  <c r="K17" i="5" s="1"/>
  <c r="N6" i="1"/>
  <c r="N3" i="1"/>
  <c r="N8" i="1" s="1"/>
  <c r="D7" i="5"/>
  <c r="D5" i="5" l="1"/>
  <c r="K28" i="5" s="1"/>
  <c r="K12" i="5"/>
  <c r="P3" i="1"/>
  <c r="K5" i="5"/>
  <c r="K14" i="5" l="1"/>
  <c r="P8" i="1"/>
</calcChain>
</file>

<file path=xl/sharedStrings.xml><?xml version="1.0" encoding="utf-8"?>
<sst xmlns="http://schemas.openxmlformats.org/spreadsheetml/2006/main" count="187" uniqueCount="101">
  <si>
    <t>Изделия</t>
  </si>
  <si>
    <t>Цена</t>
  </si>
  <si>
    <t>Товарный выпуск</t>
  </si>
  <si>
    <t>Остатки на складе готовой продукции</t>
  </si>
  <si>
    <t>Реализованная продукция</t>
  </si>
  <si>
    <t>Цена-себестоимость</t>
  </si>
  <si>
    <t>Прибыль</t>
  </si>
  <si>
    <t>Рентабельность</t>
  </si>
  <si>
    <t>А</t>
  </si>
  <si>
    <t>Б</t>
  </si>
  <si>
    <t>В</t>
  </si>
  <si>
    <t>Г</t>
  </si>
  <si>
    <t>Д</t>
  </si>
  <si>
    <t>Итого</t>
  </si>
  <si>
    <t>Кол-во</t>
  </si>
  <si>
    <t>Материальные затраты</t>
  </si>
  <si>
    <t>Расходы на электроэнергию</t>
  </si>
  <si>
    <t>на единицу</t>
  </si>
  <si>
    <t>на весь объём</t>
  </si>
  <si>
    <t>Ч</t>
  </si>
  <si>
    <t>Фэф</t>
  </si>
  <si>
    <t>Численность основных рабочих</t>
  </si>
  <si>
    <t>Ч =</t>
  </si>
  <si>
    <t>Количество изделий</t>
  </si>
  <si>
    <t>Ni =</t>
  </si>
  <si>
    <t>Трудоёмкость изделия в час</t>
  </si>
  <si>
    <t>tштi =</t>
  </si>
  <si>
    <t>Эффективный фонд времени работающего</t>
  </si>
  <si>
    <t>Фэф =</t>
  </si>
  <si>
    <t>К =</t>
  </si>
  <si>
    <t>Всего рабочих:</t>
  </si>
  <si>
    <t>Основные работники</t>
  </si>
  <si>
    <t>ФЗПпр</t>
  </si>
  <si>
    <t>= Чпр * Фэф * Тср</t>
  </si>
  <si>
    <t>Чпр</t>
  </si>
  <si>
    <t>Тср</t>
  </si>
  <si>
    <t>ИТР</t>
  </si>
  <si>
    <t>ФЗП</t>
  </si>
  <si>
    <t>СПЗ</t>
  </si>
  <si>
    <t>ФЗП общий</t>
  </si>
  <si>
    <t>#</t>
  </si>
  <si>
    <t>Категория</t>
  </si>
  <si>
    <t>По предприятию</t>
  </si>
  <si>
    <t>Сырьё и материалы</t>
  </si>
  <si>
    <t>Возвратные доходы (-)</t>
  </si>
  <si>
    <t>N/A</t>
  </si>
  <si>
    <t>Покупные изделия и т.д.</t>
  </si>
  <si>
    <t>Заработная плата (ФОТ)</t>
  </si>
  <si>
    <t>Отчисления на соц нужды</t>
  </si>
  <si>
    <t>Расходы на подготовку и освоение производства</t>
  </si>
  <si>
    <t>Расходы на содержание и эксплуатацию оборудования</t>
  </si>
  <si>
    <t>Цеховые расходы</t>
  </si>
  <si>
    <t>Итоговая цеховая себестоимость</t>
  </si>
  <si>
    <t>Общехозяйственные расходы</t>
  </si>
  <si>
    <t>Потери от брака</t>
  </si>
  <si>
    <t>Прочие производственные расходы</t>
  </si>
  <si>
    <t>Итоговая производственная себестоимость</t>
  </si>
  <si>
    <t>Внепроизводственные расходы</t>
  </si>
  <si>
    <t>Итоговая полная себестоимость</t>
  </si>
  <si>
    <t xml:space="preserve"># </t>
  </si>
  <si>
    <t>Показатели</t>
  </si>
  <si>
    <t>Ед Изм</t>
  </si>
  <si>
    <t>Значение</t>
  </si>
  <si>
    <t>Товарная продукция</t>
  </si>
  <si>
    <t>т.руб</t>
  </si>
  <si>
    <t>Фондоотдача</t>
  </si>
  <si>
    <t>Фондоёмкость</t>
  </si>
  <si>
    <t>Фондовооруженность</t>
  </si>
  <si>
    <t>руб./чел</t>
  </si>
  <si>
    <t>Себестоимость единицы продукции</t>
  </si>
  <si>
    <t>Рентабельность основых фондов</t>
  </si>
  <si>
    <t>%</t>
  </si>
  <si>
    <t>Изделия А</t>
  </si>
  <si>
    <t>Изделия Б</t>
  </si>
  <si>
    <t>Изделия В</t>
  </si>
  <si>
    <t>Изделия Г</t>
  </si>
  <si>
    <t>Изделия Д</t>
  </si>
  <si>
    <t>Затраты на рубль товарной продукции</t>
  </si>
  <si>
    <t>Себестоимость реализованной продукции</t>
  </si>
  <si>
    <t>Численность ППП</t>
  </si>
  <si>
    <t>Фонд Заработной платы</t>
  </si>
  <si>
    <t>Производительность труда одного работающего</t>
  </si>
  <si>
    <t>Среднегодовая заработная плата одного работающего</t>
  </si>
  <si>
    <t>Топливо и энергия</t>
  </si>
  <si>
    <t>руб.</t>
  </si>
  <si>
    <t>Себестоимость товарной продукции</t>
  </si>
  <si>
    <t>В том числе рабочих</t>
  </si>
  <si>
    <t>Коэффициент выполнения норм выработки</t>
  </si>
  <si>
    <t>На единицу</t>
  </si>
  <si>
    <t>На весь объём</t>
  </si>
  <si>
    <t>Количество</t>
  </si>
  <si>
    <t>Сумма</t>
  </si>
  <si>
    <t>На начало года</t>
  </si>
  <si>
    <t>На конец года</t>
  </si>
  <si>
    <t>Себестоимость</t>
  </si>
  <si>
    <t>Итого:</t>
  </si>
  <si>
    <t>Прибыль:</t>
  </si>
  <si>
    <t>Рентабельность изделий</t>
  </si>
  <si>
    <t>чел.</t>
  </si>
  <si>
    <t>т.руб/чел</t>
  </si>
  <si>
    <t>Дополнительные работники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</si>
</sst>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0.0"/>
    <numFmt numFmtId="165" formatCode="_-* #,##0.00_-;\-* #,##0.00_-;_-* &quot;-&quot;??_-;_-@"/>
    <numFmt numFmtId="166" formatCode="_-* #,##0.0_-;\-* #,##0.0_-;_-* &quot;-&quot;??_-;_-@_-"/>
    <numFmt numFmtId="167" formatCode="_-* #,##0_-;\-* #,##0_-;_-* &quot;-&quot;??_-;_-@_-"/>
    <numFmt numFmtId="169" formatCode="0.0%"/>
    <numFmt numFmtId="173" formatCode="_-* #,##0_-;\-* #,##0_-;_-* &quot;-&quot;??_-;_-@"/>
  </numFmts>
  <fonts count="25" x14ac:knownFonts="1">
    <font>
      <sz val="11"/>
      <color rgb="FF000000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</font>
    <font>
      <sz val="11"/>
      <color theme="0"/>
      <name val="Calibri"/>
      <family val="2"/>
      <charset val="204"/>
      <scheme val="minor"/>
    </font>
    <font>
      <sz val="11"/>
      <color rgb="FF000000"/>
      <name val="Calibri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b/>
      <sz val="11"/>
      <color rgb="FF9C57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 tint="0.249977111117893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3" fillId="7" borderId="0" applyNumberFormat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9" fillId="10" borderId="0" applyNumberFormat="0" applyBorder="0" applyAlignment="0" applyProtection="0"/>
    <xf numFmtId="0" fontId="10" fillId="11" borderId="8" applyNumberFormat="0" applyAlignment="0" applyProtection="0"/>
    <xf numFmtId="0" fontId="12" fillId="0" borderId="0" applyNumberFormat="0" applyFill="0" applyBorder="0" applyAlignment="0" applyProtection="0"/>
    <xf numFmtId="0" fontId="5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" fillId="21" borderId="0" applyNumberFormat="0" applyBorder="0" applyAlignment="0" applyProtection="0"/>
  </cellStyleXfs>
  <cellXfs count="170">
    <xf numFmtId="0" fontId="0" fillId="0" borderId="0" xfId="0" applyFont="1" applyAlignment="1"/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wrapText="1"/>
    </xf>
    <xf numFmtId="0" fontId="0" fillId="0" borderId="0" xfId="0" applyFont="1" applyAlignment="1"/>
    <xf numFmtId="164" fontId="0" fillId="0" borderId="0" xfId="0" applyNumberFormat="1" applyFont="1" applyAlignment="1"/>
    <xf numFmtId="0" fontId="3" fillId="4" borderId="2" xfId="3" applyFont="1" applyBorder="1" applyAlignment="1">
      <alignment horizontal="center" vertical="center"/>
    </xf>
    <xf numFmtId="0" fontId="3" fillId="2" borderId="2" xfId="1" applyFont="1" applyBorder="1" applyAlignment="1">
      <alignment horizontal="left" vertical="center" wrapText="1"/>
    </xf>
    <xf numFmtId="0" fontId="3" fillId="7" borderId="2" xfId="6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left" vertical="center" wrapText="1"/>
    </xf>
    <xf numFmtId="166" fontId="3" fillId="4" borderId="2" xfId="3" applyNumberFormat="1" applyFont="1" applyBorder="1" applyAlignment="1">
      <alignment horizontal="center" vertical="center"/>
    </xf>
    <xf numFmtId="166" fontId="3" fillId="7" borderId="2" xfId="6" applyNumberFormat="1" applyFont="1" applyBorder="1" applyAlignment="1">
      <alignment horizontal="center" vertical="center"/>
    </xf>
    <xf numFmtId="167" fontId="3" fillId="4" borderId="2" xfId="3" applyNumberFormat="1" applyFont="1" applyBorder="1" applyAlignment="1">
      <alignment horizontal="center" vertical="center"/>
    </xf>
    <xf numFmtId="167" fontId="3" fillId="7" borderId="2" xfId="6" applyNumberFormat="1" applyFont="1" applyBorder="1" applyAlignment="1">
      <alignment horizontal="center" vertical="center"/>
    </xf>
    <xf numFmtId="0" fontId="3" fillId="2" borderId="2" xfId="1" applyFont="1" applyBorder="1" applyAlignment="1">
      <alignment horizontal="left" vertical="center"/>
    </xf>
    <xf numFmtId="0" fontId="2" fillId="16" borderId="2" xfId="18" applyBorder="1" applyAlignment="1">
      <alignment horizontal="center" vertical="center"/>
    </xf>
    <xf numFmtId="0" fontId="2" fillId="4" borderId="2" xfId="3" applyFont="1" applyBorder="1" applyAlignment="1">
      <alignment horizontal="center" vertical="center"/>
    </xf>
    <xf numFmtId="0" fontId="14" fillId="16" borderId="2" xfId="18" applyFont="1" applyBorder="1" applyAlignment="1">
      <alignment horizontal="center" vertical="center"/>
    </xf>
    <xf numFmtId="0" fontId="14" fillId="4" borderId="2" xfId="3" applyFont="1" applyBorder="1" applyAlignment="1">
      <alignment horizontal="center" vertical="center"/>
    </xf>
    <xf numFmtId="0" fontId="15" fillId="0" borderId="0" xfId="0" applyFont="1" applyAlignment="1"/>
    <xf numFmtId="0" fontId="3" fillId="2" borderId="2" xfId="1" applyBorder="1" applyAlignment="1">
      <alignment horizontal="center" vertical="center"/>
    </xf>
    <xf numFmtId="0" fontId="2" fillId="13" borderId="2" xfId="15" applyBorder="1" applyAlignment="1">
      <alignment horizontal="center" vertical="center"/>
    </xf>
    <xf numFmtId="0" fontId="2" fillId="14" borderId="2" xfId="16" applyBorder="1" applyAlignment="1">
      <alignment horizontal="center" vertical="center"/>
    </xf>
    <xf numFmtId="0" fontId="2" fillId="15" borderId="2" xfId="17" applyBorder="1" applyAlignment="1">
      <alignment horizontal="center" vertical="center"/>
    </xf>
    <xf numFmtId="1" fontId="2" fillId="15" borderId="2" xfId="17" applyNumberFormat="1" applyBorder="1" applyAlignment="1">
      <alignment horizontal="center" vertical="center"/>
    </xf>
    <xf numFmtId="0" fontId="13" fillId="15" borderId="2" xfId="17" applyFont="1" applyBorder="1" applyAlignment="1">
      <alignment horizontal="center" vertical="center"/>
    </xf>
    <xf numFmtId="0" fontId="13" fillId="7" borderId="2" xfId="6" applyFont="1" applyBorder="1" applyAlignment="1">
      <alignment horizontal="center" vertical="center"/>
    </xf>
    <xf numFmtId="0" fontId="13" fillId="18" borderId="2" xfId="20" applyFont="1" applyBorder="1" applyAlignment="1">
      <alignment horizontal="center" vertical="center"/>
    </xf>
    <xf numFmtId="0" fontId="13" fillId="3" borderId="2" xfId="2" applyFont="1" applyBorder="1" applyAlignment="1">
      <alignment horizontal="center" vertical="center"/>
    </xf>
    <xf numFmtId="0" fontId="13" fillId="4" borderId="2" xfId="3" applyFont="1" applyBorder="1" applyAlignment="1">
      <alignment horizontal="center" vertical="center"/>
    </xf>
    <xf numFmtId="0" fontId="2" fillId="15" borderId="2" xfId="17" applyFont="1" applyBorder="1" applyAlignment="1">
      <alignment horizontal="center" vertical="center"/>
    </xf>
    <xf numFmtId="0" fontId="2" fillId="7" borderId="2" xfId="6" applyFont="1" applyBorder="1" applyAlignment="1">
      <alignment horizontal="center" vertical="center"/>
    </xf>
    <xf numFmtId="0" fontId="2" fillId="18" borderId="2" xfId="20" applyFont="1" applyBorder="1" applyAlignment="1">
      <alignment horizontal="center" vertical="center"/>
    </xf>
    <xf numFmtId="0" fontId="2" fillId="3" borderId="2" xfId="2" applyFont="1" applyBorder="1" applyAlignment="1">
      <alignment horizontal="center" vertical="center"/>
    </xf>
    <xf numFmtId="1" fontId="3" fillId="2" borderId="2" xfId="1" applyNumberFormat="1" applyBorder="1" applyAlignment="1">
      <alignment horizontal="center" vertical="center"/>
    </xf>
    <xf numFmtId="164" fontId="3" fillId="2" borderId="2" xfId="1" applyNumberFormat="1" applyBorder="1" applyAlignment="1">
      <alignment horizontal="center" vertical="center"/>
    </xf>
    <xf numFmtId="164" fontId="2" fillId="15" borderId="2" xfId="17" applyNumberFormat="1" applyBorder="1" applyAlignment="1">
      <alignment horizontal="center" vertical="center"/>
    </xf>
    <xf numFmtId="1" fontId="10" fillId="11" borderId="8" xfId="12" applyNumberFormat="1" applyAlignment="1">
      <alignment horizontal="center" vertical="center"/>
    </xf>
    <xf numFmtId="164" fontId="10" fillId="11" borderId="8" xfId="12" applyNumberFormat="1" applyAlignment="1">
      <alignment horizontal="center" vertical="center"/>
    </xf>
    <xf numFmtId="0" fontId="10" fillId="11" borderId="8" xfId="12" applyAlignment="1">
      <alignment horizontal="center" vertical="center"/>
    </xf>
    <xf numFmtId="164" fontId="7" fillId="8" borderId="2" xfId="9" applyNumberFormat="1" applyBorder="1" applyAlignment="1">
      <alignment horizontal="center" vertical="center"/>
    </xf>
    <xf numFmtId="164" fontId="8" fillId="9" borderId="2" xfId="10" applyNumberFormat="1" applyBorder="1" applyAlignment="1">
      <alignment horizontal="center" vertical="center"/>
    </xf>
    <xf numFmtId="164" fontId="9" fillId="10" borderId="2" xfId="11" applyNumberFormat="1" applyBorder="1" applyAlignment="1">
      <alignment horizontal="center" vertical="center"/>
    </xf>
    <xf numFmtId="10" fontId="7" fillId="8" borderId="2" xfId="9" applyNumberFormat="1" applyBorder="1" applyAlignment="1">
      <alignment horizontal="center" vertical="center"/>
    </xf>
    <xf numFmtId="166" fontId="10" fillId="11" borderId="8" xfId="7" applyNumberFormat="1" applyFont="1" applyFill="1" applyBorder="1" applyAlignment="1">
      <alignment horizontal="center" vertical="center"/>
    </xf>
    <xf numFmtId="167" fontId="10" fillId="11" borderId="8" xfId="7" applyNumberFormat="1" applyFont="1" applyFill="1" applyBorder="1" applyAlignment="1">
      <alignment horizontal="center" vertical="center"/>
    </xf>
    <xf numFmtId="1" fontId="2" fillId="15" borderId="2" xfId="17" applyNumberFormat="1" applyFont="1" applyBorder="1" applyAlignment="1">
      <alignment horizontal="center" vertical="center"/>
    </xf>
    <xf numFmtId="167" fontId="2" fillId="15" borderId="2" xfId="7" applyNumberFormat="1" applyFont="1" applyFill="1" applyBorder="1" applyAlignment="1">
      <alignment horizontal="center" vertical="center"/>
    </xf>
    <xf numFmtId="166" fontId="2" fillId="15" borderId="2" xfId="7" applyNumberFormat="1" applyFont="1" applyFill="1" applyBorder="1" applyAlignment="1">
      <alignment horizontal="center" vertical="center"/>
    </xf>
    <xf numFmtId="1" fontId="2" fillId="7" borderId="2" xfId="6" applyNumberFormat="1" applyFont="1" applyBorder="1" applyAlignment="1">
      <alignment horizontal="center" vertical="center"/>
    </xf>
    <xf numFmtId="167" fontId="2" fillId="7" borderId="2" xfId="7" applyNumberFormat="1" applyFont="1" applyFill="1" applyBorder="1" applyAlignment="1">
      <alignment horizontal="center" vertical="center"/>
    </xf>
    <xf numFmtId="164" fontId="2" fillId="7" borderId="2" xfId="6" applyNumberFormat="1" applyFont="1" applyBorder="1" applyAlignment="1">
      <alignment horizontal="center" vertical="center"/>
    </xf>
    <xf numFmtId="166" fontId="2" fillId="7" borderId="2" xfId="7" applyNumberFormat="1" applyFont="1" applyFill="1" applyBorder="1" applyAlignment="1">
      <alignment horizontal="center" vertical="center"/>
    </xf>
    <xf numFmtId="1" fontId="2" fillId="18" borderId="2" xfId="20" applyNumberFormat="1" applyFont="1" applyBorder="1" applyAlignment="1">
      <alignment horizontal="center" vertical="center"/>
    </xf>
    <xf numFmtId="167" fontId="2" fillId="18" borderId="2" xfId="7" applyNumberFormat="1" applyFont="1" applyFill="1" applyBorder="1" applyAlignment="1">
      <alignment horizontal="center" vertical="center"/>
    </xf>
    <xf numFmtId="166" fontId="2" fillId="18" borderId="2" xfId="7" applyNumberFormat="1" applyFont="1" applyFill="1" applyBorder="1" applyAlignment="1">
      <alignment horizontal="center" vertical="center"/>
    </xf>
    <xf numFmtId="1" fontId="2" fillId="3" borderId="2" xfId="2" applyNumberFormat="1" applyFont="1" applyBorder="1" applyAlignment="1">
      <alignment horizontal="center" vertical="center"/>
    </xf>
    <xf numFmtId="167" fontId="2" fillId="3" borderId="2" xfId="7" applyNumberFormat="1" applyFont="1" applyFill="1" applyBorder="1" applyAlignment="1">
      <alignment horizontal="center" vertical="center"/>
    </xf>
    <xf numFmtId="166" fontId="2" fillId="3" borderId="2" xfId="7" applyNumberFormat="1" applyFont="1" applyFill="1" applyBorder="1" applyAlignment="1">
      <alignment horizontal="center" vertical="center"/>
    </xf>
    <xf numFmtId="1" fontId="2" fillId="4" borderId="2" xfId="3" applyNumberFormat="1" applyFont="1" applyBorder="1" applyAlignment="1">
      <alignment horizontal="center" vertical="center"/>
    </xf>
    <xf numFmtId="167" fontId="2" fillId="4" borderId="2" xfId="7" applyNumberFormat="1" applyFont="1" applyFill="1" applyBorder="1" applyAlignment="1">
      <alignment horizontal="center" vertical="center"/>
    </xf>
    <xf numFmtId="164" fontId="2" fillId="4" borderId="2" xfId="3" applyNumberFormat="1" applyFont="1" applyBorder="1" applyAlignment="1">
      <alignment horizontal="center" vertical="center"/>
    </xf>
    <xf numFmtId="166" fontId="2" fillId="4" borderId="2" xfId="7" applyNumberFormat="1" applyFont="1" applyFill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13" borderId="2" xfId="15" applyFont="1" applyBorder="1" applyAlignment="1">
      <alignment horizontal="center" vertical="center"/>
    </xf>
    <xf numFmtId="1" fontId="2" fillId="2" borderId="2" xfId="1" applyNumberFormat="1" applyFont="1" applyBorder="1" applyAlignment="1">
      <alignment horizontal="center" vertical="center"/>
    </xf>
    <xf numFmtId="1" fontId="2" fillId="13" borderId="2" xfId="15" applyNumberFormat="1" applyFont="1" applyBorder="1" applyAlignment="1">
      <alignment horizontal="center" vertical="center"/>
    </xf>
    <xf numFmtId="0" fontId="10" fillId="11" borderId="8" xfId="12" applyAlignment="1">
      <alignment horizontal="right" vertical="center"/>
    </xf>
    <xf numFmtId="167" fontId="10" fillId="11" borderId="8" xfId="7" applyNumberFormat="1" applyFont="1" applyFill="1" applyBorder="1" applyAlignment="1">
      <alignment horizontal="right" vertical="center"/>
    </xf>
    <xf numFmtId="1" fontId="10" fillId="11" borderId="8" xfId="12" applyNumberFormat="1" applyAlignment="1">
      <alignment horizontal="right" vertical="center"/>
    </xf>
    <xf numFmtId="10" fontId="10" fillId="11" borderId="8" xfId="12" applyNumberFormat="1" applyAlignment="1">
      <alignment horizontal="center" vertical="center"/>
    </xf>
    <xf numFmtId="0" fontId="13" fillId="2" borderId="2" xfId="1" applyFont="1" applyBorder="1" applyAlignment="1">
      <alignment horizontal="center" vertical="center"/>
    </xf>
    <xf numFmtId="0" fontId="14" fillId="4" borderId="2" xfId="3" applyFont="1" applyBorder="1" applyAlignment="1">
      <alignment horizontal="left" vertical="center"/>
    </xf>
    <xf numFmtId="0" fontId="2" fillId="4" borderId="5" xfId="3" applyFont="1" applyBorder="1" applyAlignment="1">
      <alignment horizontal="center" vertical="center"/>
    </xf>
    <xf numFmtId="0" fontId="2" fillId="16" borderId="5" xfId="18" applyBorder="1" applyAlignment="1">
      <alignment vertical="center"/>
    </xf>
    <xf numFmtId="0" fontId="2" fillId="16" borderId="5" xfId="18" applyBorder="1" applyAlignment="1">
      <alignment horizontal="center" vertical="center"/>
    </xf>
    <xf numFmtId="0" fontId="2" fillId="16" borderId="5" xfId="18" applyFont="1" applyBorder="1" applyAlignment="1">
      <alignment horizontal="center" vertical="center"/>
    </xf>
    <xf numFmtId="0" fontId="2" fillId="16" borderId="2" xfId="18" applyFont="1" applyBorder="1" applyAlignment="1">
      <alignment horizontal="center" vertical="center"/>
    </xf>
    <xf numFmtId="0" fontId="19" fillId="15" borderId="2" xfId="17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10" fillId="11" borderId="8" xfId="12" applyAlignment="1">
      <alignment horizontal="center" vertical="center"/>
    </xf>
    <xf numFmtId="0" fontId="18" fillId="10" borderId="5" xfId="11" applyFont="1" applyBorder="1" applyAlignment="1">
      <alignment horizontal="center" vertical="center" wrapText="1"/>
    </xf>
    <xf numFmtId="0" fontId="18" fillId="10" borderId="6" xfId="11" applyFont="1" applyBorder="1" applyAlignment="1">
      <alignment horizontal="center" vertical="center" wrapText="1"/>
    </xf>
    <xf numFmtId="0" fontId="17" fillId="9" borderId="2" xfId="10" applyFont="1" applyBorder="1" applyAlignment="1">
      <alignment horizontal="center" vertical="center" wrapText="1"/>
    </xf>
    <xf numFmtId="0" fontId="11" fillId="6" borderId="2" xfId="5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4" borderId="5" xfId="3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2" fillId="4" borderId="5" xfId="3" applyFont="1" applyBorder="1" applyAlignment="1">
      <alignment horizontal="center" vertical="center"/>
    </xf>
    <xf numFmtId="0" fontId="2" fillId="4" borderId="14" xfId="3" applyFont="1" applyBorder="1" applyAlignment="1">
      <alignment horizontal="center" vertical="center"/>
    </xf>
    <xf numFmtId="0" fontId="2" fillId="4" borderId="6" xfId="3" applyFont="1" applyBorder="1" applyAlignment="1">
      <alignment horizontal="center" vertical="center"/>
    </xf>
    <xf numFmtId="0" fontId="2" fillId="15" borderId="2" xfId="17" applyBorder="1" applyAlignment="1">
      <alignment horizontal="left" vertical="center"/>
    </xf>
    <xf numFmtId="0" fontId="3" fillId="2" borderId="2" xfId="1" applyBorder="1" applyAlignment="1">
      <alignment horizontal="left" vertical="center"/>
    </xf>
    <xf numFmtId="0" fontId="2" fillId="16" borderId="5" xfId="18" applyBorder="1" applyAlignment="1">
      <alignment horizontal="center" vertical="center"/>
    </xf>
    <xf numFmtId="0" fontId="2" fillId="16" borderId="6" xfId="18" applyBorder="1" applyAlignment="1">
      <alignment horizontal="center" vertical="center"/>
    </xf>
    <xf numFmtId="0" fontId="2" fillId="16" borderId="5" xfId="18" applyFont="1" applyBorder="1" applyAlignment="1">
      <alignment horizontal="center" vertical="center"/>
    </xf>
    <xf numFmtId="0" fontId="2" fillId="16" borderId="6" xfId="18" applyFont="1" applyBorder="1" applyAlignment="1">
      <alignment horizontal="center" vertical="center"/>
    </xf>
    <xf numFmtId="0" fontId="19" fillId="15" borderId="2" xfId="17" applyFont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16" fillId="8" borderId="2" xfId="9" applyFont="1" applyBorder="1" applyAlignment="1">
      <alignment horizontal="center" vertical="center"/>
    </xf>
    <xf numFmtId="169" fontId="2" fillId="13" borderId="2" xfId="15" applyNumberFormat="1" applyBorder="1" applyAlignment="1">
      <alignment horizontal="center" vertical="center"/>
    </xf>
    <xf numFmtId="1" fontId="2" fillId="14" borderId="2" xfId="16" applyNumberFormat="1" applyBorder="1" applyAlignment="1">
      <alignment horizontal="center" vertical="center"/>
    </xf>
    <xf numFmtId="1" fontId="2" fillId="13" borderId="2" xfId="15" applyNumberFormat="1" applyBorder="1" applyAlignment="1">
      <alignment horizontal="center" vertical="center"/>
    </xf>
    <xf numFmtId="0" fontId="7" fillId="8" borderId="2" xfId="9" applyBorder="1" applyAlignment="1"/>
    <xf numFmtId="1" fontId="7" fillId="8" borderId="3" xfId="8" applyNumberFormat="1" applyFont="1" applyFill="1" applyBorder="1" applyAlignment="1">
      <alignment horizontal="center" vertical="center"/>
    </xf>
    <xf numFmtId="167" fontId="2" fillId="13" borderId="2" xfId="7" applyNumberFormat="1" applyFont="1" applyFill="1" applyBorder="1" applyAlignment="1">
      <alignment horizontal="center" vertical="center"/>
    </xf>
    <xf numFmtId="0" fontId="2" fillId="13" borderId="2" xfId="15" applyBorder="1" applyAlignment="1">
      <alignment horizontal="right" vertical="center"/>
    </xf>
    <xf numFmtId="0" fontId="2" fillId="14" borderId="2" xfId="16" applyBorder="1" applyAlignment="1">
      <alignment horizontal="right" vertical="center"/>
    </xf>
    <xf numFmtId="0" fontId="20" fillId="4" borderId="2" xfId="3" applyFont="1" applyBorder="1" applyAlignment="1">
      <alignment horizontal="center" vertical="center"/>
    </xf>
    <xf numFmtId="0" fontId="21" fillId="3" borderId="2" xfId="13" applyFont="1" applyFill="1" applyBorder="1" applyAlignment="1">
      <alignment horizontal="center" vertical="center"/>
    </xf>
    <xf numFmtId="0" fontId="21" fillId="3" borderId="2" xfId="13" applyFont="1" applyFill="1" applyBorder="1" applyAlignment="1">
      <alignment horizontal="center" vertical="center"/>
    </xf>
    <xf numFmtId="0" fontId="22" fillId="21" borderId="8" xfId="23" applyFont="1" applyBorder="1" applyAlignment="1">
      <alignment horizontal="center" vertical="center"/>
    </xf>
    <xf numFmtId="0" fontId="22" fillId="21" borderId="8" xfId="23" applyFont="1" applyBorder="1" applyAlignment="1">
      <alignment horizontal="center" vertical="center" wrapText="1"/>
    </xf>
    <xf numFmtId="0" fontId="22" fillId="21" borderId="8" xfId="23" applyFont="1" applyBorder="1" applyAlignment="1">
      <alignment horizontal="center" vertical="center"/>
    </xf>
    <xf numFmtId="0" fontId="11" fillId="6" borderId="2" xfId="5" applyFont="1" applyBorder="1" applyAlignment="1">
      <alignment horizontal="center" vertical="center"/>
    </xf>
    <xf numFmtId="0" fontId="14" fillId="17" borderId="3" xfId="19" applyFont="1" applyBorder="1" applyAlignment="1">
      <alignment horizontal="center" vertical="center"/>
    </xf>
    <xf numFmtId="0" fontId="14" fillId="17" borderId="4" xfId="19" applyFont="1" applyBorder="1" applyAlignment="1">
      <alignment horizontal="center" vertical="center"/>
    </xf>
    <xf numFmtId="0" fontId="20" fillId="17" borderId="2" xfId="19" applyFont="1" applyBorder="1" applyAlignment="1">
      <alignment horizontal="center" vertical="center"/>
    </xf>
    <xf numFmtId="0" fontId="20" fillId="16" borderId="2" xfId="18" applyFont="1" applyBorder="1" applyAlignment="1">
      <alignment horizontal="center" vertical="center"/>
    </xf>
    <xf numFmtId="173" fontId="14" fillId="2" borderId="2" xfId="1" applyNumberFormat="1" applyFont="1" applyBorder="1" applyAlignment="1">
      <alignment horizontal="center" vertical="center"/>
    </xf>
    <xf numFmtId="0" fontId="23" fillId="6" borderId="2" xfId="5" applyFont="1" applyBorder="1" applyAlignment="1">
      <alignment horizontal="center" vertical="center"/>
    </xf>
    <xf numFmtId="165" fontId="14" fillId="7" borderId="2" xfId="6" applyNumberFormat="1" applyFont="1" applyBorder="1" applyAlignment="1">
      <alignment horizontal="center" vertical="center"/>
    </xf>
    <xf numFmtId="0" fontId="14" fillId="20" borderId="2" xfId="22" quotePrefix="1" applyFont="1" applyBorder="1" applyAlignment="1">
      <alignment horizontal="center" vertical="center" wrapText="1"/>
    </xf>
    <xf numFmtId="0" fontId="14" fillId="20" borderId="2" xfId="22" applyFont="1" applyBorder="1" applyAlignment="1">
      <alignment horizontal="center" vertical="center"/>
    </xf>
    <xf numFmtId="0" fontId="14" fillId="7" borderId="2" xfId="6" applyFont="1" applyBorder="1" applyAlignment="1">
      <alignment horizontal="center" vertical="center"/>
    </xf>
    <xf numFmtId="0" fontId="14" fillId="20" borderId="2" xfId="22" applyFont="1" applyBorder="1" applyAlignment="1">
      <alignment horizontal="center" vertical="center"/>
    </xf>
    <xf numFmtId="0" fontId="23" fillId="5" borderId="2" xfId="4" applyFont="1" applyBorder="1" applyAlignment="1">
      <alignment horizontal="center" vertical="center"/>
    </xf>
    <xf numFmtId="165" fontId="14" fillId="18" borderId="2" xfId="20" applyNumberFormat="1" applyFont="1" applyBorder="1" applyAlignment="1">
      <alignment horizontal="center" vertical="center"/>
    </xf>
    <xf numFmtId="0" fontId="14" fillId="19" borderId="2" xfId="21" quotePrefix="1" applyFont="1" applyBorder="1" applyAlignment="1">
      <alignment horizontal="center" vertical="center" wrapText="1"/>
    </xf>
    <xf numFmtId="0" fontId="14" fillId="19" borderId="2" xfId="21" applyFont="1" applyBorder="1" applyAlignment="1">
      <alignment horizontal="center" vertical="center"/>
    </xf>
    <xf numFmtId="0" fontId="14" fillId="18" borderId="2" xfId="20" applyFont="1" applyBorder="1" applyAlignment="1">
      <alignment horizontal="center" vertical="center"/>
    </xf>
    <xf numFmtId="0" fontId="14" fillId="19" borderId="2" xfId="21" applyFont="1" applyBorder="1" applyAlignment="1">
      <alignment horizontal="center" vertical="center"/>
    </xf>
    <xf numFmtId="0" fontId="23" fillId="12" borderId="2" xfId="14" applyFont="1" applyBorder="1" applyAlignment="1">
      <alignment horizontal="center" vertical="center"/>
    </xf>
    <xf numFmtId="0" fontId="14" fillId="13" borderId="2" xfId="15" applyFont="1" applyBorder="1" applyAlignment="1">
      <alignment horizontal="center" vertical="center"/>
    </xf>
    <xf numFmtId="165" fontId="14" fillId="2" borderId="2" xfId="1" applyNumberFormat="1" applyFont="1" applyBorder="1" applyAlignment="1">
      <alignment horizontal="center" vertical="center"/>
    </xf>
    <xf numFmtId="0" fontId="20" fillId="20" borderId="3" xfId="22" applyFont="1" applyBorder="1" applyAlignment="1">
      <alignment horizontal="center" vertical="center"/>
    </xf>
    <xf numFmtId="0" fontId="20" fillId="20" borderId="4" xfId="22" applyFont="1" applyBorder="1" applyAlignment="1">
      <alignment horizontal="center" vertical="center"/>
    </xf>
    <xf numFmtId="0" fontId="23" fillId="6" borderId="3" xfId="5" applyFont="1" applyBorder="1" applyAlignment="1">
      <alignment horizontal="center" vertical="center"/>
    </xf>
    <xf numFmtId="0" fontId="23" fillId="6" borderId="4" xfId="5" applyFont="1" applyBorder="1" applyAlignment="1">
      <alignment horizontal="center" vertical="center"/>
    </xf>
    <xf numFmtId="0" fontId="20" fillId="19" borderId="3" xfId="21" applyFont="1" applyBorder="1" applyAlignment="1">
      <alignment horizontal="center" vertical="center"/>
    </xf>
    <xf numFmtId="0" fontId="20" fillId="19" borderId="4" xfId="21" applyFont="1" applyBorder="1" applyAlignment="1">
      <alignment horizontal="center" vertical="center"/>
    </xf>
    <xf numFmtId="0" fontId="23" fillId="5" borderId="3" xfId="4" applyFont="1" applyBorder="1" applyAlignment="1">
      <alignment horizontal="center" vertical="center"/>
    </xf>
    <xf numFmtId="0" fontId="23" fillId="5" borderId="4" xfId="4" applyFont="1" applyBorder="1" applyAlignment="1">
      <alignment horizontal="center" vertical="center"/>
    </xf>
    <xf numFmtId="0" fontId="23" fillId="12" borderId="3" xfId="14" applyFont="1" applyBorder="1" applyAlignment="1">
      <alignment horizontal="center" vertical="center"/>
    </xf>
    <xf numFmtId="0" fontId="23" fillId="12" borderId="4" xfId="14" applyFont="1" applyBorder="1" applyAlignment="1">
      <alignment horizontal="center" vertical="center"/>
    </xf>
    <xf numFmtId="0" fontId="20" fillId="14" borderId="3" xfId="16" applyFont="1" applyBorder="1" applyAlignment="1">
      <alignment horizontal="center" vertical="center"/>
    </xf>
    <xf numFmtId="0" fontId="20" fillId="14" borderId="4" xfId="16" applyFont="1" applyBorder="1" applyAlignment="1">
      <alignment horizontal="center" vertical="center"/>
    </xf>
    <xf numFmtId="0" fontId="11" fillId="5" borderId="1" xfId="4" applyFont="1" applyBorder="1" applyAlignment="1">
      <alignment horizontal="center" vertical="center"/>
    </xf>
    <xf numFmtId="0" fontId="11" fillId="5" borderId="1" xfId="4" applyFont="1" applyBorder="1" applyAlignment="1">
      <alignment horizontal="center" vertical="center" wrapText="1"/>
    </xf>
    <xf numFmtId="0" fontId="20" fillId="15" borderId="3" xfId="17" applyFont="1" applyBorder="1" applyAlignment="1">
      <alignment horizontal="center" vertical="center"/>
    </xf>
    <xf numFmtId="0" fontId="20" fillId="15" borderId="4" xfId="17" applyFont="1" applyBorder="1" applyAlignment="1">
      <alignment horizontal="center" vertical="center"/>
    </xf>
    <xf numFmtId="0" fontId="20" fillId="21" borderId="9" xfId="23" applyFont="1" applyBorder="1" applyAlignment="1">
      <alignment horizontal="center" vertical="center"/>
    </xf>
    <xf numFmtId="0" fontId="20" fillId="21" borderId="10" xfId="23" applyFont="1" applyBorder="1" applyAlignment="1">
      <alignment horizontal="center" vertical="center"/>
    </xf>
    <xf numFmtId="0" fontId="20" fillId="21" borderId="11" xfId="23" applyFont="1" applyBorder="1" applyAlignment="1">
      <alignment horizontal="center" vertical="center"/>
    </xf>
    <xf numFmtId="0" fontId="20" fillId="21" borderId="12" xfId="23" applyFont="1" applyBorder="1" applyAlignment="1">
      <alignment horizontal="center" vertical="center"/>
    </xf>
    <xf numFmtId="0" fontId="20" fillId="21" borderId="2" xfId="23" applyFont="1" applyBorder="1" applyAlignment="1">
      <alignment horizontal="center" vertical="center"/>
    </xf>
    <xf numFmtId="0" fontId="24" fillId="0" borderId="0" xfId="0" applyFont="1" applyAlignment="1">
      <alignment horizontal="center" wrapText="1"/>
    </xf>
    <xf numFmtId="0" fontId="24" fillId="0" borderId="15" xfId="0" applyFont="1" applyBorder="1" applyAlignment="1">
      <alignment horizontal="center" wrapText="1"/>
    </xf>
    <xf numFmtId="0" fontId="24" fillId="0" borderId="16" xfId="0" applyFont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7" xfId="0" applyFont="1" applyBorder="1" applyAlignment="1">
      <alignment horizontal="center"/>
    </xf>
  </cellXfs>
  <cellStyles count="24">
    <cellStyle name="20% — акцент1" xfId="15" builtinId="30"/>
    <cellStyle name="20% — акцент2" xfId="1" builtinId="34"/>
    <cellStyle name="20% — акцент3" xfId="2" builtinId="38"/>
    <cellStyle name="20% — акцент4" xfId="3" builtinId="42"/>
    <cellStyle name="20% — акцент5" xfId="20" builtinId="46"/>
    <cellStyle name="20% — акцент6" xfId="6" builtinId="50"/>
    <cellStyle name="40% — акцент1" xfId="16" builtinId="31"/>
    <cellStyle name="40% — акцент2" xfId="17" builtinId="35"/>
    <cellStyle name="40% — акцент4" xfId="18" builtinId="43"/>
    <cellStyle name="40% — акцент5" xfId="21" builtinId="47"/>
    <cellStyle name="40% — акцент6" xfId="22" builtinId="51"/>
    <cellStyle name="60% — акцент2" xfId="23" builtinId="36"/>
    <cellStyle name="60% — акцент4" xfId="19" builtinId="44"/>
    <cellStyle name="Акцент1" xfId="14" builtinId="29"/>
    <cellStyle name="Акцент5" xfId="4" builtinId="45"/>
    <cellStyle name="Акцент6" xfId="5" builtinId="49"/>
    <cellStyle name="Вывод" xfId="12" builtinId="21"/>
    <cellStyle name="Денежный" xfId="8" builtinId="4"/>
    <cellStyle name="Нейтральный" xfId="11" builtinId="28"/>
    <cellStyle name="Обычный" xfId="0" builtinId="0"/>
    <cellStyle name="Плохой" xfId="10" builtinId="27"/>
    <cellStyle name="Пояснение" xfId="13" builtinId="53"/>
    <cellStyle name="Финансовый" xfId="7" builtinId="3"/>
    <cellStyle name="Хороший" xfId="9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workbookViewId="0">
      <selection activeCell="E11" sqref="E11"/>
    </sheetView>
  </sheetViews>
  <sheetFormatPr defaultColWidth="14.42578125" defaultRowHeight="15" customHeight="1" x14ac:dyDescent="0.25"/>
  <cols>
    <col min="1" max="1" width="11.7109375" customWidth="1"/>
    <col min="2" max="2" width="9.42578125" customWidth="1"/>
    <col min="3" max="3" width="14.7109375" customWidth="1"/>
    <col min="4" max="4" width="12.85546875" customWidth="1"/>
    <col min="5" max="5" width="21.7109375" customWidth="1"/>
    <col min="6" max="6" width="23.42578125" customWidth="1"/>
    <col min="7" max="7" width="15.42578125" customWidth="1"/>
    <col min="8" max="8" width="14.85546875" customWidth="1"/>
    <col min="9" max="9" width="8.7109375" customWidth="1"/>
    <col min="10" max="10" width="15.5703125" customWidth="1"/>
    <col min="11" max="11" width="5.42578125" customWidth="1"/>
    <col min="12" max="12" width="16.5703125" customWidth="1"/>
    <col min="13" max="13" width="5.85546875" customWidth="1"/>
    <col min="14" max="14" width="11.7109375" customWidth="1"/>
    <col min="15" max="15" width="6.85546875" customWidth="1"/>
    <col min="16" max="16" width="16.85546875" customWidth="1"/>
    <col min="17" max="17" width="7.5703125" customWidth="1"/>
    <col min="18" max="18" width="16" customWidth="1"/>
  </cols>
  <sheetData>
    <row r="1" spans="1:18" ht="36" customHeight="1" x14ac:dyDescent="0.25">
      <c r="A1" s="116" t="s">
        <v>0</v>
      </c>
      <c r="B1" s="116" t="s">
        <v>1</v>
      </c>
      <c r="C1" s="117" t="s">
        <v>2</v>
      </c>
      <c r="D1" s="116"/>
      <c r="E1" s="117" t="s">
        <v>3</v>
      </c>
      <c r="F1" s="116"/>
      <c r="G1" s="117" t="s">
        <v>4</v>
      </c>
      <c r="H1" s="116"/>
      <c r="I1" s="81"/>
      <c r="J1" s="83" t="s">
        <v>94</v>
      </c>
      <c r="K1" s="87"/>
      <c r="L1" s="85" t="s">
        <v>5</v>
      </c>
      <c r="M1" s="87"/>
      <c r="N1" s="86" t="s">
        <v>6</v>
      </c>
      <c r="O1" s="87"/>
      <c r="P1" s="86" t="s">
        <v>7</v>
      </c>
      <c r="Q1" s="80"/>
      <c r="R1" s="83" t="s">
        <v>78</v>
      </c>
    </row>
    <row r="2" spans="1:18" ht="22.5" customHeight="1" x14ac:dyDescent="0.25">
      <c r="A2" s="116"/>
      <c r="B2" s="116"/>
      <c r="C2" s="118" t="s">
        <v>90</v>
      </c>
      <c r="D2" s="118" t="s">
        <v>91</v>
      </c>
      <c r="E2" s="118" t="s">
        <v>92</v>
      </c>
      <c r="F2" s="118" t="s">
        <v>93</v>
      </c>
      <c r="G2" s="118" t="s">
        <v>90</v>
      </c>
      <c r="H2" s="118" t="s">
        <v>91</v>
      </c>
      <c r="I2" s="81"/>
      <c r="J2" s="84"/>
      <c r="K2" s="87"/>
      <c r="L2" s="85"/>
      <c r="M2" s="87"/>
      <c r="N2" s="86"/>
      <c r="O2" s="87"/>
      <c r="P2" s="86"/>
      <c r="Q2" s="80"/>
      <c r="R2" s="84"/>
    </row>
    <row r="3" spans="1:18" ht="21" customHeight="1" x14ac:dyDescent="0.25">
      <c r="A3" s="72" t="s">
        <v>8</v>
      </c>
      <c r="B3" s="36">
        <v>15.5</v>
      </c>
      <c r="C3" s="35">
        <v>750</v>
      </c>
      <c r="D3" s="36">
        <f t="shared" ref="D3:D7" si="0">B3*C3</f>
        <v>11625</v>
      </c>
      <c r="E3" s="21">
        <v>10</v>
      </c>
      <c r="F3" s="21">
        <v>8</v>
      </c>
      <c r="G3" s="35">
        <f t="shared" ref="G3:G7" si="1">C3+E3-F3</f>
        <v>752</v>
      </c>
      <c r="H3" s="21">
        <f t="shared" ref="H3:H7" si="2">G3*B3</f>
        <v>11656</v>
      </c>
      <c r="I3" s="81"/>
      <c r="J3" s="43">
        <f>ROUND(C3/$C$8*Лист4!$H$17/C3/1000,1)</f>
        <v>11.7</v>
      </c>
      <c r="K3" s="87"/>
      <c r="L3" s="42">
        <f>B3-J3</f>
        <v>3.8000000000000007</v>
      </c>
      <c r="M3" s="87"/>
      <c r="N3" s="41">
        <f>L3*G3</f>
        <v>2857.6000000000004</v>
      </c>
      <c r="O3" s="87"/>
      <c r="P3" s="44">
        <f>ROUND(L3/J3*100%,3)</f>
        <v>0.32500000000000001</v>
      </c>
      <c r="Q3" s="80"/>
      <c r="R3" s="43">
        <f>ROUND(G3/$G$8*Лист4!$H$17/G3/1000,1)</f>
        <v>11.7</v>
      </c>
    </row>
    <row r="4" spans="1:18" ht="21" customHeight="1" x14ac:dyDescent="0.25">
      <c r="A4" s="26" t="s">
        <v>9</v>
      </c>
      <c r="B4" s="37">
        <v>12.2</v>
      </c>
      <c r="C4" s="25">
        <v>510</v>
      </c>
      <c r="D4" s="37">
        <f t="shared" si="0"/>
        <v>6222</v>
      </c>
      <c r="E4" s="24">
        <v>8</v>
      </c>
      <c r="F4" s="24">
        <v>6</v>
      </c>
      <c r="G4" s="25">
        <f t="shared" si="1"/>
        <v>512</v>
      </c>
      <c r="H4" s="24">
        <f t="shared" si="2"/>
        <v>6246.4</v>
      </c>
      <c r="I4" s="81"/>
      <c r="J4" s="43">
        <f>ROUND(C4/$C$8*Лист4!$H$17/C4/1000,1)</f>
        <v>11.7</v>
      </c>
      <c r="K4" s="87"/>
      <c r="L4" s="42">
        <f t="shared" ref="L4:L7" si="3">B4-J4</f>
        <v>0.5</v>
      </c>
      <c r="M4" s="87"/>
      <c r="N4" s="41">
        <f t="shared" ref="N4:N7" si="4">L4*G4</f>
        <v>256</v>
      </c>
      <c r="O4" s="87"/>
      <c r="P4" s="44">
        <f t="shared" ref="P4:P7" si="5">ROUND(L4/J4*100%,3)</f>
        <v>4.2999999999999997E-2</v>
      </c>
      <c r="Q4" s="80"/>
      <c r="R4" s="43">
        <f>ROUND(G4/$G$8*Лист4!$H$17/G4/1000,1)</f>
        <v>11.7</v>
      </c>
    </row>
    <row r="5" spans="1:18" ht="21" customHeight="1" x14ac:dyDescent="0.25">
      <c r="A5" s="72" t="s">
        <v>10</v>
      </c>
      <c r="B5" s="36">
        <v>10.1</v>
      </c>
      <c r="C5" s="35">
        <v>305</v>
      </c>
      <c r="D5" s="36">
        <f t="shared" si="0"/>
        <v>3080.5</v>
      </c>
      <c r="E5" s="21">
        <v>5</v>
      </c>
      <c r="F5" s="21">
        <v>7</v>
      </c>
      <c r="G5" s="35">
        <f t="shared" si="1"/>
        <v>303</v>
      </c>
      <c r="H5" s="21">
        <f t="shared" si="2"/>
        <v>3060.2999999999997</v>
      </c>
      <c r="I5" s="81"/>
      <c r="J5" s="43">
        <f>ROUND(C5/$C$8*Лист4!$H$17/C5/1000,1)</f>
        <v>11.7</v>
      </c>
      <c r="K5" s="87"/>
      <c r="L5" s="42">
        <f t="shared" si="3"/>
        <v>-1.5999999999999996</v>
      </c>
      <c r="M5" s="87"/>
      <c r="N5" s="41">
        <f t="shared" si="4"/>
        <v>-484.7999999999999</v>
      </c>
      <c r="O5" s="87"/>
      <c r="P5" s="44">
        <f t="shared" si="5"/>
        <v>-0.13700000000000001</v>
      </c>
      <c r="Q5" s="80"/>
      <c r="R5" s="43">
        <f>ROUND(G5/$G$8*Лист4!$H$17/G5/1000,1)</f>
        <v>11.7</v>
      </c>
    </row>
    <row r="6" spans="1:18" ht="21" customHeight="1" x14ac:dyDescent="0.25">
      <c r="A6" s="26" t="s">
        <v>11</v>
      </c>
      <c r="B6" s="37">
        <v>14.4</v>
      </c>
      <c r="C6" s="25">
        <v>944</v>
      </c>
      <c r="D6" s="37">
        <f t="shared" si="0"/>
        <v>13593.6</v>
      </c>
      <c r="E6" s="24">
        <v>20</v>
      </c>
      <c r="F6" s="24">
        <v>18</v>
      </c>
      <c r="G6" s="25">
        <f t="shared" si="1"/>
        <v>946</v>
      </c>
      <c r="H6" s="24">
        <f t="shared" si="2"/>
        <v>13622.4</v>
      </c>
      <c r="I6" s="81"/>
      <c r="J6" s="43">
        <f>ROUND(C6/$C$8*Лист4!$H$17/C6/1000,1)</f>
        <v>11.7</v>
      </c>
      <c r="K6" s="87"/>
      <c r="L6" s="42">
        <f t="shared" si="3"/>
        <v>2.7000000000000011</v>
      </c>
      <c r="M6" s="87"/>
      <c r="N6" s="41">
        <f t="shared" si="4"/>
        <v>2554.2000000000012</v>
      </c>
      <c r="O6" s="87"/>
      <c r="P6" s="44">
        <f t="shared" si="5"/>
        <v>0.23100000000000001</v>
      </c>
      <c r="Q6" s="80"/>
      <c r="R6" s="43">
        <f>ROUND(G6/$G$8*Лист4!$H$17/G6/1000,1)</f>
        <v>11.7</v>
      </c>
    </row>
    <row r="7" spans="1:18" ht="21" customHeight="1" x14ac:dyDescent="0.25">
      <c r="A7" s="72" t="s">
        <v>12</v>
      </c>
      <c r="B7" s="36">
        <v>11</v>
      </c>
      <c r="C7" s="35">
        <v>132</v>
      </c>
      <c r="D7" s="36">
        <f t="shared" si="0"/>
        <v>1452</v>
      </c>
      <c r="E7" s="21">
        <v>3</v>
      </c>
      <c r="F7" s="21">
        <v>5</v>
      </c>
      <c r="G7" s="35">
        <f t="shared" si="1"/>
        <v>130</v>
      </c>
      <c r="H7" s="21">
        <f t="shared" si="2"/>
        <v>1430</v>
      </c>
      <c r="I7" s="81"/>
      <c r="J7" s="43">
        <f>ROUND(C7/$C$8*Лист4!$H$17/C7/1000,1)</f>
        <v>11.7</v>
      </c>
      <c r="K7" s="87"/>
      <c r="L7" s="42">
        <f t="shared" si="3"/>
        <v>-0.69999999999999929</v>
      </c>
      <c r="M7" s="87"/>
      <c r="N7" s="41">
        <f t="shared" si="4"/>
        <v>-90.999999999999915</v>
      </c>
      <c r="O7" s="87"/>
      <c r="P7" s="44">
        <f t="shared" si="5"/>
        <v>-0.06</v>
      </c>
      <c r="Q7" s="80"/>
      <c r="R7" s="43">
        <f>ROUND(G7/$G$8*Лист4!$H$17/G7/1000,1)</f>
        <v>11.7</v>
      </c>
    </row>
    <row r="8" spans="1:18" ht="21" customHeight="1" x14ac:dyDescent="0.25">
      <c r="A8" s="82" t="s">
        <v>13</v>
      </c>
      <c r="B8" s="82"/>
      <c r="C8" s="38">
        <f t="shared" ref="C8:H8" si="6">SUM(C3:C7)</f>
        <v>2641</v>
      </c>
      <c r="D8" s="39">
        <f t="shared" si="6"/>
        <v>35973.1</v>
      </c>
      <c r="E8" s="40">
        <f t="shared" si="6"/>
        <v>46</v>
      </c>
      <c r="F8" s="40">
        <f t="shared" si="6"/>
        <v>44</v>
      </c>
      <c r="G8" s="38">
        <f t="shared" si="6"/>
        <v>2643</v>
      </c>
      <c r="H8" s="40">
        <f t="shared" si="6"/>
        <v>36015.1</v>
      </c>
      <c r="I8" s="4"/>
      <c r="J8" s="4"/>
      <c r="K8" s="4"/>
      <c r="L8" s="5"/>
      <c r="M8" s="4"/>
      <c r="N8" s="39">
        <f>SUM(N3:N7)</f>
        <v>5092.0000000000018</v>
      </c>
      <c r="O8" s="4"/>
      <c r="P8" s="71">
        <f>SUM(P3:P7)</f>
        <v>0.40199999999999997</v>
      </c>
      <c r="Q8" s="80"/>
    </row>
    <row r="9" spans="1:18" ht="14.25" customHeight="1" x14ac:dyDescent="0.25">
      <c r="A9" s="4"/>
      <c r="B9" s="4"/>
      <c r="C9" s="4"/>
      <c r="D9" s="4"/>
      <c r="E9" s="4"/>
      <c r="F9" s="4"/>
      <c r="G9" s="4"/>
      <c r="H9" s="4"/>
      <c r="I9" s="4"/>
    </row>
    <row r="10" spans="1:18" ht="14.25" customHeight="1" x14ac:dyDescent="0.25"/>
    <row r="11" spans="1:18" ht="14.25" customHeight="1" x14ac:dyDescent="0.25"/>
    <row r="12" spans="1:18" ht="14.25" customHeight="1" x14ac:dyDescent="0.25"/>
    <row r="13" spans="1:18" ht="14.25" customHeight="1" x14ac:dyDescent="0.25"/>
    <row r="14" spans="1:18" ht="14.25" customHeight="1" x14ac:dyDescent="0.25"/>
    <row r="15" spans="1:18" ht="14.25" customHeight="1" x14ac:dyDescent="0.25"/>
    <row r="16" spans="1:18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16">
    <mergeCell ref="R1:R2"/>
    <mergeCell ref="Q1:Q8"/>
    <mergeCell ref="I1:I7"/>
    <mergeCell ref="A8:B8"/>
    <mergeCell ref="J1:J2"/>
    <mergeCell ref="L1:L2"/>
    <mergeCell ref="N1:N2"/>
    <mergeCell ref="P1:P2"/>
    <mergeCell ref="O1:O7"/>
    <mergeCell ref="M1:M7"/>
    <mergeCell ref="K1:K7"/>
    <mergeCell ref="E1:F1"/>
    <mergeCell ref="G1:H1"/>
    <mergeCell ref="C1:D1"/>
    <mergeCell ref="A1:A2"/>
    <mergeCell ref="B1:B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workbookViewId="0">
      <selection activeCell="D11" sqref="D11:D12"/>
    </sheetView>
  </sheetViews>
  <sheetFormatPr defaultColWidth="14.42578125" defaultRowHeight="15" customHeight="1" x14ac:dyDescent="0.25"/>
  <cols>
    <col min="1" max="1" width="12" customWidth="1"/>
    <col min="2" max="2" width="15.140625" customWidth="1"/>
    <col min="3" max="3" width="18.140625" customWidth="1"/>
    <col min="4" max="4" width="17.140625" customWidth="1"/>
    <col min="5" max="5" width="16.85546875" customWidth="1"/>
    <col min="6" max="6" width="17.7109375" customWidth="1"/>
    <col min="7" max="7" width="15.85546875" customWidth="1"/>
  </cols>
  <sheetData>
    <row r="1" spans="1:6" ht="21.75" customHeight="1" x14ac:dyDescent="0.25">
      <c r="A1" s="114" t="s">
        <v>0</v>
      </c>
      <c r="B1" s="114" t="s">
        <v>90</v>
      </c>
      <c r="C1" s="114" t="s">
        <v>15</v>
      </c>
      <c r="D1" s="114"/>
      <c r="E1" s="114" t="s">
        <v>16</v>
      </c>
      <c r="F1" s="114"/>
    </row>
    <row r="2" spans="1:6" ht="21.75" customHeight="1" x14ac:dyDescent="0.25">
      <c r="A2" s="114"/>
      <c r="B2" s="114"/>
      <c r="C2" s="115" t="s">
        <v>88</v>
      </c>
      <c r="D2" s="115" t="s">
        <v>89</v>
      </c>
      <c r="E2" s="115" t="s">
        <v>88</v>
      </c>
      <c r="F2" s="115" t="s">
        <v>89</v>
      </c>
    </row>
    <row r="3" spans="1:6" ht="21.75" customHeight="1" x14ac:dyDescent="0.25">
      <c r="A3" s="26" t="s">
        <v>8</v>
      </c>
      <c r="B3" s="47">
        <v>750</v>
      </c>
      <c r="C3" s="31">
        <v>365</v>
      </c>
      <c r="D3" s="48">
        <f t="shared" ref="D3:D7" si="0">C3*B3</f>
        <v>273750</v>
      </c>
      <c r="E3" s="31">
        <f>ROUND(C3*14%,1)</f>
        <v>51.1</v>
      </c>
      <c r="F3" s="49">
        <f>ROUND(D3*14%,1)</f>
        <v>38325</v>
      </c>
    </row>
    <row r="4" spans="1:6" ht="21.75" customHeight="1" x14ac:dyDescent="0.25">
      <c r="A4" s="27" t="s">
        <v>9</v>
      </c>
      <c r="B4" s="50">
        <v>510</v>
      </c>
      <c r="C4" s="32">
        <v>250</v>
      </c>
      <c r="D4" s="51">
        <f t="shared" si="0"/>
        <v>127500</v>
      </c>
      <c r="E4" s="52">
        <f t="shared" ref="E4:E7" si="1">ROUND(C4*14%,1)</f>
        <v>35</v>
      </c>
      <c r="F4" s="53">
        <f t="shared" ref="F4:F7" si="2">ROUND(D4*14%,1)</f>
        <v>17850</v>
      </c>
    </row>
    <row r="5" spans="1:6" ht="21.75" customHeight="1" x14ac:dyDescent="0.25">
      <c r="A5" s="28" t="s">
        <v>10</v>
      </c>
      <c r="B5" s="54">
        <v>305</v>
      </c>
      <c r="C5" s="33">
        <v>228</v>
      </c>
      <c r="D5" s="55">
        <f t="shared" si="0"/>
        <v>69540</v>
      </c>
      <c r="E5" s="33">
        <f t="shared" si="1"/>
        <v>31.9</v>
      </c>
      <c r="F5" s="56">
        <f t="shared" si="2"/>
        <v>9735.6</v>
      </c>
    </row>
    <row r="6" spans="1:6" ht="21.75" customHeight="1" x14ac:dyDescent="0.25">
      <c r="A6" s="29" t="s">
        <v>11</v>
      </c>
      <c r="B6" s="57">
        <v>944</v>
      </c>
      <c r="C6" s="34">
        <v>348</v>
      </c>
      <c r="D6" s="58">
        <f t="shared" si="0"/>
        <v>328512</v>
      </c>
      <c r="E6" s="34">
        <f t="shared" si="1"/>
        <v>48.7</v>
      </c>
      <c r="F6" s="59">
        <f t="shared" si="2"/>
        <v>45991.7</v>
      </c>
    </row>
    <row r="7" spans="1:6" ht="21.75" customHeight="1" x14ac:dyDescent="0.25">
      <c r="A7" s="30" t="s">
        <v>12</v>
      </c>
      <c r="B7" s="60">
        <v>132</v>
      </c>
      <c r="C7" s="17">
        <v>493</v>
      </c>
      <c r="D7" s="61">
        <f t="shared" si="0"/>
        <v>65076</v>
      </c>
      <c r="E7" s="62">
        <f t="shared" si="1"/>
        <v>69</v>
      </c>
      <c r="F7" s="63">
        <f t="shared" si="2"/>
        <v>9110.6</v>
      </c>
    </row>
    <row r="8" spans="1:6" ht="19.5" customHeight="1" x14ac:dyDescent="0.25">
      <c r="A8" s="40" t="s">
        <v>95</v>
      </c>
      <c r="B8" s="70">
        <f>SUM(B3:B7)</f>
        <v>2641</v>
      </c>
      <c r="C8" s="46">
        <f>SUM(C3:C7)</f>
        <v>1684</v>
      </c>
      <c r="D8" s="69">
        <f>SUM(D3:D7)</f>
        <v>864378</v>
      </c>
      <c r="E8" s="68">
        <f>SUM(E3:E7)</f>
        <v>235.7</v>
      </c>
      <c r="F8" s="45">
        <f>SUM(F3:F7)</f>
        <v>121012.90000000001</v>
      </c>
    </row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>
      <c r="A14" s="1"/>
      <c r="B14" s="2"/>
    </row>
    <row r="15" spans="1:6" ht="14.25" customHeight="1" x14ac:dyDescent="0.25">
      <c r="A15" s="1"/>
      <c r="B15" s="2"/>
      <c r="E15" s="5"/>
    </row>
    <row r="16" spans="1:6" ht="14.25" customHeight="1" x14ac:dyDescent="0.25">
      <c r="A16" s="1"/>
      <c r="B16" s="2"/>
    </row>
    <row r="17" spans="1:7" ht="14.25" customHeight="1" x14ac:dyDescent="0.25">
      <c r="A17" s="1"/>
      <c r="B17" s="2"/>
    </row>
    <row r="18" spans="1:7" ht="14.25" customHeight="1" x14ac:dyDescent="0.25">
      <c r="A18" s="1"/>
      <c r="B18" s="2"/>
      <c r="E18" s="5"/>
    </row>
    <row r="19" spans="1:7" ht="14.25" customHeight="1" x14ac:dyDescent="0.25"/>
    <row r="20" spans="1:7" ht="14.25" customHeight="1" x14ac:dyDescent="0.25"/>
    <row r="21" spans="1:7" ht="14.25" customHeight="1" x14ac:dyDescent="0.25"/>
    <row r="22" spans="1:7" ht="14.25" customHeight="1" x14ac:dyDescent="0.25"/>
    <row r="23" spans="1:7" ht="20.25" customHeight="1" x14ac:dyDescent="0.25">
      <c r="A23" s="114" t="s">
        <v>0</v>
      </c>
      <c r="B23" s="114"/>
      <c r="C23" s="64" t="s">
        <v>8</v>
      </c>
      <c r="D23" s="32" t="s">
        <v>9</v>
      </c>
      <c r="E23" s="65" t="s">
        <v>10</v>
      </c>
      <c r="F23" s="34" t="s">
        <v>11</v>
      </c>
      <c r="G23" s="17" t="s">
        <v>12</v>
      </c>
    </row>
    <row r="24" spans="1:7" ht="20.25" customHeight="1" x14ac:dyDescent="0.25">
      <c r="A24" s="114" t="s">
        <v>14</v>
      </c>
      <c r="B24" s="114"/>
      <c r="C24" s="66">
        <f>B3</f>
        <v>750</v>
      </c>
      <c r="D24" s="50">
        <f>B4</f>
        <v>510</v>
      </c>
      <c r="E24" s="67">
        <f>B5</f>
        <v>305</v>
      </c>
      <c r="F24" s="57">
        <f>B6</f>
        <v>944</v>
      </c>
      <c r="G24" s="60">
        <f>B7</f>
        <v>132</v>
      </c>
    </row>
    <row r="25" spans="1:7" ht="20.25" customHeight="1" x14ac:dyDescent="0.25">
      <c r="A25" s="114" t="s">
        <v>15</v>
      </c>
      <c r="B25" s="115" t="s">
        <v>17</v>
      </c>
      <c r="C25" s="64">
        <v>365</v>
      </c>
      <c r="D25" s="32">
        <v>250</v>
      </c>
      <c r="E25" s="65">
        <v>228</v>
      </c>
      <c r="F25" s="34">
        <v>348</v>
      </c>
      <c r="G25" s="17">
        <v>493</v>
      </c>
    </row>
    <row r="26" spans="1:7" ht="20.25" customHeight="1" x14ac:dyDescent="0.25">
      <c r="A26" s="114"/>
      <c r="B26" s="115" t="s">
        <v>18</v>
      </c>
      <c r="C26" s="64">
        <f t="shared" ref="C26:G26" si="3">C25*C24</f>
        <v>273750</v>
      </c>
      <c r="D26" s="32">
        <f t="shared" si="3"/>
        <v>127500</v>
      </c>
      <c r="E26" s="65">
        <f t="shared" si="3"/>
        <v>69540</v>
      </c>
      <c r="F26" s="34">
        <f t="shared" si="3"/>
        <v>328512</v>
      </c>
      <c r="G26" s="17">
        <f t="shared" si="3"/>
        <v>65076</v>
      </c>
    </row>
    <row r="27" spans="1:7" ht="20.25" customHeight="1" x14ac:dyDescent="0.25">
      <c r="A27" s="114" t="s">
        <v>16</v>
      </c>
      <c r="B27" s="115" t="s">
        <v>17</v>
      </c>
      <c r="C27" s="64">
        <f>ROUND(C25*14%,1)</f>
        <v>51.1</v>
      </c>
      <c r="D27" s="32">
        <f t="shared" ref="D27:G27" si="4">ROUND(D25*14%,1)</f>
        <v>35</v>
      </c>
      <c r="E27" s="65">
        <f t="shared" si="4"/>
        <v>31.9</v>
      </c>
      <c r="F27" s="34">
        <f t="shared" si="4"/>
        <v>48.7</v>
      </c>
      <c r="G27" s="62">
        <f t="shared" si="4"/>
        <v>69</v>
      </c>
    </row>
    <row r="28" spans="1:7" ht="20.25" customHeight="1" x14ac:dyDescent="0.25">
      <c r="A28" s="114"/>
      <c r="B28" s="115" t="s">
        <v>18</v>
      </c>
      <c r="C28" s="64">
        <f>ROUND(C26*14%,1)</f>
        <v>38325</v>
      </c>
      <c r="D28" s="32">
        <f t="shared" ref="D28:G28" si="5">ROUND(D26*14%,1)</f>
        <v>17850</v>
      </c>
      <c r="E28" s="65">
        <f t="shared" si="5"/>
        <v>9735.6</v>
      </c>
      <c r="F28" s="34">
        <f t="shared" si="5"/>
        <v>45991.7</v>
      </c>
      <c r="G28" s="17">
        <f t="shared" si="5"/>
        <v>9110.6</v>
      </c>
    </row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8">
    <mergeCell ref="E1:F1"/>
    <mergeCell ref="C1:D1"/>
    <mergeCell ref="A1:A2"/>
    <mergeCell ref="B1:B2"/>
    <mergeCell ref="A27:A28"/>
    <mergeCell ref="A25:A26"/>
    <mergeCell ref="A23:B23"/>
    <mergeCell ref="A24:B2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tabSelected="1" zoomScaleNormal="100" workbookViewId="0">
      <selection activeCell="J30" sqref="J30"/>
    </sheetView>
  </sheetViews>
  <sheetFormatPr defaultColWidth="14.42578125" defaultRowHeight="15" customHeight="1" x14ac:dyDescent="0.25"/>
  <cols>
    <col min="1" max="1" width="46.7109375" customWidth="1"/>
    <col min="2" max="2" width="10.42578125" customWidth="1"/>
    <col min="3" max="3" width="17.42578125" customWidth="1"/>
    <col min="4" max="4" width="19.5703125" customWidth="1"/>
    <col min="5" max="5" width="18.85546875" customWidth="1"/>
    <col min="6" max="6" width="18.140625" customWidth="1"/>
    <col min="7" max="7" width="18" customWidth="1"/>
    <col min="8" max="11" width="8.7109375" customWidth="1"/>
    <col min="12" max="13" width="12.7109375" customWidth="1"/>
    <col min="14" max="15" width="12.85546875" customWidth="1"/>
    <col min="16" max="16" width="13.28515625" customWidth="1"/>
    <col min="17" max="21" width="8.7109375" customWidth="1"/>
    <col min="22" max="23" width="11.28515625" customWidth="1"/>
    <col min="24" max="24" width="10.28515625" customWidth="1"/>
    <col min="25" max="25" width="11.28515625" customWidth="1"/>
    <col min="26" max="26" width="10.28515625" customWidth="1"/>
    <col min="27" max="31" width="8.7109375" customWidth="1"/>
    <col min="32" max="32" width="14.140625" customWidth="1"/>
    <col min="33" max="33" width="15.28515625" customWidth="1"/>
    <col min="34" max="34" width="13.42578125" customWidth="1"/>
    <col min="35" max="35" width="11.5703125" customWidth="1"/>
    <col min="36" max="36" width="10.7109375" customWidth="1"/>
  </cols>
  <sheetData>
    <row r="1" spans="1:7" ht="17.25" customHeight="1" x14ac:dyDescent="0.25">
      <c r="A1" s="120"/>
      <c r="B1" s="121"/>
      <c r="C1" s="122" t="s">
        <v>8</v>
      </c>
      <c r="D1" s="122" t="s">
        <v>9</v>
      </c>
      <c r="E1" s="122" t="s">
        <v>10</v>
      </c>
      <c r="F1" s="122" t="s">
        <v>11</v>
      </c>
      <c r="G1" s="122" t="s">
        <v>12</v>
      </c>
    </row>
    <row r="2" spans="1:7" ht="17.25" customHeight="1" x14ac:dyDescent="0.25">
      <c r="A2" s="123" t="s">
        <v>21</v>
      </c>
      <c r="B2" s="19" t="s">
        <v>22</v>
      </c>
      <c r="C2" s="19">
        <f>ROUND((C3*C4)/(C5*C6),1)</f>
        <v>16.7</v>
      </c>
      <c r="D2" s="19">
        <f t="shared" ref="D2:G2" si="0">ROUND((D3*D4)/(D5*D6),1)</f>
        <v>12</v>
      </c>
      <c r="E2" s="19">
        <f t="shared" si="0"/>
        <v>8.5</v>
      </c>
      <c r="F2" s="19">
        <f t="shared" si="0"/>
        <v>20.2</v>
      </c>
      <c r="G2" s="19">
        <f t="shared" si="0"/>
        <v>4</v>
      </c>
    </row>
    <row r="3" spans="1:7" ht="17.25" customHeight="1" x14ac:dyDescent="0.25">
      <c r="A3" s="123" t="s">
        <v>23</v>
      </c>
      <c r="B3" s="19" t="s">
        <v>24</v>
      </c>
      <c r="C3" s="19">
        <v>750</v>
      </c>
      <c r="D3" s="19">
        <v>510</v>
      </c>
      <c r="E3" s="19">
        <v>305</v>
      </c>
      <c r="F3" s="19">
        <v>944</v>
      </c>
      <c r="G3" s="19">
        <v>132</v>
      </c>
    </row>
    <row r="4" spans="1:7" ht="17.25" customHeight="1" x14ac:dyDescent="0.25">
      <c r="A4" s="123" t="s">
        <v>25</v>
      </c>
      <c r="B4" s="19" t="s">
        <v>26</v>
      </c>
      <c r="C4" s="19">
        <v>52</v>
      </c>
      <c r="D4" s="19">
        <v>55</v>
      </c>
      <c r="E4" s="19">
        <v>65</v>
      </c>
      <c r="F4" s="19">
        <v>50</v>
      </c>
      <c r="G4" s="19">
        <v>70</v>
      </c>
    </row>
    <row r="5" spans="1:7" ht="17.25" customHeight="1" x14ac:dyDescent="0.25">
      <c r="A5" s="123" t="s">
        <v>27</v>
      </c>
      <c r="B5" s="19" t="s">
        <v>28</v>
      </c>
      <c r="C5" s="19">
        <v>1980</v>
      </c>
      <c r="D5" s="19">
        <v>1980</v>
      </c>
      <c r="E5" s="19">
        <v>1980</v>
      </c>
      <c r="F5" s="19">
        <v>1980</v>
      </c>
      <c r="G5" s="19">
        <v>1980</v>
      </c>
    </row>
    <row r="6" spans="1:7" ht="17.25" customHeight="1" x14ac:dyDescent="0.25">
      <c r="A6" s="123" t="s">
        <v>87</v>
      </c>
      <c r="B6" s="19" t="s">
        <v>29</v>
      </c>
      <c r="C6" s="19">
        <v>1.18</v>
      </c>
      <c r="D6" s="19">
        <v>1.18</v>
      </c>
      <c r="E6" s="19">
        <v>1.18</v>
      </c>
      <c r="F6" s="19">
        <v>1.18</v>
      </c>
      <c r="G6" s="19">
        <v>1.18</v>
      </c>
    </row>
    <row r="7" spans="1:7" ht="18" customHeight="1" x14ac:dyDescent="0.25">
      <c r="A7" s="169"/>
      <c r="B7" s="169"/>
      <c r="C7" s="169"/>
      <c r="D7" s="166"/>
      <c r="E7" s="166"/>
      <c r="F7" s="166"/>
      <c r="G7" s="166"/>
    </row>
    <row r="8" spans="1:7" ht="17.25" customHeight="1" x14ac:dyDescent="0.25">
      <c r="A8" s="154" t="s">
        <v>30</v>
      </c>
      <c r="B8" s="155"/>
      <c r="C8" s="124">
        <f>SUM(C13:G13,C22:G22,C30:G30)</f>
        <v>78</v>
      </c>
      <c r="D8" s="168"/>
      <c r="E8" s="168"/>
      <c r="F8" s="168"/>
      <c r="G8" s="168"/>
    </row>
    <row r="9" spans="1:7" ht="9" customHeight="1" x14ac:dyDescent="0.25">
      <c r="A9" s="166"/>
      <c r="B9" s="166"/>
      <c r="C9" s="166"/>
      <c r="D9" s="168"/>
      <c r="E9" s="168"/>
      <c r="F9" s="168"/>
      <c r="G9" s="168"/>
    </row>
    <row r="10" spans="1:7" ht="8.25" customHeight="1" x14ac:dyDescent="0.25">
      <c r="A10" s="165"/>
      <c r="B10" s="165"/>
      <c r="C10" s="165"/>
      <c r="D10" s="165"/>
      <c r="E10" s="165"/>
      <c r="F10" s="165"/>
      <c r="G10" s="165"/>
    </row>
    <row r="11" spans="1:7" ht="17.25" customHeight="1" x14ac:dyDescent="0.25">
      <c r="A11" s="142" t="s">
        <v>31</v>
      </c>
      <c r="B11" s="143"/>
      <c r="C11" s="125" t="s">
        <v>8</v>
      </c>
      <c r="D11" s="125" t="s">
        <v>9</v>
      </c>
      <c r="E11" s="125" t="s">
        <v>10</v>
      </c>
      <c r="F11" s="125" t="s">
        <v>11</v>
      </c>
      <c r="G11" s="125" t="s">
        <v>12</v>
      </c>
    </row>
    <row r="12" spans="1:7" ht="17.25" customHeight="1" x14ac:dyDescent="0.25">
      <c r="A12" s="140" t="s">
        <v>32</v>
      </c>
      <c r="B12" s="141"/>
      <c r="C12" s="126">
        <f t="shared" ref="C12:G12" si="1">C13*C14*C15</f>
        <v>2356200</v>
      </c>
      <c r="D12" s="126">
        <f t="shared" si="1"/>
        <v>1663200</v>
      </c>
      <c r="E12" s="126">
        <f t="shared" si="1"/>
        <v>1247400</v>
      </c>
      <c r="F12" s="126">
        <f t="shared" si="1"/>
        <v>2772000</v>
      </c>
      <c r="G12" s="126">
        <f t="shared" si="1"/>
        <v>554400</v>
      </c>
    </row>
    <row r="13" spans="1:7" ht="17.25" customHeight="1" x14ac:dyDescent="0.25">
      <c r="A13" s="127" t="s">
        <v>33</v>
      </c>
      <c r="B13" s="128" t="s">
        <v>34</v>
      </c>
      <c r="C13" s="129">
        <f t="shared" ref="C13:G13" si="2">ROUND(C2,0)</f>
        <v>17</v>
      </c>
      <c r="D13" s="129">
        <f t="shared" si="2"/>
        <v>12</v>
      </c>
      <c r="E13" s="129">
        <f t="shared" si="2"/>
        <v>9</v>
      </c>
      <c r="F13" s="129">
        <f t="shared" si="2"/>
        <v>20</v>
      </c>
      <c r="G13" s="129">
        <f t="shared" si="2"/>
        <v>4</v>
      </c>
    </row>
    <row r="14" spans="1:7" ht="17.25" customHeight="1" x14ac:dyDescent="0.25">
      <c r="A14" s="130"/>
      <c r="B14" s="128" t="s">
        <v>20</v>
      </c>
      <c r="C14" s="129">
        <v>1980</v>
      </c>
      <c r="D14" s="129">
        <v>1980</v>
      </c>
      <c r="E14" s="129">
        <v>1980</v>
      </c>
      <c r="F14" s="129">
        <v>1980</v>
      </c>
      <c r="G14" s="129">
        <v>1980</v>
      </c>
    </row>
    <row r="15" spans="1:7" ht="17.25" customHeight="1" x14ac:dyDescent="0.25">
      <c r="A15" s="130"/>
      <c r="B15" s="128" t="s">
        <v>35</v>
      </c>
      <c r="C15" s="129">
        <v>70</v>
      </c>
      <c r="D15" s="129">
        <v>70</v>
      </c>
      <c r="E15" s="129">
        <v>70</v>
      </c>
      <c r="F15" s="129">
        <v>70</v>
      </c>
      <c r="G15" s="129">
        <v>70</v>
      </c>
    </row>
    <row r="16" spans="1:7" ht="5.25" customHeight="1" x14ac:dyDescent="0.25">
      <c r="A16" s="162"/>
      <c r="B16" s="162"/>
      <c r="C16" s="162"/>
      <c r="D16" s="162"/>
      <c r="E16" s="162"/>
      <c r="F16" s="162"/>
      <c r="G16" s="162"/>
    </row>
    <row r="17" spans="1:7" ht="7.5" customHeight="1" x14ac:dyDescent="0.25">
      <c r="A17" s="161"/>
      <c r="B17" s="161"/>
      <c r="C17" s="161"/>
      <c r="D17" s="161"/>
      <c r="E17" s="161"/>
      <c r="F17" s="161"/>
      <c r="G17" s="161"/>
    </row>
    <row r="18" spans="1:7" ht="6.75" customHeight="1" x14ac:dyDescent="0.25">
      <c r="A18" s="161"/>
      <c r="B18" s="161"/>
      <c r="C18" s="161"/>
      <c r="D18" s="161"/>
      <c r="E18" s="161"/>
      <c r="F18" s="161"/>
      <c r="G18" s="161"/>
    </row>
    <row r="19" spans="1:7" ht="6" customHeight="1" x14ac:dyDescent="0.25">
      <c r="A19" s="163"/>
      <c r="B19" s="163"/>
      <c r="C19" s="163"/>
      <c r="D19" s="163"/>
      <c r="E19" s="163"/>
      <c r="F19" s="163"/>
      <c r="G19" s="163"/>
    </row>
    <row r="20" spans="1:7" ht="17.25" customHeight="1" x14ac:dyDescent="0.25">
      <c r="A20" s="146" t="s">
        <v>100</v>
      </c>
      <c r="B20" s="147"/>
      <c r="C20" s="131" t="s">
        <v>8</v>
      </c>
      <c r="D20" s="131" t="s">
        <v>9</v>
      </c>
      <c r="E20" s="131" t="s">
        <v>10</v>
      </c>
      <c r="F20" s="131" t="s">
        <v>11</v>
      </c>
      <c r="G20" s="131" t="s">
        <v>12</v>
      </c>
    </row>
    <row r="21" spans="1:7" ht="17.25" customHeight="1" x14ac:dyDescent="0.25">
      <c r="A21" s="144" t="s">
        <v>32</v>
      </c>
      <c r="B21" s="145"/>
      <c r="C21" s="132">
        <f t="shared" ref="C21:G21" si="3">C22*C23*C24</f>
        <v>217800</v>
      </c>
      <c r="D21" s="132">
        <f t="shared" si="3"/>
        <v>217800</v>
      </c>
      <c r="E21" s="132">
        <f t="shared" si="3"/>
        <v>108900</v>
      </c>
      <c r="F21" s="132">
        <f t="shared" si="3"/>
        <v>217800</v>
      </c>
      <c r="G21" s="132">
        <f t="shared" si="3"/>
        <v>108900</v>
      </c>
    </row>
    <row r="22" spans="1:7" ht="17.25" customHeight="1" x14ac:dyDescent="0.25">
      <c r="A22" s="133" t="s">
        <v>33</v>
      </c>
      <c r="B22" s="134" t="s">
        <v>34</v>
      </c>
      <c r="C22" s="135">
        <f>ROUND(C13*10%,0)</f>
        <v>2</v>
      </c>
      <c r="D22" s="135">
        <v>2</v>
      </c>
      <c r="E22" s="135">
        <f t="shared" ref="E22:F22" si="4">ROUND(E13*10%,0)</f>
        <v>1</v>
      </c>
      <c r="F22" s="135">
        <f t="shared" si="4"/>
        <v>2</v>
      </c>
      <c r="G22" s="135">
        <v>1</v>
      </c>
    </row>
    <row r="23" spans="1:7" ht="17.25" customHeight="1" x14ac:dyDescent="0.25">
      <c r="A23" s="136"/>
      <c r="B23" s="134" t="s">
        <v>20</v>
      </c>
      <c r="C23" s="135">
        <v>1980</v>
      </c>
      <c r="D23" s="135">
        <v>1980</v>
      </c>
      <c r="E23" s="135">
        <v>1980</v>
      </c>
      <c r="F23" s="135">
        <v>1980</v>
      </c>
      <c r="G23" s="135">
        <v>1980</v>
      </c>
    </row>
    <row r="24" spans="1:7" ht="17.25" customHeight="1" x14ac:dyDescent="0.25">
      <c r="A24" s="136"/>
      <c r="B24" s="134" t="s">
        <v>35</v>
      </c>
      <c r="C24" s="135">
        <v>55</v>
      </c>
      <c r="D24" s="135">
        <v>55</v>
      </c>
      <c r="E24" s="135">
        <v>55</v>
      </c>
      <c r="F24" s="135">
        <v>55</v>
      </c>
      <c r="G24" s="135">
        <v>55</v>
      </c>
    </row>
    <row r="25" spans="1:7" ht="6.75" customHeight="1" x14ac:dyDescent="0.25">
      <c r="A25" s="166"/>
      <c r="B25" s="166"/>
      <c r="C25" s="166"/>
      <c r="D25" s="166"/>
      <c r="E25" s="166"/>
      <c r="F25" s="166"/>
      <c r="G25" s="166"/>
    </row>
    <row r="26" spans="1:7" ht="5.25" customHeight="1" x14ac:dyDescent="0.25">
      <c r="A26" s="164"/>
      <c r="B26" s="164"/>
      <c r="C26" s="164"/>
      <c r="D26" s="164"/>
      <c r="E26" s="164"/>
      <c r="F26" s="164"/>
      <c r="G26" s="164"/>
    </row>
    <row r="27" spans="1:7" ht="5.25" customHeight="1" x14ac:dyDescent="0.25">
      <c r="A27" s="165"/>
      <c r="B27" s="165"/>
      <c r="C27" s="165"/>
      <c r="D27" s="165"/>
      <c r="E27" s="165"/>
      <c r="F27" s="165"/>
      <c r="G27" s="165"/>
    </row>
    <row r="28" spans="1:7" ht="17.25" customHeight="1" x14ac:dyDescent="0.25">
      <c r="A28" s="148" t="s">
        <v>36</v>
      </c>
      <c r="B28" s="149"/>
      <c r="C28" s="137" t="s">
        <v>8</v>
      </c>
      <c r="D28" s="137" t="s">
        <v>9</v>
      </c>
      <c r="E28" s="137" t="s">
        <v>10</v>
      </c>
      <c r="F28" s="137" t="s">
        <v>11</v>
      </c>
      <c r="G28" s="137" t="s">
        <v>12</v>
      </c>
    </row>
    <row r="29" spans="1:7" ht="21.75" customHeight="1" x14ac:dyDescent="0.25">
      <c r="A29" s="150" t="s">
        <v>37</v>
      </c>
      <c r="B29" s="151"/>
      <c r="C29" s="138">
        <f t="shared" ref="C29:G29" si="5">C30*C31*12</f>
        <v>180000</v>
      </c>
      <c r="D29" s="138">
        <f t="shared" si="5"/>
        <v>180000</v>
      </c>
      <c r="E29" s="138">
        <f t="shared" si="5"/>
        <v>90000</v>
      </c>
      <c r="F29" s="138">
        <f t="shared" si="5"/>
        <v>180000</v>
      </c>
      <c r="G29" s="138">
        <f t="shared" si="5"/>
        <v>90000</v>
      </c>
    </row>
    <row r="30" spans="1:7" ht="20.25" customHeight="1" x14ac:dyDescent="0.25">
      <c r="A30" s="150" t="s">
        <v>19</v>
      </c>
      <c r="B30" s="151"/>
      <c r="C30" s="138">
        <f t="shared" ref="C30:G30" si="6">ROUNDUP((SUM(C22,C13)*8%),0)</f>
        <v>2</v>
      </c>
      <c r="D30" s="138">
        <f t="shared" si="6"/>
        <v>2</v>
      </c>
      <c r="E30" s="138">
        <f t="shared" si="6"/>
        <v>1</v>
      </c>
      <c r="F30" s="138">
        <f t="shared" si="6"/>
        <v>2</v>
      </c>
      <c r="G30" s="138">
        <f t="shared" si="6"/>
        <v>1</v>
      </c>
    </row>
    <row r="31" spans="1:7" ht="21.75" customHeight="1" x14ac:dyDescent="0.25">
      <c r="A31" s="150" t="s">
        <v>38</v>
      </c>
      <c r="B31" s="151"/>
      <c r="C31" s="138">
        <v>7500</v>
      </c>
      <c r="D31" s="138">
        <v>7500</v>
      </c>
      <c r="E31" s="138">
        <v>7500</v>
      </c>
      <c r="F31" s="138">
        <v>7500</v>
      </c>
      <c r="G31" s="138">
        <v>7500</v>
      </c>
    </row>
    <row r="32" spans="1:7" ht="8.25" customHeight="1" x14ac:dyDescent="0.25">
      <c r="A32" s="166"/>
      <c r="B32" s="166"/>
      <c r="C32" s="166"/>
      <c r="D32" s="166"/>
      <c r="E32" s="166"/>
      <c r="F32" s="166"/>
      <c r="G32" s="166"/>
    </row>
    <row r="33" spans="1:7" ht="9" customHeight="1" x14ac:dyDescent="0.25">
      <c r="A33" s="165"/>
      <c r="B33" s="165"/>
      <c r="C33" s="165"/>
      <c r="D33" s="165"/>
      <c r="E33" s="165"/>
      <c r="F33" s="165"/>
      <c r="G33" s="165"/>
    </row>
    <row r="34" spans="1:7" ht="19.5" customHeight="1" x14ac:dyDescent="0.25">
      <c r="A34" s="156" t="s">
        <v>39</v>
      </c>
      <c r="B34" s="157"/>
      <c r="C34" s="160" t="s">
        <v>8</v>
      </c>
      <c r="D34" s="160" t="s">
        <v>9</v>
      </c>
      <c r="E34" s="160" t="s">
        <v>10</v>
      </c>
      <c r="F34" s="160" t="s">
        <v>11</v>
      </c>
      <c r="G34" s="160" t="s">
        <v>12</v>
      </c>
    </row>
    <row r="35" spans="1:7" ht="17.25" customHeight="1" x14ac:dyDescent="0.25">
      <c r="A35" s="158"/>
      <c r="B35" s="159"/>
      <c r="C35" s="139">
        <f t="shared" ref="C35:G35" si="7">SUM(C29,C21,C12)</f>
        <v>2754000</v>
      </c>
      <c r="D35" s="139">
        <f t="shared" si="7"/>
        <v>2061000</v>
      </c>
      <c r="E35" s="139">
        <f t="shared" si="7"/>
        <v>1446300</v>
      </c>
      <c r="F35" s="139">
        <f t="shared" si="7"/>
        <v>3169800</v>
      </c>
      <c r="G35" s="139">
        <f t="shared" si="7"/>
        <v>753300</v>
      </c>
    </row>
    <row r="36" spans="1:7" ht="14.25" customHeight="1" x14ac:dyDescent="0.25">
      <c r="A36" s="167"/>
      <c r="B36" s="167"/>
      <c r="C36" s="167"/>
      <c r="D36" s="167"/>
      <c r="E36" s="167"/>
      <c r="F36" s="167"/>
      <c r="G36" s="167"/>
    </row>
    <row r="37" spans="1:7" ht="14.25" customHeight="1" x14ac:dyDescent="0.25"/>
    <row r="38" spans="1:7" ht="14.25" customHeight="1" x14ac:dyDescent="0.25"/>
    <row r="39" spans="1:7" ht="14.25" customHeight="1" x14ac:dyDescent="0.25"/>
    <row r="40" spans="1:7" ht="14.25" customHeight="1" x14ac:dyDescent="0.25"/>
    <row r="41" spans="1:7" ht="14.25" customHeight="1" x14ac:dyDescent="0.25"/>
    <row r="42" spans="1:7" ht="14.25" customHeight="1" x14ac:dyDescent="0.25"/>
    <row r="43" spans="1:7" ht="14.25" customHeight="1" x14ac:dyDescent="0.25"/>
    <row r="44" spans="1:7" ht="14.25" customHeight="1" x14ac:dyDescent="0.25"/>
    <row r="45" spans="1:7" ht="14.25" customHeight="1" x14ac:dyDescent="0.25"/>
    <row r="46" spans="1:7" ht="14.25" customHeight="1" x14ac:dyDescent="0.25"/>
    <row r="47" spans="1:7" ht="14.25" customHeight="1" x14ac:dyDescent="0.25"/>
    <row r="48" spans="1:7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20">
    <mergeCell ref="A36:G36"/>
    <mergeCell ref="D7:G10"/>
    <mergeCell ref="A9:C10"/>
    <mergeCell ref="A7:C7"/>
    <mergeCell ref="A1:B1"/>
    <mergeCell ref="A29:B29"/>
    <mergeCell ref="A30:B30"/>
    <mergeCell ref="A31:B31"/>
    <mergeCell ref="A12:B12"/>
    <mergeCell ref="A21:B21"/>
    <mergeCell ref="A16:G19"/>
    <mergeCell ref="A25:G27"/>
    <mergeCell ref="A13:A15"/>
    <mergeCell ref="A22:A24"/>
    <mergeCell ref="A34:B35"/>
    <mergeCell ref="A8:B8"/>
    <mergeCell ref="A28:B28"/>
    <mergeCell ref="A20:B20"/>
    <mergeCell ref="A11:B11"/>
    <mergeCell ref="A32:G3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0"/>
  <sheetViews>
    <sheetView workbookViewId="0">
      <selection activeCell="H1" sqref="H1"/>
    </sheetView>
  </sheetViews>
  <sheetFormatPr defaultColWidth="14.42578125" defaultRowHeight="15" customHeight="1" x14ac:dyDescent="0.25"/>
  <cols>
    <col min="1" max="1" width="8.7109375" customWidth="1"/>
    <col min="2" max="2" width="54.28515625" customWidth="1"/>
    <col min="3" max="3" width="18.140625" customWidth="1"/>
    <col min="4" max="4" width="15.5703125" customWidth="1"/>
    <col min="5" max="5" width="17.140625" customWidth="1"/>
    <col min="6" max="6" width="17.5703125" customWidth="1"/>
    <col min="7" max="7" width="15.5703125" customWidth="1"/>
    <col min="8" max="8" width="17.42578125" customWidth="1"/>
  </cols>
  <sheetData>
    <row r="1" spans="1:8" ht="18.75" customHeight="1" thickBot="1" x14ac:dyDescent="0.3">
      <c r="A1" s="152" t="s">
        <v>40</v>
      </c>
      <c r="B1" s="153" t="s">
        <v>41</v>
      </c>
      <c r="C1" s="152" t="s">
        <v>8</v>
      </c>
      <c r="D1" s="152" t="s">
        <v>9</v>
      </c>
      <c r="E1" s="152" t="s">
        <v>10</v>
      </c>
      <c r="F1" s="152" t="s">
        <v>11</v>
      </c>
      <c r="G1" s="152" t="s">
        <v>12</v>
      </c>
      <c r="H1" s="119" t="s">
        <v>42</v>
      </c>
    </row>
    <row r="2" spans="1:8" ht="18.75" customHeight="1" thickTop="1" x14ac:dyDescent="0.25">
      <c r="A2" s="6">
        <v>1</v>
      </c>
      <c r="B2" s="7" t="s">
        <v>43</v>
      </c>
      <c r="C2" s="6">
        <f>Лист2!C26</f>
        <v>273750</v>
      </c>
      <c r="D2" s="6">
        <f>Лист2!D26</f>
        <v>127500</v>
      </c>
      <c r="E2" s="6">
        <f>Лист2!E26</f>
        <v>69540</v>
      </c>
      <c r="F2" s="6">
        <f>Лист2!F26</f>
        <v>328512</v>
      </c>
      <c r="G2" s="6">
        <f>Лист2!G26</f>
        <v>65076</v>
      </c>
      <c r="H2" s="8">
        <f t="shared" ref="H2:H17" si="0">SUM(C2:G2)</f>
        <v>864378</v>
      </c>
    </row>
    <row r="3" spans="1:8" ht="18.75" customHeight="1" x14ac:dyDescent="0.25">
      <c r="A3" s="9">
        <v>2</v>
      </c>
      <c r="B3" s="10" t="s">
        <v>44</v>
      </c>
      <c r="C3" s="90" t="s">
        <v>45</v>
      </c>
      <c r="D3" s="91"/>
      <c r="E3" s="91"/>
      <c r="F3" s="91"/>
      <c r="G3" s="91"/>
      <c r="H3" s="92"/>
    </row>
    <row r="4" spans="1:8" ht="18.75" customHeight="1" x14ac:dyDescent="0.25">
      <c r="A4" s="9">
        <v>3</v>
      </c>
      <c r="B4" s="10" t="s">
        <v>46</v>
      </c>
      <c r="C4" s="90" t="s">
        <v>45</v>
      </c>
      <c r="D4" s="91"/>
      <c r="E4" s="91"/>
      <c r="F4" s="91"/>
      <c r="G4" s="91"/>
      <c r="H4" s="92"/>
    </row>
    <row r="5" spans="1:8" ht="18.75" customHeight="1" x14ac:dyDescent="0.25">
      <c r="A5" s="6">
        <v>4</v>
      </c>
      <c r="B5" s="7" t="s">
        <v>83</v>
      </c>
      <c r="C5" s="11">
        <f>Лист2!C28</f>
        <v>38325</v>
      </c>
      <c r="D5" s="11">
        <f>Лист2!D28</f>
        <v>17850</v>
      </c>
      <c r="E5" s="11">
        <f>Лист2!E28</f>
        <v>9735.6</v>
      </c>
      <c r="F5" s="11">
        <f>Лист2!F28</f>
        <v>45991.7</v>
      </c>
      <c r="G5" s="11">
        <f>Лист2!G28</f>
        <v>9110.6</v>
      </c>
      <c r="H5" s="12">
        <f t="shared" si="0"/>
        <v>121012.90000000001</v>
      </c>
    </row>
    <row r="6" spans="1:8" ht="18.75" customHeight="1" x14ac:dyDescent="0.25">
      <c r="A6" s="6">
        <v>5</v>
      </c>
      <c r="B6" s="7" t="s">
        <v>47</v>
      </c>
      <c r="C6" s="13">
        <f>Лист3!C35</f>
        <v>2754000</v>
      </c>
      <c r="D6" s="13">
        <f>Лист3!D35</f>
        <v>2061000</v>
      </c>
      <c r="E6" s="13">
        <f>Лист3!E35</f>
        <v>1446300</v>
      </c>
      <c r="F6" s="13">
        <f>Лист3!F35</f>
        <v>3169800</v>
      </c>
      <c r="G6" s="13">
        <f>Лист3!G35</f>
        <v>753300</v>
      </c>
      <c r="H6" s="14">
        <f t="shared" si="0"/>
        <v>10184400</v>
      </c>
    </row>
    <row r="7" spans="1:8" ht="18.75" customHeight="1" x14ac:dyDescent="0.25">
      <c r="A7" s="6">
        <v>6</v>
      </c>
      <c r="B7" s="7" t="s">
        <v>48</v>
      </c>
      <c r="C7" s="13">
        <f t="shared" ref="C7:G7" si="1">C6*30%</f>
        <v>826200</v>
      </c>
      <c r="D7" s="13">
        <f t="shared" si="1"/>
        <v>618300</v>
      </c>
      <c r="E7" s="13">
        <f t="shared" si="1"/>
        <v>433890</v>
      </c>
      <c r="F7" s="13">
        <f t="shared" si="1"/>
        <v>950940</v>
      </c>
      <c r="G7" s="13">
        <f t="shared" si="1"/>
        <v>225990</v>
      </c>
      <c r="H7" s="14">
        <f t="shared" si="0"/>
        <v>3055320</v>
      </c>
    </row>
    <row r="8" spans="1:8" ht="18.75" customHeight="1" x14ac:dyDescent="0.25">
      <c r="A8" s="9">
        <v>7</v>
      </c>
      <c r="B8" s="10" t="s">
        <v>49</v>
      </c>
      <c r="C8" s="90" t="s">
        <v>45</v>
      </c>
      <c r="D8" s="91"/>
      <c r="E8" s="91"/>
      <c r="F8" s="91"/>
      <c r="G8" s="91"/>
      <c r="H8" s="92"/>
    </row>
    <row r="9" spans="1:8" ht="18.75" customHeight="1" x14ac:dyDescent="0.25">
      <c r="A9" s="6">
        <v>8</v>
      </c>
      <c r="B9" s="7" t="s">
        <v>50</v>
      </c>
      <c r="C9" s="13">
        <f>Лист3!C12*0.32</f>
        <v>753984</v>
      </c>
      <c r="D9" s="13">
        <f>Лист3!D12*32%</f>
        <v>532224</v>
      </c>
      <c r="E9" s="13">
        <f>Лист3!E12*32%</f>
        <v>399168</v>
      </c>
      <c r="F9" s="13">
        <f>Лист3!F12*32%</f>
        <v>887040</v>
      </c>
      <c r="G9" s="13">
        <f>Лист3!G12*32%</f>
        <v>177408</v>
      </c>
      <c r="H9" s="14">
        <f t="shared" si="0"/>
        <v>2749824</v>
      </c>
    </row>
    <row r="10" spans="1:8" ht="18.75" customHeight="1" x14ac:dyDescent="0.25">
      <c r="A10" s="88">
        <v>9</v>
      </c>
      <c r="B10" s="7" t="s">
        <v>51</v>
      </c>
      <c r="C10" s="13">
        <f>Лист3!C12*0.78</f>
        <v>1837836</v>
      </c>
      <c r="D10" s="13">
        <f>Лист3!D12*0.78</f>
        <v>1297296</v>
      </c>
      <c r="E10" s="13">
        <f>Лист3!E12*0.78</f>
        <v>972972</v>
      </c>
      <c r="F10" s="13">
        <f>Лист3!F12*0.78</f>
        <v>2162160</v>
      </c>
      <c r="G10" s="13">
        <f>Лист3!G12*0.78</f>
        <v>432432</v>
      </c>
      <c r="H10" s="14">
        <f t="shared" si="0"/>
        <v>6702696</v>
      </c>
    </row>
    <row r="11" spans="1:8" ht="18.75" customHeight="1" x14ac:dyDescent="0.25">
      <c r="A11" s="89"/>
      <c r="B11" s="15" t="s">
        <v>52</v>
      </c>
      <c r="C11" s="11">
        <f t="shared" ref="C11:G11" si="2">SUM(C10,C9,C7,C6,C5,C2)</f>
        <v>6484095</v>
      </c>
      <c r="D11" s="11">
        <f t="shared" si="2"/>
        <v>4654170</v>
      </c>
      <c r="E11" s="11">
        <f t="shared" si="2"/>
        <v>3331605.6</v>
      </c>
      <c r="F11" s="11">
        <f t="shared" si="2"/>
        <v>7544443.7000000002</v>
      </c>
      <c r="G11" s="11">
        <f t="shared" si="2"/>
        <v>1663316.6</v>
      </c>
      <c r="H11" s="12">
        <f t="shared" si="0"/>
        <v>23677630.900000002</v>
      </c>
    </row>
    <row r="12" spans="1:8" ht="18.75" customHeight="1" x14ac:dyDescent="0.25">
      <c r="A12" s="6">
        <v>10</v>
      </c>
      <c r="B12" s="7" t="s">
        <v>53</v>
      </c>
      <c r="C12" s="13">
        <f>Лист3!C12*0.65</f>
        <v>1531530</v>
      </c>
      <c r="D12" s="13">
        <f>Лист3!D12*0.65</f>
        <v>1081080</v>
      </c>
      <c r="E12" s="13">
        <f>Лист3!E12*0.65</f>
        <v>810810</v>
      </c>
      <c r="F12" s="13">
        <f>Лист3!F12*0.65</f>
        <v>1801800</v>
      </c>
      <c r="G12" s="13">
        <f>Лист3!G12*0.65</f>
        <v>360360</v>
      </c>
      <c r="H12" s="14">
        <f t="shared" si="0"/>
        <v>5585580</v>
      </c>
    </row>
    <row r="13" spans="1:8" ht="18.75" customHeight="1" x14ac:dyDescent="0.25">
      <c r="A13" s="9">
        <v>11</v>
      </c>
      <c r="B13" s="10" t="s">
        <v>54</v>
      </c>
      <c r="C13" s="90" t="s">
        <v>45</v>
      </c>
      <c r="D13" s="91"/>
      <c r="E13" s="91"/>
      <c r="F13" s="91"/>
      <c r="G13" s="91"/>
      <c r="H13" s="92"/>
    </row>
    <row r="14" spans="1:8" ht="18.75" customHeight="1" x14ac:dyDescent="0.25">
      <c r="A14" s="88">
        <v>12</v>
      </c>
      <c r="B14" s="7" t="s">
        <v>55</v>
      </c>
      <c r="C14" s="11">
        <f>Лист3!C12*0.108</f>
        <v>254469.6</v>
      </c>
      <c r="D14" s="11">
        <f>Лист3!D12*0.108</f>
        <v>179625.60000000001</v>
      </c>
      <c r="E14" s="11">
        <f>Лист3!E12*0.108</f>
        <v>134719.20000000001</v>
      </c>
      <c r="F14" s="11">
        <f>Лист3!F12*0.108</f>
        <v>299376</v>
      </c>
      <c r="G14" s="11">
        <f>Лист3!G12*0.108</f>
        <v>59875.199999999997</v>
      </c>
      <c r="H14" s="12">
        <f t="shared" si="0"/>
        <v>928065.6</v>
      </c>
    </row>
    <row r="15" spans="1:8" ht="18.75" customHeight="1" x14ac:dyDescent="0.25">
      <c r="A15" s="89"/>
      <c r="B15" s="15" t="s">
        <v>56</v>
      </c>
      <c r="C15" s="11">
        <f t="shared" ref="C15:G15" si="3">SUM(C11,C12,C13:G13,C14)</f>
        <v>8270094.5999999996</v>
      </c>
      <c r="D15" s="11">
        <f t="shared" si="3"/>
        <v>5914875.5999999996</v>
      </c>
      <c r="E15" s="11">
        <f t="shared" si="3"/>
        <v>4277134.8</v>
      </c>
      <c r="F15" s="11">
        <f t="shared" si="3"/>
        <v>9645619.6999999993</v>
      </c>
      <c r="G15" s="11">
        <f t="shared" si="3"/>
        <v>2083551.8</v>
      </c>
      <c r="H15" s="12">
        <f t="shared" si="0"/>
        <v>30191276.5</v>
      </c>
    </row>
    <row r="16" spans="1:8" ht="18.75" customHeight="1" x14ac:dyDescent="0.25">
      <c r="A16" s="88">
        <v>13</v>
      </c>
      <c r="B16" s="7" t="s">
        <v>57</v>
      </c>
      <c r="C16" s="11">
        <f>ROUND(C15*0.02,1)</f>
        <v>165401.9</v>
      </c>
      <c r="D16" s="11">
        <f t="shared" ref="D16:H16" si="4">ROUND(D15*0.02,1)</f>
        <v>118297.5</v>
      </c>
      <c r="E16" s="11">
        <f t="shared" si="4"/>
        <v>85542.7</v>
      </c>
      <c r="F16" s="11">
        <f t="shared" si="4"/>
        <v>192912.4</v>
      </c>
      <c r="G16" s="11">
        <f t="shared" si="4"/>
        <v>41671</v>
      </c>
      <c r="H16" s="12">
        <f t="shared" si="4"/>
        <v>603825.5</v>
      </c>
    </row>
    <row r="17" spans="1:8" ht="18.75" customHeight="1" x14ac:dyDescent="0.25">
      <c r="A17" s="89"/>
      <c r="B17" s="15" t="s">
        <v>58</v>
      </c>
      <c r="C17" s="11">
        <f t="shared" ref="C17:G17" si="5">SUM(C15,C16)</f>
        <v>8435496.5</v>
      </c>
      <c r="D17" s="11">
        <f t="shared" si="5"/>
        <v>6033173.0999999996</v>
      </c>
      <c r="E17" s="11">
        <f t="shared" si="5"/>
        <v>4362677.5</v>
      </c>
      <c r="F17" s="11">
        <f t="shared" si="5"/>
        <v>9838532.0999999996</v>
      </c>
      <c r="G17" s="11">
        <f t="shared" si="5"/>
        <v>2125222.7999999998</v>
      </c>
      <c r="H17" s="12">
        <f t="shared" si="0"/>
        <v>30795102.000000004</v>
      </c>
    </row>
    <row r="18" spans="1:8" ht="14.25" customHeight="1" x14ac:dyDescent="0.25">
      <c r="B18" s="3"/>
    </row>
    <row r="19" spans="1:8" ht="14.25" customHeight="1" x14ac:dyDescent="0.25">
      <c r="B19" s="3"/>
    </row>
    <row r="20" spans="1:8" ht="14.25" customHeight="1" x14ac:dyDescent="0.25">
      <c r="B20" s="3"/>
    </row>
    <row r="21" spans="1:8" ht="14.25" customHeight="1" x14ac:dyDescent="0.25">
      <c r="B21" s="3"/>
    </row>
    <row r="22" spans="1:8" ht="14.25" customHeight="1" x14ac:dyDescent="0.25">
      <c r="B22" s="3"/>
    </row>
    <row r="23" spans="1:8" ht="14.25" customHeight="1" x14ac:dyDescent="0.25">
      <c r="B23" s="3"/>
    </row>
    <row r="24" spans="1:8" ht="14.25" customHeight="1" x14ac:dyDescent="0.25">
      <c r="B24" s="3"/>
    </row>
    <row r="25" spans="1:8" ht="14.25" customHeight="1" x14ac:dyDescent="0.25">
      <c r="B25" s="3"/>
    </row>
    <row r="26" spans="1:8" ht="14.25" customHeight="1" x14ac:dyDescent="0.25">
      <c r="B26" s="3"/>
    </row>
    <row r="27" spans="1:8" ht="14.25" customHeight="1" x14ac:dyDescent="0.25">
      <c r="B27" s="3"/>
    </row>
    <row r="28" spans="1:8" ht="14.25" customHeight="1" x14ac:dyDescent="0.25">
      <c r="B28" s="3"/>
    </row>
    <row r="29" spans="1:8" ht="14.25" customHeight="1" x14ac:dyDescent="0.25">
      <c r="B29" s="3"/>
    </row>
    <row r="30" spans="1:8" ht="14.25" customHeight="1" x14ac:dyDescent="0.25">
      <c r="B30" s="3"/>
    </row>
    <row r="31" spans="1:8" ht="14.25" customHeight="1" x14ac:dyDescent="0.25">
      <c r="B31" s="3"/>
    </row>
    <row r="32" spans="1:8" ht="14.25" customHeight="1" x14ac:dyDescent="0.25">
      <c r="B32" s="3"/>
    </row>
    <row r="33" spans="2:2" ht="14.25" customHeight="1" x14ac:dyDescent="0.25">
      <c r="B33" s="3"/>
    </row>
    <row r="34" spans="2:2" ht="14.25" customHeight="1" x14ac:dyDescent="0.25">
      <c r="B34" s="3"/>
    </row>
    <row r="35" spans="2:2" ht="14.25" customHeight="1" x14ac:dyDescent="0.25">
      <c r="B35" s="3"/>
    </row>
    <row r="36" spans="2:2" ht="14.25" customHeight="1" x14ac:dyDescent="0.25">
      <c r="B36" s="3"/>
    </row>
    <row r="37" spans="2:2" ht="14.25" customHeight="1" x14ac:dyDescent="0.25">
      <c r="B37" s="3"/>
    </row>
    <row r="38" spans="2:2" ht="14.25" customHeight="1" x14ac:dyDescent="0.25">
      <c r="B38" s="3"/>
    </row>
    <row r="39" spans="2:2" ht="14.25" customHeight="1" x14ac:dyDescent="0.25">
      <c r="B39" s="3"/>
    </row>
    <row r="40" spans="2:2" ht="14.25" customHeight="1" x14ac:dyDescent="0.25">
      <c r="B40" s="3"/>
    </row>
    <row r="41" spans="2:2" ht="14.25" customHeight="1" x14ac:dyDescent="0.25">
      <c r="B41" s="3"/>
    </row>
    <row r="42" spans="2:2" ht="14.25" customHeight="1" x14ac:dyDescent="0.25">
      <c r="B42" s="3"/>
    </row>
    <row r="43" spans="2:2" ht="14.25" customHeight="1" x14ac:dyDescent="0.25">
      <c r="B43" s="3"/>
    </row>
    <row r="44" spans="2:2" ht="14.25" customHeight="1" x14ac:dyDescent="0.25">
      <c r="B44" s="3"/>
    </row>
    <row r="45" spans="2:2" ht="14.25" customHeight="1" x14ac:dyDescent="0.25">
      <c r="B45" s="3"/>
    </row>
    <row r="46" spans="2:2" ht="14.25" customHeight="1" x14ac:dyDescent="0.25">
      <c r="B46" s="3"/>
    </row>
    <row r="47" spans="2:2" ht="14.25" customHeight="1" x14ac:dyDescent="0.25">
      <c r="B47" s="3"/>
    </row>
    <row r="48" spans="2:2" ht="14.25" customHeight="1" x14ac:dyDescent="0.25">
      <c r="B48" s="3"/>
    </row>
    <row r="49" spans="2:2" ht="14.25" customHeight="1" x14ac:dyDescent="0.25">
      <c r="B49" s="3"/>
    </row>
    <row r="50" spans="2:2" ht="14.25" customHeight="1" x14ac:dyDescent="0.25">
      <c r="B50" s="3"/>
    </row>
    <row r="51" spans="2:2" ht="14.25" customHeight="1" x14ac:dyDescent="0.25">
      <c r="B51" s="3"/>
    </row>
    <row r="52" spans="2:2" ht="14.25" customHeight="1" x14ac:dyDescent="0.25">
      <c r="B52" s="3"/>
    </row>
    <row r="53" spans="2:2" ht="14.25" customHeight="1" x14ac:dyDescent="0.25">
      <c r="B53" s="3"/>
    </row>
    <row r="54" spans="2:2" ht="14.25" customHeight="1" x14ac:dyDescent="0.25">
      <c r="B54" s="3"/>
    </row>
    <row r="55" spans="2:2" ht="14.25" customHeight="1" x14ac:dyDescent="0.25">
      <c r="B55" s="3"/>
    </row>
    <row r="56" spans="2:2" ht="14.25" customHeight="1" x14ac:dyDescent="0.25">
      <c r="B56" s="3"/>
    </row>
    <row r="57" spans="2:2" ht="14.25" customHeight="1" x14ac:dyDescent="0.25">
      <c r="B57" s="3"/>
    </row>
    <row r="58" spans="2:2" ht="14.25" customHeight="1" x14ac:dyDescent="0.25">
      <c r="B58" s="3"/>
    </row>
    <row r="59" spans="2:2" ht="14.25" customHeight="1" x14ac:dyDescent="0.25">
      <c r="B59" s="3"/>
    </row>
    <row r="60" spans="2:2" ht="14.25" customHeight="1" x14ac:dyDescent="0.25">
      <c r="B60" s="3"/>
    </row>
    <row r="61" spans="2:2" ht="14.25" customHeight="1" x14ac:dyDescent="0.25">
      <c r="B61" s="3"/>
    </row>
    <row r="62" spans="2:2" ht="14.25" customHeight="1" x14ac:dyDescent="0.25">
      <c r="B62" s="3"/>
    </row>
    <row r="63" spans="2:2" ht="14.25" customHeight="1" x14ac:dyDescent="0.25">
      <c r="B63" s="3"/>
    </row>
    <row r="64" spans="2:2" ht="14.25" customHeight="1" x14ac:dyDescent="0.25">
      <c r="B64" s="3"/>
    </row>
    <row r="65" spans="2:2" ht="14.25" customHeight="1" x14ac:dyDescent="0.25">
      <c r="B65" s="3"/>
    </row>
    <row r="66" spans="2:2" ht="14.25" customHeight="1" x14ac:dyDescent="0.25">
      <c r="B66" s="3"/>
    </row>
    <row r="67" spans="2:2" ht="14.25" customHeight="1" x14ac:dyDescent="0.25">
      <c r="B67" s="3"/>
    </row>
    <row r="68" spans="2:2" ht="14.25" customHeight="1" x14ac:dyDescent="0.25">
      <c r="B68" s="3"/>
    </row>
    <row r="69" spans="2:2" ht="14.25" customHeight="1" x14ac:dyDescent="0.25">
      <c r="B69" s="3"/>
    </row>
    <row r="70" spans="2:2" ht="14.25" customHeight="1" x14ac:dyDescent="0.25">
      <c r="B70" s="3"/>
    </row>
    <row r="71" spans="2:2" ht="14.25" customHeight="1" x14ac:dyDescent="0.25">
      <c r="B71" s="3"/>
    </row>
    <row r="72" spans="2:2" ht="14.25" customHeight="1" x14ac:dyDescent="0.25">
      <c r="B72" s="3"/>
    </row>
    <row r="73" spans="2:2" ht="14.25" customHeight="1" x14ac:dyDescent="0.25">
      <c r="B73" s="3"/>
    </row>
    <row r="74" spans="2:2" ht="14.25" customHeight="1" x14ac:dyDescent="0.25">
      <c r="B74" s="3"/>
    </row>
    <row r="75" spans="2:2" ht="14.25" customHeight="1" x14ac:dyDescent="0.25">
      <c r="B75" s="3"/>
    </row>
    <row r="76" spans="2:2" ht="14.25" customHeight="1" x14ac:dyDescent="0.25">
      <c r="B76" s="3"/>
    </row>
    <row r="77" spans="2:2" ht="14.25" customHeight="1" x14ac:dyDescent="0.25">
      <c r="B77" s="3"/>
    </row>
    <row r="78" spans="2:2" ht="14.25" customHeight="1" x14ac:dyDescent="0.25">
      <c r="B78" s="3"/>
    </row>
    <row r="79" spans="2:2" ht="14.25" customHeight="1" x14ac:dyDescent="0.25">
      <c r="B79" s="3"/>
    </row>
    <row r="80" spans="2:2" ht="14.25" customHeight="1" x14ac:dyDescent="0.25">
      <c r="B80" s="3"/>
    </row>
    <row r="81" spans="2:2" ht="14.25" customHeight="1" x14ac:dyDescent="0.25">
      <c r="B81" s="3"/>
    </row>
    <row r="82" spans="2:2" ht="14.25" customHeight="1" x14ac:dyDescent="0.25">
      <c r="B82" s="3"/>
    </row>
    <row r="83" spans="2:2" ht="14.25" customHeight="1" x14ac:dyDescent="0.25">
      <c r="B83" s="3"/>
    </row>
    <row r="84" spans="2:2" ht="14.25" customHeight="1" x14ac:dyDescent="0.25">
      <c r="B84" s="3"/>
    </row>
    <row r="85" spans="2:2" ht="14.25" customHeight="1" x14ac:dyDescent="0.25">
      <c r="B85" s="3"/>
    </row>
    <row r="86" spans="2:2" ht="14.25" customHeight="1" x14ac:dyDescent="0.25">
      <c r="B86" s="3"/>
    </row>
    <row r="87" spans="2:2" ht="14.25" customHeight="1" x14ac:dyDescent="0.25">
      <c r="B87" s="3"/>
    </row>
    <row r="88" spans="2:2" ht="14.25" customHeight="1" x14ac:dyDescent="0.25">
      <c r="B88" s="3"/>
    </row>
    <row r="89" spans="2:2" ht="14.25" customHeight="1" x14ac:dyDescent="0.25">
      <c r="B89" s="3"/>
    </row>
    <row r="90" spans="2:2" ht="14.25" customHeight="1" x14ac:dyDescent="0.25">
      <c r="B90" s="3"/>
    </row>
    <row r="91" spans="2:2" ht="14.25" customHeight="1" x14ac:dyDescent="0.25">
      <c r="B91" s="3"/>
    </row>
    <row r="92" spans="2:2" ht="14.25" customHeight="1" x14ac:dyDescent="0.25">
      <c r="B92" s="3"/>
    </row>
    <row r="93" spans="2:2" ht="14.25" customHeight="1" x14ac:dyDescent="0.25">
      <c r="B93" s="3"/>
    </row>
    <row r="94" spans="2:2" ht="14.25" customHeight="1" x14ac:dyDescent="0.25">
      <c r="B94" s="3"/>
    </row>
    <row r="95" spans="2:2" ht="14.25" customHeight="1" x14ac:dyDescent="0.25">
      <c r="B95" s="3"/>
    </row>
    <row r="96" spans="2:2" ht="14.25" customHeight="1" x14ac:dyDescent="0.25">
      <c r="B96" s="3"/>
    </row>
    <row r="97" spans="2:2" ht="14.25" customHeight="1" x14ac:dyDescent="0.25">
      <c r="B97" s="3"/>
    </row>
    <row r="98" spans="2:2" ht="14.25" customHeight="1" x14ac:dyDescent="0.25">
      <c r="B98" s="3"/>
    </row>
    <row r="99" spans="2:2" ht="14.25" customHeight="1" x14ac:dyDescent="0.25">
      <c r="B99" s="3"/>
    </row>
    <row r="100" spans="2:2" ht="14.25" customHeight="1" x14ac:dyDescent="0.25">
      <c r="B100" s="3"/>
    </row>
  </sheetData>
  <mergeCells count="7">
    <mergeCell ref="A10:A11"/>
    <mergeCell ref="A14:A15"/>
    <mergeCell ref="A16:A17"/>
    <mergeCell ref="C4:H4"/>
    <mergeCell ref="C3:H3"/>
    <mergeCell ref="C13:H13"/>
    <mergeCell ref="C8:H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"/>
  <sheetViews>
    <sheetView zoomScaleNormal="100" workbookViewId="0">
      <selection activeCell="K24" sqref="K24"/>
    </sheetView>
  </sheetViews>
  <sheetFormatPr defaultColWidth="14.42578125" defaultRowHeight="15" customHeight="1" x14ac:dyDescent="0.25"/>
  <cols>
    <col min="1" max="1" width="10.7109375" customWidth="1"/>
    <col min="2" max="2" width="42.85546875" customWidth="1"/>
    <col min="3" max="3" width="16.7109375" customWidth="1"/>
    <col min="4" max="4" width="15.140625" customWidth="1"/>
    <col min="5" max="5" width="8.7109375" customWidth="1"/>
    <col min="6" max="6" width="6.28515625" customWidth="1"/>
    <col min="7" max="9" width="18.42578125" customWidth="1"/>
    <col min="10" max="10" width="14" customWidth="1"/>
    <col min="11" max="11" width="12" customWidth="1"/>
    <col min="12" max="12" width="8.7109375" customWidth="1"/>
    <col min="13" max="13" width="6.7109375" customWidth="1"/>
    <col min="14" max="14" width="20.140625" customWidth="1"/>
    <col min="15" max="15" width="18" customWidth="1"/>
    <col min="16" max="16" width="16.85546875" customWidth="1"/>
    <col min="17" max="17" width="12.7109375" customWidth="1"/>
    <col min="18" max="18" width="14.42578125" customWidth="1"/>
  </cols>
  <sheetData>
    <row r="1" spans="1:11" ht="19.5" customHeight="1" x14ac:dyDescent="0.25">
      <c r="A1" s="18" t="s">
        <v>59</v>
      </c>
      <c r="B1" s="18" t="s">
        <v>60</v>
      </c>
      <c r="C1" s="18" t="s">
        <v>61</v>
      </c>
      <c r="D1" s="18" t="s">
        <v>62</v>
      </c>
      <c r="F1" s="79">
        <v>1</v>
      </c>
      <c r="G1" s="96" t="s">
        <v>63</v>
      </c>
      <c r="H1" s="96"/>
      <c r="I1" s="96"/>
      <c r="J1" s="77" t="s">
        <v>64</v>
      </c>
      <c r="K1" s="106">
        <f>Лист1!C8</f>
        <v>2641</v>
      </c>
    </row>
    <row r="2" spans="1:11" ht="19.5" customHeight="1" x14ac:dyDescent="0.25">
      <c r="A2" s="113">
        <v>13</v>
      </c>
      <c r="B2" s="73" t="s">
        <v>65</v>
      </c>
      <c r="C2" s="19" t="s">
        <v>84</v>
      </c>
      <c r="D2" s="19">
        <f>ROUND(Лист1!H8/11250,2)</f>
        <v>3.2</v>
      </c>
      <c r="F2" s="79">
        <v>2</v>
      </c>
      <c r="G2" s="97" t="s">
        <v>4</v>
      </c>
      <c r="H2" s="97"/>
      <c r="I2" s="97"/>
      <c r="J2" s="74" t="s">
        <v>64</v>
      </c>
      <c r="K2" s="107">
        <f>Лист1!G8</f>
        <v>2643</v>
      </c>
    </row>
    <row r="3" spans="1:11" ht="19.5" customHeight="1" x14ac:dyDescent="0.25">
      <c r="A3" s="113">
        <v>14</v>
      </c>
      <c r="B3" s="73" t="s">
        <v>66</v>
      </c>
      <c r="C3" s="19" t="s">
        <v>84</v>
      </c>
      <c r="D3" s="19">
        <f>ROUND(1/D2,2)</f>
        <v>0.31</v>
      </c>
      <c r="F3" s="79">
        <v>3</v>
      </c>
      <c r="G3" s="97" t="s">
        <v>85</v>
      </c>
      <c r="H3" s="97"/>
      <c r="I3" s="97"/>
      <c r="J3" s="74" t="s">
        <v>64</v>
      </c>
      <c r="K3" s="22">
        <f>Лист1!J3</f>
        <v>11.7</v>
      </c>
    </row>
    <row r="4" spans="1:11" ht="19.5" customHeight="1" x14ac:dyDescent="0.25">
      <c r="A4" s="113">
        <v>15</v>
      </c>
      <c r="B4" s="73" t="s">
        <v>67</v>
      </c>
      <c r="C4" s="19" t="s">
        <v>68</v>
      </c>
      <c r="D4" s="19">
        <f>ROUND(11250/Лист3!C8,2)</f>
        <v>144.22999999999999</v>
      </c>
      <c r="E4" s="1"/>
      <c r="F4" s="102">
        <v>4</v>
      </c>
      <c r="G4" s="96" t="s">
        <v>69</v>
      </c>
      <c r="H4" s="96"/>
      <c r="I4" s="96"/>
      <c r="J4" s="75"/>
      <c r="K4" s="112"/>
    </row>
    <row r="5" spans="1:11" ht="19.5" customHeight="1" x14ac:dyDescent="0.25">
      <c r="A5" s="113">
        <v>16</v>
      </c>
      <c r="B5" s="73" t="s">
        <v>70</v>
      </c>
      <c r="C5" s="19" t="s">
        <v>71</v>
      </c>
      <c r="D5" s="19">
        <f>ROUND(D7/11250,2)</f>
        <v>0.45</v>
      </c>
      <c r="F5" s="102"/>
      <c r="G5" s="103" t="s">
        <v>72</v>
      </c>
      <c r="H5" s="103"/>
      <c r="I5" s="103"/>
      <c r="J5" s="93" t="s">
        <v>64</v>
      </c>
      <c r="K5" s="22">
        <f>Лист1!L3</f>
        <v>3.8000000000000007</v>
      </c>
    </row>
    <row r="6" spans="1:11" ht="19.5" customHeight="1" x14ac:dyDescent="0.25">
      <c r="A6" s="20"/>
      <c r="B6" s="20"/>
      <c r="C6" s="20"/>
      <c r="D6" s="20"/>
      <c r="F6" s="102"/>
      <c r="G6" s="103" t="s">
        <v>73</v>
      </c>
      <c r="H6" s="103"/>
      <c r="I6" s="103"/>
      <c r="J6" s="94"/>
      <c r="K6" s="22">
        <f>Лист1!L4</f>
        <v>0.5</v>
      </c>
    </row>
    <row r="7" spans="1:11" ht="19.5" customHeight="1" x14ac:dyDescent="0.25">
      <c r="A7" s="104" t="s">
        <v>96</v>
      </c>
      <c r="B7" s="104"/>
      <c r="C7" s="108"/>
      <c r="D7" s="109">
        <f>SUM(Лист1!N3:N7)</f>
        <v>5092.0000000000018</v>
      </c>
      <c r="F7" s="102"/>
      <c r="G7" s="103" t="s">
        <v>74</v>
      </c>
      <c r="H7" s="103"/>
      <c r="I7" s="103"/>
      <c r="J7" s="94"/>
      <c r="K7" s="22">
        <f>Лист1!L5</f>
        <v>-1.5999999999999996</v>
      </c>
    </row>
    <row r="8" spans="1:11" ht="19.5" customHeight="1" x14ac:dyDescent="0.25">
      <c r="D8" s="4"/>
      <c r="F8" s="102"/>
      <c r="G8" s="103" t="s">
        <v>75</v>
      </c>
      <c r="H8" s="103"/>
      <c r="I8" s="103"/>
      <c r="J8" s="94"/>
      <c r="K8" s="22">
        <f>Лист1!L6</f>
        <v>2.7000000000000011</v>
      </c>
    </row>
    <row r="9" spans="1:11" ht="18.75" customHeight="1" x14ac:dyDescent="0.25">
      <c r="F9" s="102"/>
      <c r="G9" s="103" t="s">
        <v>76</v>
      </c>
      <c r="H9" s="103"/>
      <c r="I9" s="103"/>
      <c r="J9" s="95"/>
      <c r="K9" s="22">
        <f>Лист1!L7</f>
        <v>-0.69999999999999929</v>
      </c>
    </row>
    <row r="10" spans="1:11" ht="18.75" customHeight="1" x14ac:dyDescent="0.25">
      <c r="F10" s="79">
        <v>5</v>
      </c>
      <c r="G10" s="96" t="s">
        <v>77</v>
      </c>
      <c r="H10" s="96"/>
      <c r="I10" s="96"/>
      <c r="J10" s="78" t="s">
        <v>84</v>
      </c>
      <c r="K10" s="112"/>
    </row>
    <row r="11" spans="1:11" ht="18.75" customHeight="1" x14ac:dyDescent="0.25">
      <c r="F11" s="79">
        <v>6</v>
      </c>
      <c r="G11" s="97" t="s">
        <v>78</v>
      </c>
      <c r="H11" s="97"/>
      <c r="I11" s="97"/>
      <c r="J11" s="74" t="s">
        <v>64</v>
      </c>
      <c r="K11" s="111"/>
    </row>
    <row r="12" spans="1:11" ht="18.75" customHeight="1" x14ac:dyDescent="0.25">
      <c r="F12" s="79">
        <v>7</v>
      </c>
      <c r="G12" s="97" t="s">
        <v>6</v>
      </c>
      <c r="H12" s="97"/>
      <c r="I12" s="97"/>
      <c r="J12" s="74" t="s">
        <v>64</v>
      </c>
      <c r="K12" s="110">
        <f>D7</f>
        <v>5092.0000000000018</v>
      </c>
    </row>
    <row r="13" spans="1:11" ht="18.75" customHeight="1" x14ac:dyDescent="0.25">
      <c r="F13" s="102">
        <v>8</v>
      </c>
      <c r="G13" s="96" t="s">
        <v>97</v>
      </c>
      <c r="H13" s="96"/>
      <c r="I13" s="96"/>
      <c r="J13" s="75"/>
      <c r="K13" s="112"/>
    </row>
    <row r="14" spans="1:11" ht="18.75" customHeight="1" x14ac:dyDescent="0.25">
      <c r="F14" s="102"/>
      <c r="G14" s="103" t="s">
        <v>72</v>
      </c>
      <c r="H14" s="103"/>
      <c r="I14" s="103"/>
      <c r="J14" s="93" t="s">
        <v>71</v>
      </c>
      <c r="K14" s="105">
        <f>Лист1!P3</f>
        <v>0.32500000000000001</v>
      </c>
    </row>
    <row r="15" spans="1:11" ht="18.75" customHeight="1" x14ac:dyDescent="0.25">
      <c r="F15" s="102"/>
      <c r="G15" s="103" t="s">
        <v>73</v>
      </c>
      <c r="H15" s="103"/>
      <c r="I15" s="103"/>
      <c r="J15" s="94"/>
      <c r="K15" s="105">
        <f>Лист1!P4</f>
        <v>4.2999999999999997E-2</v>
      </c>
    </row>
    <row r="16" spans="1:11" ht="18.75" customHeight="1" x14ac:dyDescent="0.25">
      <c r="F16" s="102"/>
      <c r="G16" s="103" t="s">
        <v>74</v>
      </c>
      <c r="H16" s="103"/>
      <c r="I16" s="103"/>
      <c r="J16" s="94"/>
      <c r="K16" s="105">
        <f>Лист1!P5</f>
        <v>-0.13700000000000001</v>
      </c>
    </row>
    <row r="17" spans="6:17" ht="18.75" customHeight="1" x14ac:dyDescent="0.25">
      <c r="F17" s="102"/>
      <c r="G17" s="103" t="s">
        <v>75</v>
      </c>
      <c r="H17" s="103"/>
      <c r="I17" s="103"/>
      <c r="J17" s="94"/>
      <c r="K17" s="105">
        <f>Лист1!P6</f>
        <v>0.23100000000000001</v>
      </c>
    </row>
    <row r="18" spans="6:17" ht="18.75" customHeight="1" x14ac:dyDescent="0.25">
      <c r="F18" s="102"/>
      <c r="G18" s="103" t="s">
        <v>76</v>
      </c>
      <c r="H18" s="103"/>
      <c r="I18" s="103"/>
      <c r="J18" s="95"/>
      <c r="K18" s="105">
        <f>Лист1!P7</f>
        <v>-0.06</v>
      </c>
    </row>
    <row r="19" spans="6:17" ht="18.75" customHeight="1" x14ac:dyDescent="0.25">
      <c r="F19" s="102">
        <v>9</v>
      </c>
      <c r="G19" s="96" t="s">
        <v>79</v>
      </c>
      <c r="H19" s="96"/>
      <c r="I19" s="96"/>
      <c r="J19" s="100" t="s">
        <v>98</v>
      </c>
      <c r="K19" s="112"/>
    </row>
    <row r="20" spans="6:17" ht="18.75" customHeight="1" x14ac:dyDescent="0.25">
      <c r="F20" s="102"/>
      <c r="G20" s="97" t="s">
        <v>86</v>
      </c>
      <c r="H20" s="97"/>
      <c r="I20" s="97"/>
      <c r="J20" s="101"/>
      <c r="K20" s="111"/>
    </row>
    <row r="21" spans="6:17" ht="18.75" customHeight="1" x14ac:dyDescent="0.25">
      <c r="F21" s="102">
        <v>10</v>
      </c>
      <c r="G21" s="96" t="s">
        <v>80</v>
      </c>
      <c r="H21" s="96"/>
      <c r="I21" s="96"/>
      <c r="J21" s="98" t="s">
        <v>64</v>
      </c>
      <c r="K21" s="112"/>
    </row>
    <row r="22" spans="6:17" ht="18.75" customHeight="1" x14ac:dyDescent="0.25">
      <c r="F22" s="102"/>
      <c r="G22" s="97" t="s">
        <v>86</v>
      </c>
      <c r="H22" s="97"/>
      <c r="I22" s="97"/>
      <c r="J22" s="99"/>
      <c r="K22" s="111"/>
    </row>
    <row r="23" spans="6:17" ht="18.75" customHeight="1" x14ac:dyDescent="0.25">
      <c r="F23" s="79">
        <v>11</v>
      </c>
      <c r="G23" s="96" t="s">
        <v>81</v>
      </c>
      <c r="H23" s="96"/>
      <c r="I23" s="96"/>
      <c r="J23" s="76" t="s">
        <v>99</v>
      </c>
      <c r="K23" s="112"/>
    </row>
    <row r="24" spans="6:17" ht="18.75" customHeight="1" x14ac:dyDescent="0.25">
      <c r="F24" s="79">
        <v>12</v>
      </c>
      <c r="G24" s="97" t="s">
        <v>82</v>
      </c>
      <c r="H24" s="97"/>
      <c r="I24" s="97"/>
      <c r="J24" s="74" t="s">
        <v>99</v>
      </c>
      <c r="K24" s="111"/>
    </row>
    <row r="25" spans="6:17" ht="18.75" customHeight="1" x14ac:dyDescent="0.25">
      <c r="F25" s="79">
        <v>13</v>
      </c>
      <c r="G25" s="96" t="s">
        <v>65</v>
      </c>
      <c r="H25" s="96"/>
      <c r="I25" s="96"/>
      <c r="J25" s="76" t="s">
        <v>84</v>
      </c>
      <c r="K25" s="23">
        <f>D2</f>
        <v>3.2</v>
      </c>
    </row>
    <row r="26" spans="6:17" ht="18.75" customHeight="1" x14ac:dyDescent="0.25">
      <c r="F26" s="79">
        <v>14</v>
      </c>
      <c r="G26" s="97" t="s">
        <v>66</v>
      </c>
      <c r="H26" s="97"/>
      <c r="I26" s="97"/>
      <c r="J26" s="74" t="s">
        <v>84</v>
      </c>
      <c r="K26" s="22">
        <f>D3</f>
        <v>0.31</v>
      </c>
    </row>
    <row r="27" spans="6:17" ht="18.75" customHeight="1" x14ac:dyDescent="0.25">
      <c r="F27" s="79">
        <v>15</v>
      </c>
      <c r="G27" s="96" t="s">
        <v>67</v>
      </c>
      <c r="H27" s="96"/>
      <c r="I27" s="96"/>
      <c r="J27" s="16" t="s">
        <v>68</v>
      </c>
      <c r="K27" s="23">
        <f>D4</f>
        <v>144.22999999999999</v>
      </c>
    </row>
    <row r="28" spans="6:17" ht="18.75" customHeight="1" x14ac:dyDescent="0.25">
      <c r="F28" s="79">
        <v>16</v>
      </c>
      <c r="G28" s="97" t="s">
        <v>70</v>
      </c>
      <c r="H28" s="97"/>
      <c r="I28" s="97"/>
      <c r="J28" s="17" t="s">
        <v>71</v>
      </c>
      <c r="K28" s="22">
        <f>D5</f>
        <v>0.45</v>
      </c>
    </row>
    <row r="29" spans="6:17" ht="14.25" customHeight="1" x14ac:dyDescent="0.25">
      <c r="M29" s="4"/>
      <c r="N29" s="4"/>
      <c r="O29" s="4"/>
      <c r="P29" s="4"/>
      <c r="Q29" s="4"/>
    </row>
    <row r="30" spans="6:17" ht="14.25" customHeight="1" x14ac:dyDescent="0.25"/>
    <row r="31" spans="6:17" ht="14.25" customHeight="1" x14ac:dyDescent="0.25"/>
    <row r="32" spans="6:1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mergeCells count="37">
    <mergeCell ref="A7:B7"/>
    <mergeCell ref="G2:I2"/>
    <mergeCell ref="G1:I1"/>
    <mergeCell ref="G3:I3"/>
    <mergeCell ref="G4:I4"/>
    <mergeCell ref="G5:I5"/>
    <mergeCell ref="G6:I6"/>
    <mergeCell ref="G7:I7"/>
    <mergeCell ref="G8:I8"/>
    <mergeCell ref="F4:F9"/>
    <mergeCell ref="F13:F18"/>
    <mergeCell ref="F19:F20"/>
    <mergeCell ref="F21:F22"/>
    <mergeCell ref="G15:I15"/>
    <mergeCell ref="G16:I16"/>
    <mergeCell ref="G17:I17"/>
    <mergeCell ref="G18:I18"/>
    <mergeCell ref="G19:I19"/>
    <mergeCell ref="G20:I20"/>
    <mergeCell ref="G9:I9"/>
    <mergeCell ref="G10:I10"/>
    <mergeCell ref="G11:I11"/>
    <mergeCell ref="G12:I12"/>
    <mergeCell ref="G13:I13"/>
    <mergeCell ref="G14:I14"/>
    <mergeCell ref="G28:I28"/>
    <mergeCell ref="J21:J22"/>
    <mergeCell ref="J19:J20"/>
    <mergeCell ref="G21:I21"/>
    <mergeCell ref="G22:I22"/>
    <mergeCell ref="G23:I23"/>
    <mergeCell ref="G24:I24"/>
    <mergeCell ref="J14:J18"/>
    <mergeCell ref="J5:J9"/>
    <mergeCell ref="G25:I25"/>
    <mergeCell ref="G26:I26"/>
    <mergeCell ref="G27:I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 Остапенко</dc:creator>
  <cp:lastModifiedBy>Владислав Маслов</cp:lastModifiedBy>
  <dcterms:created xsi:type="dcterms:W3CDTF">2024-11-06T09:48:26Z</dcterms:created>
  <dcterms:modified xsi:type="dcterms:W3CDTF">2024-11-12T23:55:10Z</dcterms:modified>
</cp:coreProperties>
</file>