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Учёба\DS\моё\"/>
    </mc:Choice>
  </mc:AlternateContent>
  <xr:revisionPtr revIDLastSave="0" documentId="13_ncr:1_{090B8C2E-3C83-456F-BAE1-D830D2EAC935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Лист1" sheetId="1" r:id="rId1"/>
    <sheet name="ЛБ2" sheetId="2" r:id="rId2"/>
    <sheet name="ЛБ3" sheetId="4" r:id="rId3"/>
    <sheet name="ЛБ4" sheetId="6" r:id="rId4"/>
    <sheet name="ЛБ5" sheetId="7" r:id="rId5"/>
  </sheets>
  <definedNames>
    <definedName name="_xlnm._FilterDatabase" localSheetId="1" hidden="1">ЛБ2!$A$150:$A$249</definedName>
  </definedNames>
  <calcPr calcId="191029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7" l="1"/>
  <c r="D59" i="7"/>
  <c r="D58" i="7"/>
  <c r="C59" i="7"/>
  <c r="C58" i="7"/>
  <c r="B59" i="7"/>
  <c r="B58" i="7"/>
  <c r="D53" i="7"/>
  <c r="D52" i="7"/>
  <c r="C53" i="7"/>
  <c r="C52" i="7"/>
  <c r="B53" i="7"/>
  <c r="B52" i="7"/>
  <c r="AK2" i="6" l="1"/>
  <c r="AI100" i="6"/>
  <c r="AH100" i="6"/>
  <c r="AI99" i="6"/>
  <c r="AH99" i="6"/>
  <c r="AI98" i="6"/>
  <c r="AH98" i="6"/>
  <c r="AI97" i="6"/>
  <c r="AH97" i="6"/>
  <c r="AI96" i="6"/>
  <c r="AH96" i="6"/>
  <c r="AI95" i="6"/>
  <c r="AH95" i="6"/>
  <c r="AI94" i="6"/>
  <c r="AH94" i="6"/>
  <c r="AI93" i="6"/>
  <c r="AH93" i="6"/>
  <c r="AI92" i="6"/>
  <c r="AH92" i="6"/>
  <c r="AI91" i="6"/>
  <c r="AH91" i="6"/>
  <c r="AI90" i="6"/>
  <c r="AH90" i="6"/>
  <c r="AI89" i="6"/>
  <c r="AH89" i="6"/>
  <c r="AI88" i="6"/>
  <c r="AH88" i="6"/>
  <c r="AI87" i="6"/>
  <c r="AH87" i="6"/>
  <c r="AI86" i="6"/>
  <c r="AH86" i="6"/>
  <c r="AI85" i="6"/>
  <c r="AH85" i="6"/>
  <c r="AI84" i="6"/>
  <c r="AH84" i="6"/>
  <c r="AI83" i="6"/>
  <c r="AH83" i="6"/>
  <c r="AI82" i="6"/>
  <c r="AH82" i="6"/>
  <c r="AI81" i="6"/>
  <c r="AH81" i="6"/>
  <c r="AI80" i="6"/>
  <c r="AH80" i="6"/>
  <c r="AI79" i="6"/>
  <c r="AH79" i="6"/>
  <c r="AI78" i="6"/>
  <c r="AH78" i="6"/>
  <c r="AI77" i="6"/>
  <c r="AH77" i="6"/>
  <c r="AI76" i="6"/>
  <c r="AH76" i="6"/>
  <c r="AI75" i="6"/>
  <c r="AH75" i="6"/>
  <c r="AI74" i="6"/>
  <c r="AH74" i="6"/>
  <c r="AI73" i="6"/>
  <c r="AH73" i="6"/>
  <c r="AI72" i="6"/>
  <c r="AH72" i="6"/>
  <c r="AI71" i="6"/>
  <c r="AH71" i="6"/>
  <c r="AI70" i="6"/>
  <c r="AH70" i="6"/>
  <c r="AI69" i="6"/>
  <c r="AH69" i="6"/>
  <c r="AI68" i="6"/>
  <c r="AH68" i="6"/>
  <c r="AI67" i="6"/>
  <c r="AH67" i="6"/>
  <c r="AI66" i="6"/>
  <c r="AH66" i="6"/>
  <c r="AI65" i="6"/>
  <c r="AH65" i="6"/>
  <c r="AI64" i="6"/>
  <c r="AH64" i="6"/>
  <c r="AI63" i="6"/>
  <c r="AH63" i="6"/>
  <c r="AI62" i="6"/>
  <c r="AH62" i="6"/>
  <c r="AI61" i="6"/>
  <c r="AH61" i="6"/>
  <c r="AI60" i="6"/>
  <c r="AH60" i="6"/>
  <c r="AI59" i="6"/>
  <c r="AH59" i="6"/>
  <c r="AI58" i="6"/>
  <c r="AH58" i="6"/>
  <c r="AI57" i="6"/>
  <c r="AH57" i="6"/>
  <c r="AI56" i="6"/>
  <c r="AH56" i="6"/>
  <c r="AI55" i="6"/>
  <c r="AH55" i="6"/>
  <c r="AI54" i="6"/>
  <c r="AH54" i="6"/>
  <c r="AI53" i="6"/>
  <c r="AH53" i="6"/>
  <c r="AI52" i="6"/>
  <c r="AH52" i="6"/>
  <c r="AI51" i="6"/>
  <c r="AH51" i="6"/>
  <c r="AI50" i="6"/>
  <c r="AH50" i="6"/>
  <c r="AI49" i="6"/>
  <c r="AH49" i="6"/>
  <c r="AI48" i="6"/>
  <c r="AH48" i="6"/>
  <c r="AI47" i="6"/>
  <c r="AH47" i="6"/>
  <c r="AI46" i="6"/>
  <c r="AH46" i="6"/>
  <c r="AI45" i="6"/>
  <c r="AH45" i="6"/>
  <c r="AI44" i="6"/>
  <c r="AH44" i="6"/>
  <c r="AI43" i="6"/>
  <c r="AH43" i="6"/>
  <c r="AI42" i="6"/>
  <c r="AH42" i="6"/>
  <c r="AI41" i="6"/>
  <c r="AH41" i="6"/>
  <c r="AI40" i="6"/>
  <c r="AH40" i="6"/>
  <c r="AI39" i="6"/>
  <c r="AH39" i="6"/>
  <c r="AI38" i="6"/>
  <c r="AH38" i="6"/>
  <c r="AI37" i="6"/>
  <c r="AH37" i="6"/>
  <c r="AI36" i="6"/>
  <c r="AH36" i="6"/>
  <c r="AI35" i="6"/>
  <c r="AH35" i="6"/>
  <c r="AI34" i="6"/>
  <c r="AH34" i="6"/>
  <c r="AI33" i="6"/>
  <c r="AH33" i="6"/>
  <c r="AI32" i="6"/>
  <c r="AH32" i="6"/>
  <c r="AI31" i="6"/>
  <c r="AH31" i="6"/>
  <c r="AI30" i="6"/>
  <c r="AH30" i="6"/>
  <c r="AI29" i="6"/>
  <c r="AH29" i="6"/>
  <c r="AI28" i="6"/>
  <c r="AH28" i="6"/>
  <c r="AI27" i="6"/>
  <c r="AH27" i="6"/>
  <c r="AI26" i="6"/>
  <c r="AH26" i="6"/>
  <c r="AI25" i="6"/>
  <c r="AH25" i="6"/>
  <c r="AI24" i="6"/>
  <c r="AH24" i="6"/>
  <c r="AI23" i="6"/>
  <c r="AH23" i="6"/>
  <c r="AI22" i="6"/>
  <c r="AH22" i="6"/>
  <c r="AI21" i="6"/>
  <c r="AH21" i="6"/>
  <c r="AI20" i="6"/>
  <c r="AH20" i="6"/>
  <c r="AI19" i="6"/>
  <c r="AH19" i="6"/>
  <c r="AI18" i="6"/>
  <c r="AH18" i="6"/>
  <c r="AI17" i="6"/>
  <c r="AH17" i="6"/>
  <c r="AI16" i="6"/>
  <c r="AH16" i="6"/>
  <c r="AI15" i="6"/>
  <c r="AH15" i="6"/>
  <c r="AI14" i="6"/>
  <c r="AH14" i="6"/>
  <c r="AI13" i="6"/>
  <c r="AH13" i="6"/>
  <c r="AI12" i="6"/>
  <c r="AH12" i="6"/>
  <c r="AI11" i="6"/>
  <c r="AH11" i="6"/>
  <c r="AI10" i="6"/>
  <c r="AH10" i="6"/>
  <c r="AI9" i="6"/>
  <c r="AH9" i="6"/>
  <c r="AI8" i="6"/>
  <c r="AH8" i="6"/>
  <c r="AI7" i="6"/>
  <c r="AH7" i="6"/>
  <c r="AI6" i="6"/>
  <c r="AH6" i="6"/>
  <c r="AI5" i="6"/>
  <c r="AH5" i="6"/>
  <c r="AI4" i="6"/>
  <c r="AH4" i="6"/>
  <c r="AI3" i="6"/>
  <c r="AH3" i="6"/>
  <c r="AI2" i="6"/>
  <c r="AH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2" i="6"/>
  <c r="T2" i="6"/>
  <c r="V2" i="6"/>
  <c r="G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B124" i="4"/>
  <c r="B99" i="4"/>
  <c r="B73" i="4"/>
  <c r="C120" i="4"/>
  <c r="C119" i="4"/>
  <c r="B120" i="4"/>
  <c r="B119" i="4"/>
  <c r="C114" i="4"/>
  <c r="C113" i="4"/>
  <c r="B114" i="4"/>
  <c r="B113" i="4"/>
  <c r="D95" i="4"/>
  <c r="D94" i="4"/>
  <c r="C95" i="4"/>
  <c r="C94" i="4"/>
  <c r="B94" i="4"/>
  <c r="B95" i="4"/>
  <c r="D89" i="4"/>
  <c r="D88" i="4"/>
  <c r="C89" i="4"/>
  <c r="C88" i="4"/>
  <c r="B89" i="4"/>
  <c r="B88" i="4"/>
  <c r="D66" i="4"/>
  <c r="D65" i="4"/>
  <c r="C66" i="4"/>
  <c r="C65" i="4"/>
  <c r="B66" i="4"/>
  <c r="B65" i="4"/>
  <c r="B40" i="4"/>
  <c r="D60" i="4"/>
  <c r="D59" i="4"/>
  <c r="C60" i="4"/>
  <c r="C59" i="4"/>
  <c r="B60" i="4"/>
  <c r="B59" i="4"/>
  <c r="D36" i="4"/>
  <c r="D41" i="4" s="1"/>
  <c r="C36" i="4"/>
  <c r="C41" i="4" s="1"/>
  <c r="B36" i="4"/>
  <c r="B41" i="4" s="1"/>
  <c r="D35" i="4"/>
  <c r="D40" i="4" s="1"/>
  <c r="C35" i="4"/>
  <c r="B35" i="4"/>
  <c r="AL2" i="6" l="1"/>
  <c r="W2" i="6"/>
  <c r="B44" i="4"/>
  <c r="C40" i="4"/>
  <c r="H19" i="4"/>
  <c r="G196" i="2" l="1"/>
  <c r="B134" i="2" l="1"/>
  <c r="B135" i="2"/>
  <c r="B133" i="2"/>
  <c r="B132" i="2"/>
  <c r="B10" i="4"/>
  <c r="B11" i="4"/>
  <c r="C11" i="4"/>
  <c r="C10" i="4"/>
  <c r="D11" i="4" l="1"/>
  <c r="D10" i="4"/>
  <c r="B131" i="2"/>
  <c r="C15" i="4" l="1"/>
  <c r="C21" i="4" s="1"/>
  <c r="B15" i="4"/>
  <c r="C16" i="4"/>
  <c r="C22" i="4" s="1"/>
  <c r="B16" i="4"/>
  <c r="B22" i="4" l="1"/>
  <c r="D22" i="4" s="1"/>
  <c r="D16" i="4"/>
  <c r="B21" i="4"/>
  <c r="D15" i="4"/>
  <c r="G20" i="4" l="1"/>
  <c r="D21" i="4"/>
</calcChain>
</file>

<file path=xl/sharedStrings.xml><?xml version="1.0" encoding="utf-8"?>
<sst xmlns="http://schemas.openxmlformats.org/spreadsheetml/2006/main" count="1235" uniqueCount="81">
  <si>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</si>
  <si>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</si>
  <si>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</si>
  <si>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</si>
  <si>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</si>
  <si>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</si>
  <si>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</si>
  <si>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</si>
  <si>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</si>
  <si>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</si>
  <si>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Female</t>
  </si>
  <si>
    <t>Good</t>
  </si>
  <si>
    <t>Yes</t>
  </si>
  <si>
    <t>No</t>
  </si>
  <si>
    <t>Average</t>
  </si>
  <si>
    <t>Sometimes</t>
  </si>
  <si>
    <t>Male</t>
  </si>
  <si>
    <t>Excellent</t>
  </si>
  <si>
    <t>Below average</t>
  </si>
  <si>
    <t>Кол - Инт</t>
  </si>
  <si>
    <t>Кач - ном</t>
  </si>
  <si>
    <t>Кач - Порядк</t>
  </si>
  <si>
    <t>Кач - Ном</t>
  </si>
  <si>
    <t>Кол - Относ</t>
  </si>
  <si>
    <t>Кол - относ</t>
  </si>
  <si>
    <t>Названия строк</t>
  </si>
  <si>
    <t>Сумма по полю NumberOfFriend</t>
  </si>
  <si>
    <t>Общий итог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</si>
  <si>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</si>
  <si>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</si>
  <si>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</si>
  <si>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</si>
  <si>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</si>
  <si>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</si>
  <si>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</si>
  <si>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</si>
  <si>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</si>
  <si>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</si>
  <si>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</si>
  <si>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</si>
  <si>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</si>
  <si>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</si>
  <si>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Названия столбцов</t>
  </si>
  <si>
    <t xml:space="preserve"> </t>
  </si>
  <si>
    <t>Количество по полю FaceChallangesToCompleteAcademicTask</t>
  </si>
  <si>
    <t>p1=</t>
  </si>
  <si>
    <t>p2=</t>
  </si>
  <si>
    <t>p</t>
  </si>
  <si>
    <t>t-крит</t>
  </si>
  <si>
    <t>z</t>
  </si>
  <si>
    <t>|-14,4| &gt; 1,98</t>
  </si>
  <si>
    <t xml:space="preserve">Нулевая гипотеза отклоняется </t>
  </si>
  <si>
    <t>Доля людей с депрессией готовых выполнять задачи отличается от людей без депрессии</t>
  </si>
  <si>
    <t>Количество по полю Gender</t>
  </si>
  <si>
    <t>Средне и ниже среднего</t>
  </si>
  <si>
    <t>Хорошо и отлично</t>
  </si>
  <si>
    <t>Существует ли зависимость уровня оценок от пола</t>
  </si>
  <si>
    <t xml:space="preserve">Н0 </t>
  </si>
  <si>
    <t>Не существует</t>
  </si>
  <si>
    <t>Н1</t>
  </si>
  <si>
    <t>Существует</t>
  </si>
  <si>
    <t>Проверочная статистка</t>
  </si>
  <si>
    <t>Двухвыборочный t-тест с различными дисперсиями</t>
  </si>
  <si>
    <t>Критическое значение</t>
  </si>
  <si>
    <t>Степень свободы DF</t>
  </si>
  <si>
    <t>Уровень значимости</t>
  </si>
  <si>
    <t>(2-1)*(2-1)</t>
  </si>
  <si>
    <t>Количество по полю AcademicPerformance</t>
  </si>
  <si>
    <t>Проверочная статистика</t>
  </si>
  <si>
    <t xml:space="preserve">Степень свободы </t>
  </si>
  <si>
    <t>df= (2-1)*(3-1)</t>
  </si>
  <si>
    <t>Количество по полю TakingNoteInClass</t>
  </si>
  <si>
    <t>Количество по полю DepressionStatus</t>
  </si>
  <si>
    <t>Количество по полю LikeNewThings</t>
  </si>
  <si>
    <t>Ранг Св</t>
  </si>
  <si>
    <t>Ранг Вз</t>
  </si>
  <si>
    <t>Пирсон:</t>
  </si>
  <si>
    <t>Спирмен:</t>
  </si>
  <si>
    <t>Количество по полю FaceChallangesToCompleteAcademicTask2</t>
  </si>
  <si>
    <t>Количество по полю LikePresentation</t>
  </si>
  <si>
    <t>Среднее по полю SleepPerDayHours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</si>
</sst>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5" xfId="0" applyBorder="1"/>
    <xf numFmtId="0" fontId="4" fillId="0" borderId="5" xfId="0" applyFont="1" applyBorder="1"/>
    <xf numFmtId="0" fontId="5" fillId="2" borderId="5" xfId="0" applyFont="1" applyFill="1" applyBorder="1"/>
    <xf numFmtId="9" fontId="4" fillId="0" borderId="5" xfId="0" applyNumberFormat="1" applyFont="1" applyBorder="1"/>
    <xf numFmtId="0" fontId="4" fillId="0" borderId="5" xfId="0" applyFont="1" applyBorder="1" applyAlignment="1">
      <alignment horizontal="center"/>
    </xf>
    <xf numFmtId="0" fontId="0" fillId="0" borderId="0" xfId="0" applyNumberFormat="1"/>
    <xf numFmtId="0" fontId="1" fillId="2" borderId="2" xfId="0" applyNumberFormat="1" applyFont="1" applyFill="1" applyBorder="1"/>
    <xf numFmtId="0" fontId="3" fillId="0" borderId="5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left"/>
    </xf>
    <xf numFmtId="9" fontId="0" fillId="0" borderId="5" xfId="0" applyNumberFormat="1" applyBorder="1"/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9" fontId="7" fillId="0" borderId="9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ЛБ4!$B$1</c:f>
              <c:strCache>
                <c:ptCount val="1"/>
                <c:pt idx="0">
                  <c:v>NumberOfFriend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ЛБ4!$A$2:$A$100</c:f>
              <c:numCache>
                <c:formatCode>General</c:formatCode>
                <c:ptCount val="9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21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25</c:v>
                </c:pt>
                <c:pt idx="39">
                  <c:v>23</c:v>
                </c:pt>
                <c:pt idx="40">
                  <c:v>20</c:v>
                </c:pt>
                <c:pt idx="41">
                  <c:v>25</c:v>
                </c:pt>
                <c:pt idx="42">
                  <c:v>21</c:v>
                </c:pt>
                <c:pt idx="43">
                  <c:v>20</c:v>
                </c:pt>
                <c:pt idx="44">
                  <c:v>23</c:v>
                </c:pt>
                <c:pt idx="45">
                  <c:v>24</c:v>
                </c:pt>
                <c:pt idx="46">
                  <c:v>20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21</c:v>
                </c:pt>
                <c:pt idx="60">
                  <c:v>25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25</c:v>
                </c:pt>
                <c:pt idx="77">
                  <c:v>23</c:v>
                </c:pt>
                <c:pt idx="78">
                  <c:v>25</c:v>
                </c:pt>
                <c:pt idx="79">
                  <c:v>21</c:v>
                </c:pt>
                <c:pt idx="80">
                  <c:v>23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25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ЛБ4!$B$2:$B$100</c:f>
              <c:numCache>
                <c:formatCode>General</c:formatCode>
                <c:ptCount val="99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12</c:v>
                </c:pt>
                <c:pt idx="20">
                  <c:v>23</c:v>
                </c:pt>
                <c:pt idx="21">
                  <c:v>7</c:v>
                </c:pt>
                <c:pt idx="22">
                  <c:v>9</c:v>
                </c:pt>
                <c:pt idx="23">
                  <c:v>0</c:v>
                </c:pt>
                <c:pt idx="24">
                  <c:v>6</c:v>
                </c:pt>
                <c:pt idx="25">
                  <c:v>12</c:v>
                </c:pt>
                <c:pt idx="26">
                  <c:v>7</c:v>
                </c:pt>
                <c:pt idx="27">
                  <c:v>23</c:v>
                </c:pt>
                <c:pt idx="28">
                  <c:v>9</c:v>
                </c:pt>
                <c:pt idx="29">
                  <c:v>4</c:v>
                </c:pt>
                <c:pt idx="30">
                  <c:v>23</c:v>
                </c:pt>
                <c:pt idx="31">
                  <c:v>6</c:v>
                </c:pt>
                <c:pt idx="32">
                  <c:v>80</c:v>
                </c:pt>
                <c:pt idx="33">
                  <c:v>12</c:v>
                </c:pt>
                <c:pt idx="34">
                  <c:v>80</c:v>
                </c:pt>
                <c:pt idx="35">
                  <c:v>2</c:v>
                </c:pt>
                <c:pt idx="36">
                  <c:v>7</c:v>
                </c:pt>
                <c:pt idx="37">
                  <c:v>2</c:v>
                </c:pt>
                <c:pt idx="38">
                  <c:v>9</c:v>
                </c:pt>
                <c:pt idx="39">
                  <c:v>80</c:v>
                </c:pt>
                <c:pt idx="40">
                  <c:v>7</c:v>
                </c:pt>
                <c:pt idx="41">
                  <c:v>9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10</c:v>
                </c:pt>
                <c:pt idx="46">
                  <c:v>15</c:v>
                </c:pt>
                <c:pt idx="47">
                  <c:v>2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17</c:v>
                </c:pt>
                <c:pt idx="52">
                  <c:v>100</c:v>
                </c:pt>
                <c:pt idx="53">
                  <c:v>15</c:v>
                </c:pt>
                <c:pt idx="54">
                  <c:v>100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17</c:v>
                </c:pt>
                <c:pt idx="71">
                  <c:v>2</c:v>
                </c:pt>
                <c:pt idx="72">
                  <c:v>55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12</c:v>
                </c:pt>
                <c:pt idx="78">
                  <c:v>15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10</c:v>
                </c:pt>
                <c:pt idx="83">
                  <c:v>3</c:v>
                </c:pt>
                <c:pt idx="84">
                  <c:v>60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17</c:v>
                </c:pt>
                <c:pt idx="89">
                  <c:v>60</c:v>
                </c:pt>
                <c:pt idx="90">
                  <c:v>55</c:v>
                </c:pt>
                <c:pt idx="91">
                  <c:v>4</c:v>
                </c:pt>
                <c:pt idx="92">
                  <c:v>15</c:v>
                </c:pt>
                <c:pt idx="93">
                  <c:v>7</c:v>
                </c:pt>
                <c:pt idx="94">
                  <c:v>6</c:v>
                </c:pt>
                <c:pt idx="95">
                  <c:v>55</c:v>
                </c:pt>
                <c:pt idx="96">
                  <c:v>4</c:v>
                </c:pt>
                <c:pt idx="97">
                  <c:v>4</c:v>
                </c:pt>
                <c:pt idx="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2-4C5B-91F0-32760F9A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8368"/>
        <c:axId val="1245417392"/>
      </c:scatterChart>
      <c:valAx>
        <c:axId val="445458368"/>
        <c:scaling>
          <c:orientation val="minMax"/>
          <c:max val="26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417392"/>
        <c:crosses val="autoZero"/>
        <c:crossBetween val="midCat"/>
      </c:valAx>
      <c:valAx>
        <c:axId val="1245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Наблюдаемый уровень депрессии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ЛБ5!$H$59:$H$60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ЛБ5!$G$61:$G$64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ЛБ5!$H$61:$H$64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4-43E7-8C44-3066C991C25A}"/>
            </c:ext>
          </c:extLst>
        </c:ser>
        <c:ser>
          <c:idx val="1"/>
          <c:order val="1"/>
          <c:tx>
            <c:strRef>
              <c:f>ЛБ5!$I$59:$I$60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ЛБ5!$G$61:$G$64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ЛБ5!$I$61:$I$64</c:f>
              <c:numCache>
                <c:formatCode>General</c:formatCode>
                <c:ptCount val="3"/>
                <c:pt idx="0">
                  <c:v>13</c:v>
                </c:pt>
                <c:pt idx="1">
                  <c:v>34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4-43E7-8C44-3066C991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20928"/>
        <c:axId val="480208448"/>
      </c:barChart>
      <c:catAx>
        <c:axId val="4802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08448"/>
        <c:crosses val="autoZero"/>
        <c:auto val="1"/>
        <c:lblAlgn val="ctr"/>
        <c:lblOffset val="100"/>
        <c:noMultiLvlLbl val="0"/>
      </c:catAx>
      <c:valAx>
        <c:axId val="480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опрошенных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Выполнение задач у людей с депрессией и без неё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ЛБ5!$H$69:$H$70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ЛБ5!$G$71:$G$73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ЛБ5!$H$71:$H$73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7-46F6-BAE2-888D162881B4}"/>
            </c:ext>
          </c:extLst>
        </c:ser>
        <c:ser>
          <c:idx val="1"/>
          <c:order val="1"/>
          <c:tx>
            <c:strRef>
              <c:f>ЛБ5!$I$69:$I$70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ЛБ5!$G$71:$G$73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ЛБ5!$I$71:$I$73</c:f>
              <c:numCache>
                <c:formatCode>General</c:formatCode>
                <c:ptCount val="2"/>
                <c:pt idx="0">
                  <c:v>11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07-46F6-BAE2-888D162881B4}"/>
            </c:ext>
          </c:extLst>
        </c:ser>
        <c:ser>
          <c:idx val="2"/>
          <c:order val="2"/>
          <c:tx>
            <c:strRef>
              <c:f>ЛБ5!$J$69:$J$70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ЛБ5!$G$71:$G$73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ЛБ5!$J$71:$J$73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07-46F6-BAE2-888D1628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18032"/>
        <c:axId val="542119952"/>
      </c:barChart>
      <c:catAx>
        <c:axId val="5421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19952"/>
        <c:crosses val="autoZero"/>
        <c:auto val="1"/>
        <c:lblAlgn val="ctr"/>
        <c:lblOffset val="100"/>
        <c:noMultiLvlLbl val="0"/>
      </c:catAx>
      <c:valAx>
        <c:axId val="5421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Записи конспектов и статус депрессии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ЛБ5!$C$75:$C$76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ЛБ5!$B$77:$B$79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ЛБ5!$C$77:$C$79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DA7-9C53-26756DCAEE0E}"/>
            </c:ext>
          </c:extLst>
        </c:ser>
        <c:ser>
          <c:idx val="1"/>
          <c:order val="1"/>
          <c:tx>
            <c:strRef>
              <c:f>ЛБ5!$D$75:$D$76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ЛБ5!$B$77:$B$79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ЛБ5!$D$77:$D$79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2-4DA7-9C53-26756DCAEE0E}"/>
            </c:ext>
          </c:extLst>
        </c:ser>
        <c:ser>
          <c:idx val="2"/>
          <c:order val="2"/>
          <c:tx>
            <c:strRef>
              <c:f>ЛБ5!$E$75:$E$76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ЛБ5!$B$77:$B$79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ЛБ5!$E$77:$E$79</c:f>
              <c:numCache>
                <c:formatCode>General</c:formatCode>
                <c:ptCount val="2"/>
                <c:pt idx="0">
                  <c:v>14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2-4DA7-9C53-26756DCA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310736"/>
        <c:axId val="444321296"/>
      </c:barChart>
      <c:catAx>
        <c:axId val="4443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21296"/>
        <c:crosses val="autoZero"/>
        <c:auto val="1"/>
        <c:lblAlgn val="ctr"/>
        <c:lblOffset val="100"/>
        <c:noMultiLvlLbl val="0"/>
      </c:catAx>
      <c:valAx>
        <c:axId val="4443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Отношение к новым вещам без депрессии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ЛБ5!$D$99:$D$100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ЛБ5!$C$101:$C$102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ЛБ5!$D$101:$D$102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41D-B2EC-49EBE7BA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/>
                </a:solidFill>
                <a:effectLst/>
              </a:rPr>
              <a:t>Отношение к презентациям без депрессии</a:t>
            </a:r>
            <a:endParaRPr lang="ru-RU" sz="1400" b="1" i="0" u="none" strike="noStrike" kern="1200" baseline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ЛБ5!$C$113:$C$114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ЛБ5!$B$115:$B$117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ЛБ5!$C$115:$C$117</c:f>
              <c:numCache>
                <c:formatCode>General</c:formatCode>
                <c:ptCount val="2"/>
                <c:pt idx="0">
                  <c:v>9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375-B2C7-BCC221EE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часов сна у людей с</a:t>
            </a:r>
            <a:r>
              <a:rPr lang="ru-RU" baseline="0"/>
              <a:t> дупрессией и без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ЛБ5!$C$131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ЛБ5!$B$132:$B$134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ЛБ5!$C$132:$C$134</c:f>
              <c:numCache>
                <c:formatCode>General</c:formatCode>
                <c:ptCount val="2"/>
                <c:pt idx="0">
                  <c:v>7.9523809523809526</c:v>
                </c:pt>
                <c:pt idx="1">
                  <c:v>5.617647058823529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537-4184-ABEA-BD72FD5A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14863"/>
        <c:axId val="225318223"/>
      </c:barChart>
      <c:catAx>
        <c:axId val="225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18223"/>
        <c:crosses val="autoZero"/>
        <c:auto val="1"/>
        <c:lblAlgn val="ctr"/>
        <c:lblOffset val="100"/>
        <c:noMultiLvlLbl val="0"/>
      </c:catAx>
      <c:valAx>
        <c:axId val="2253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ЛБ4!$C$2:$C$100</c:f>
              <c:numCache>
                <c:formatCode>General</c:formatCode>
                <c:ptCount val="99"/>
                <c:pt idx="0">
                  <c:v>77.5</c:v>
                </c:pt>
                <c:pt idx="1">
                  <c:v>57</c:v>
                </c:pt>
                <c:pt idx="2">
                  <c:v>77.5</c:v>
                </c:pt>
                <c:pt idx="3">
                  <c:v>42</c:v>
                </c:pt>
                <c:pt idx="4">
                  <c:v>57</c:v>
                </c:pt>
                <c:pt idx="5">
                  <c:v>77.5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22.5</c:v>
                </c:pt>
                <c:pt idx="10">
                  <c:v>77.5</c:v>
                </c:pt>
                <c:pt idx="11">
                  <c:v>42</c:v>
                </c:pt>
                <c:pt idx="12">
                  <c:v>22.5</c:v>
                </c:pt>
                <c:pt idx="13">
                  <c:v>42</c:v>
                </c:pt>
                <c:pt idx="14">
                  <c:v>22.5</c:v>
                </c:pt>
                <c:pt idx="15">
                  <c:v>77.5</c:v>
                </c:pt>
                <c:pt idx="16">
                  <c:v>42</c:v>
                </c:pt>
                <c:pt idx="17">
                  <c:v>77.5</c:v>
                </c:pt>
                <c:pt idx="18">
                  <c:v>77.5</c:v>
                </c:pt>
                <c:pt idx="19">
                  <c:v>42</c:v>
                </c:pt>
                <c:pt idx="20">
                  <c:v>77.5</c:v>
                </c:pt>
                <c:pt idx="21">
                  <c:v>96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42</c:v>
                </c:pt>
                <c:pt idx="26">
                  <c:v>96</c:v>
                </c:pt>
                <c:pt idx="27">
                  <c:v>77.5</c:v>
                </c:pt>
                <c:pt idx="28">
                  <c:v>6.5</c:v>
                </c:pt>
                <c:pt idx="29">
                  <c:v>42</c:v>
                </c:pt>
                <c:pt idx="30">
                  <c:v>77.5</c:v>
                </c:pt>
                <c:pt idx="31">
                  <c:v>77.5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77.5</c:v>
                </c:pt>
                <c:pt idx="36">
                  <c:v>96</c:v>
                </c:pt>
                <c:pt idx="37">
                  <c:v>42</c:v>
                </c:pt>
                <c:pt idx="38">
                  <c:v>6.5</c:v>
                </c:pt>
                <c:pt idx="39">
                  <c:v>42</c:v>
                </c:pt>
                <c:pt idx="40">
                  <c:v>96</c:v>
                </c:pt>
                <c:pt idx="41">
                  <c:v>6.5</c:v>
                </c:pt>
                <c:pt idx="42">
                  <c:v>77.5</c:v>
                </c:pt>
                <c:pt idx="43">
                  <c:v>96</c:v>
                </c:pt>
                <c:pt idx="44">
                  <c:v>42</c:v>
                </c:pt>
                <c:pt idx="45">
                  <c:v>22.5</c:v>
                </c:pt>
                <c:pt idx="46">
                  <c:v>96</c:v>
                </c:pt>
                <c:pt idx="47">
                  <c:v>42</c:v>
                </c:pt>
                <c:pt idx="48">
                  <c:v>22.5</c:v>
                </c:pt>
                <c:pt idx="49">
                  <c:v>22.5</c:v>
                </c:pt>
                <c:pt idx="50">
                  <c:v>42</c:v>
                </c:pt>
                <c:pt idx="51">
                  <c:v>22.5</c:v>
                </c:pt>
                <c:pt idx="52">
                  <c:v>22.5</c:v>
                </c:pt>
                <c:pt idx="53">
                  <c:v>96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6.5</c:v>
                </c:pt>
                <c:pt idx="58">
                  <c:v>42</c:v>
                </c:pt>
                <c:pt idx="59">
                  <c:v>77.5</c:v>
                </c:pt>
                <c:pt idx="60">
                  <c:v>6.5</c:v>
                </c:pt>
                <c:pt idx="61">
                  <c:v>77.5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77.5</c:v>
                </c:pt>
                <c:pt idx="66">
                  <c:v>6.5</c:v>
                </c:pt>
                <c:pt idx="67">
                  <c:v>42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77.5</c:v>
                </c:pt>
                <c:pt idx="72">
                  <c:v>57</c:v>
                </c:pt>
                <c:pt idx="73">
                  <c:v>77.5</c:v>
                </c:pt>
                <c:pt idx="74">
                  <c:v>77.5</c:v>
                </c:pt>
                <c:pt idx="75">
                  <c:v>6.5</c:v>
                </c:pt>
                <c:pt idx="76">
                  <c:v>6.5</c:v>
                </c:pt>
                <c:pt idx="77">
                  <c:v>42</c:v>
                </c:pt>
                <c:pt idx="78">
                  <c:v>6.5</c:v>
                </c:pt>
                <c:pt idx="79">
                  <c:v>77.5</c:v>
                </c:pt>
                <c:pt idx="80">
                  <c:v>42</c:v>
                </c:pt>
                <c:pt idx="81">
                  <c:v>77.5</c:v>
                </c:pt>
                <c:pt idx="82">
                  <c:v>22.5</c:v>
                </c:pt>
                <c:pt idx="83">
                  <c:v>22.5</c:v>
                </c:pt>
                <c:pt idx="84">
                  <c:v>57</c:v>
                </c:pt>
                <c:pt idx="85">
                  <c:v>77.5</c:v>
                </c:pt>
                <c:pt idx="86">
                  <c:v>77.5</c:v>
                </c:pt>
                <c:pt idx="87">
                  <c:v>6.5</c:v>
                </c:pt>
                <c:pt idx="88">
                  <c:v>22.5</c:v>
                </c:pt>
                <c:pt idx="89">
                  <c:v>57</c:v>
                </c:pt>
                <c:pt idx="90">
                  <c:v>57</c:v>
                </c:pt>
                <c:pt idx="91">
                  <c:v>77.5</c:v>
                </c:pt>
                <c:pt idx="92">
                  <c:v>6.5</c:v>
                </c:pt>
                <c:pt idx="93">
                  <c:v>77.5</c:v>
                </c:pt>
                <c:pt idx="94">
                  <c:v>77.5</c:v>
                </c:pt>
                <c:pt idx="95">
                  <c:v>57</c:v>
                </c:pt>
                <c:pt idx="96">
                  <c:v>77.5</c:v>
                </c:pt>
                <c:pt idx="97">
                  <c:v>77.5</c:v>
                </c:pt>
                <c:pt idx="98">
                  <c:v>57</c:v>
                </c:pt>
              </c:numCache>
            </c:numRef>
          </c:xVal>
          <c:yVal>
            <c:numRef>
              <c:f>ЛБ4!$D$2:$D$100</c:f>
              <c:numCache>
                <c:formatCode>General</c:formatCode>
                <c:ptCount val="99"/>
                <c:pt idx="0">
                  <c:v>42</c:v>
                </c:pt>
                <c:pt idx="1">
                  <c:v>69.5</c:v>
                </c:pt>
                <c:pt idx="2">
                  <c:v>42</c:v>
                </c:pt>
                <c:pt idx="3">
                  <c:v>57</c:v>
                </c:pt>
                <c:pt idx="4">
                  <c:v>69.5</c:v>
                </c:pt>
                <c:pt idx="5">
                  <c:v>42</c:v>
                </c:pt>
                <c:pt idx="6">
                  <c:v>69.5</c:v>
                </c:pt>
                <c:pt idx="7">
                  <c:v>69.5</c:v>
                </c:pt>
                <c:pt idx="8">
                  <c:v>69.5</c:v>
                </c:pt>
                <c:pt idx="9">
                  <c:v>69.5</c:v>
                </c:pt>
                <c:pt idx="10">
                  <c:v>95.5</c:v>
                </c:pt>
                <c:pt idx="11">
                  <c:v>69.5</c:v>
                </c:pt>
                <c:pt idx="12">
                  <c:v>69.5</c:v>
                </c:pt>
                <c:pt idx="13">
                  <c:v>69.5</c:v>
                </c:pt>
                <c:pt idx="14">
                  <c:v>69.5</c:v>
                </c:pt>
                <c:pt idx="15">
                  <c:v>15.5</c:v>
                </c:pt>
                <c:pt idx="16">
                  <c:v>57</c:v>
                </c:pt>
                <c:pt idx="17">
                  <c:v>50</c:v>
                </c:pt>
                <c:pt idx="18">
                  <c:v>50</c:v>
                </c:pt>
                <c:pt idx="19">
                  <c:v>28</c:v>
                </c:pt>
                <c:pt idx="20">
                  <c:v>15.5</c:v>
                </c:pt>
                <c:pt idx="21">
                  <c:v>42</c:v>
                </c:pt>
                <c:pt idx="22">
                  <c:v>35.5</c:v>
                </c:pt>
                <c:pt idx="23">
                  <c:v>95.5</c:v>
                </c:pt>
                <c:pt idx="24">
                  <c:v>50</c:v>
                </c:pt>
                <c:pt idx="25">
                  <c:v>28</c:v>
                </c:pt>
                <c:pt idx="26">
                  <c:v>42</c:v>
                </c:pt>
                <c:pt idx="27">
                  <c:v>15.5</c:v>
                </c:pt>
                <c:pt idx="28">
                  <c:v>35.5</c:v>
                </c:pt>
                <c:pt idx="29">
                  <c:v>57</c:v>
                </c:pt>
                <c:pt idx="30">
                  <c:v>15.5</c:v>
                </c:pt>
                <c:pt idx="31">
                  <c:v>50</c:v>
                </c:pt>
                <c:pt idx="32">
                  <c:v>6</c:v>
                </c:pt>
                <c:pt idx="33">
                  <c:v>28</c:v>
                </c:pt>
                <c:pt idx="34">
                  <c:v>6</c:v>
                </c:pt>
                <c:pt idx="35">
                  <c:v>83</c:v>
                </c:pt>
                <c:pt idx="36">
                  <c:v>42</c:v>
                </c:pt>
                <c:pt idx="37">
                  <c:v>83</c:v>
                </c:pt>
                <c:pt idx="38">
                  <c:v>35.5</c:v>
                </c:pt>
                <c:pt idx="39">
                  <c:v>6</c:v>
                </c:pt>
                <c:pt idx="40">
                  <c:v>42</c:v>
                </c:pt>
                <c:pt idx="41">
                  <c:v>35.5</c:v>
                </c:pt>
                <c:pt idx="42">
                  <c:v>83</c:v>
                </c:pt>
                <c:pt idx="43">
                  <c:v>23</c:v>
                </c:pt>
                <c:pt idx="44">
                  <c:v>95.5</c:v>
                </c:pt>
                <c:pt idx="45">
                  <c:v>32</c:v>
                </c:pt>
                <c:pt idx="46">
                  <c:v>23</c:v>
                </c:pt>
                <c:pt idx="47">
                  <c:v>83</c:v>
                </c:pt>
                <c:pt idx="48">
                  <c:v>2.5</c:v>
                </c:pt>
                <c:pt idx="49">
                  <c:v>2.5</c:v>
                </c:pt>
                <c:pt idx="50">
                  <c:v>95.5</c:v>
                </c:pt>
                <c:pt idx="51">
                  <c:v>19</c:v>
                </c:pt>
                <c:pt idx="52">
                  <c:v>2.5</c:v>
                </c:pt>
                <c:pt idx="53">
                  <c:v>23</c:v>
                </c:pt>
                <c:pt idx="54">
                  <c:v>2.5</c:v>
                </c:pt>
                <c:pt idx="55">
                  <c:v>83</c:v>
                </c:pt>
                <c:pt idx="56">
                  <c:v>69.5</c:v>
                </c:pt>
                <c:pt idx="57">
                  <c:v>95.5</c:v>
                </c:pt>
                <c:pt idx="58">
                  <c:v>28</c:v>
                </c:pt>
                <c:pt idx="59">
                  <c:v>89.5</c:v>
                </c:pt>
                <c:pt idx="60">
                  <c:v>69.5</c:v>
                </c:pt>
                <c:pt idx="61">
                  <c:v>83</c:v>
                </c:pt>
                <c:pt idx="62">
                  <c:v>83</c:v>
                </c:pt>
                <c:pt idx="63">
                  <c:v>69.5</c:v>
                </c:pt>
                <c:pt idx="64">
                  <c:v>32</c:v>
                </c:pt>
                <c:pt idx="65">
                  <c:v>89.5</c:v>
                </c:pt>
                <c:pt idx="66">
                  <c:v>69.5</c:v>
                </c:pt>
                <c:pt idx="67">
                  <c:v>95.5</c:v>
                </c:pt>
                <c:pt idx="68">
                  <c:v>83</c:v>
                </c:pt>
                <c:pt idx="69">
                  <c:v>69.5</c:v>
                </c:pt>
                <c:pt idx="70">
                  <c:v>19</c:v>
                </c:pt>
                <c:pt idx="71">
                  <c:v>83</c:v>
                </c:pt>
                <c:pt idx="72">
                  <c:v>12</c:v>
                </c:pt>
                <c:pt idx="73">
                  <c:v>89.5</c:v>
                </c:pt>
                <c:pt idx="74">
                  <c:v>57</c:v>
                </c:pt>
                <c:pt idx="75">
                  <c:v>69.5</c:v>
                </c:pt>
                <c:pt idx="76">
                  <c:v>95.5</c:v>
                </c:pt>
                <c:pt idx="77">
                  <c:v>28</c:v>
                </c:pt>
                <c:pt idx="78">
                  <c:v>23</c:v>
                </c:pt>
                <c:pt idx="79">
                  <c:v>42</c:v>
                </c:pt>
                <c:pt idx="80">
                  <c:v>95.5</c:v>
                </c:pt>
                <c:pt idx="81">
                  <c:v>50</c:v>
                </c:pt>
                <c:pt idx="82">
                  <c:v>32</c:v>
                </c:pt>
                <c:pt idx="83">
                  <c:v>69.5</c:v>
                </c:pt>
                <c:pt idx="84">
                  <c:v>9</c:v>
                </c:pt>
                <c:pt idx="85">
                  <c:v>89.5</c:v>
                </c:pt>
                <c:pt idx="86">
                  <c:v>50</c:v>
                </c:pt>
                <c:pt idx="87">
                  <c:v>69.5</c:v>
                </c:pt>
                <c:pt idx="88">
                  <c:v>19</c:v>
                </c:pt>
                <c:pt idx="89">
                  <c:v>9</c:v>
                </c:pt>
                <c:pt idx="90">
                  <c:v>12</c:v>
                </c:pt>
                <c:pt idx="91">
                  <c:v>57</c:v>
                </c:pt>
                <c:pt idx="92">
                  <c:v>23</c:v>
                </c:pt>
                <c:pt idx="93">
                  <c:v>42</c:v>
                </c:pt>
                <c:pt idx="94">
                  <c:v>50</c:v>
                </c:pt>
                <c:pt idx="95">
                  <c:v>12</c:v>
                </c:pt>
                <c:pt idx="96">
                  <c:v>57</c:v>
                </c:pt>
                <c:pt idx="97">
                  <c:v>57</c:v>
                </c:pt>
                <c:pt idx="9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D-40A4-9C78-10E6BAF6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08480"/>
        <c:axId val="1252204160"/>
      </c:scatterChart>
      <c:valAx>
        <c:axId val="12522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204160"/>
        <c:crosses val="autoZero"/>
        <c:crossBetween val="midCat"/>
      </c:valAx>
      <c:valAx>
        <c:axId val="12522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2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ЛБ4!$R$1</c:f>
              <c:strCache>
                <c:ptCount val="1"/>
                <c:pt idx="0">
                  <c:v>NumberOfFriend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ЛБ4!$Q$2:$Q$100</c:f>
              <c:numCache>
                <c:formatCode>General</c:formatCode>
                <c:ptCount val="9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10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4</c:v>
                </c:pt>
              </c:numCache>
            </c:numRef>
          </c:xVal>
          <c:yVal>
            <c:numRef>
              <c:f>ЛБ4!$R$2:$R$100</c:f>
              <c:numCache>
                <c:formatCode>General</c:formatCode>
                <c:ptCount val="99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12</c:v>
                </c:pt>
                <c:pt idx="20">
                  <c:v>23</c:v>
                </c:pt>
                <c:pt idx="21">
                  <c:v>7</c:v>
                </c:pt>
                <c:pt idx="22">
                  <c:v>9</c:v>
                </c:pt>
                <c:pt idx="23">
                  <c:v>0</c:v>
                </c:pt>
                <c:pt idx="24">
                  <c:v>6</c:v>
                </c:pt>
                <c:pt idx="25">
                  <c:v>12</c:v>
                </c:pt>
                <c:pt idx="26">
                  <c:v>7</c:v>
                </c:pt>
                <c:pt idx="27">
                  <c:v>23</c:v>
                </c:pt>
                <c:pt idx="28">
                  <c:v>9</c:v>
                </c:pt>
                <c:pt idx="29">
                  <c:v>4</c:v>
                </c:pt>
                <c:pt idx="30">
                  <c:v>23</c:v>
                </c:pt>
                <c:pt idx="31">
                  <c:v>6</c:v>
                </c:pt>
                <c:pt idx="32">
                  <c:v>80</c:v>
                </c:pt>
                <c:pt idx="33">
                  <c:v>12</c:v>
                </c:pt>
                <c:pt idx="34">
                  <c:v>80</c:v>
                </c:pt>
                <c:pt idx="35">
                  <c:v>2</c:v>
                </c:pt>
                <c:pt idx="36">
                  <c:v>7</c:v>
                </c:pt>
                <c:pt idx="37">
                  <c:v>2</c:v>
                </c:pt>
                <c:pt idx="38">
                  <c:v>9</c:v>
                </c:pt>
                <c:pt idx="39">
                  <c:v>80</c:v>
                </c:pt>
                <c:pt idx="40">
                  <c:v>7</c:v>
                </c:pt>
                <c:pt idx="41">
                  <c:v>9</c:v>
                </c:pt>
                <c:pt idx="42">
                  <c:v>2</c:v>
                </c:pt>
                <c:pt idx="43">
                  <c:v>15</c:v>
                </c:pt>
                <c:pt idx="44">
                  <c:v>0</c:v>
                </c:pt>
                <c:pt idx="45">
                  <c:v>10</c:v>
                </c:pt>
                <c:pt idx="46">
                  <c:v>15</c:v>
                </c:pt>
                <c:pt idx="47">
                  <c:v>2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17</c:v>
                </c:pt>
                <c:pt idx="52">
                  <c:v>100</c:v>
                </c:pt>
                <c:pt idx="53">
                  <c:v>15</c:v>
                </c:pt>
                <c:pt idx="54">
                  <c:v>100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17</c:v>
                </c:pt>
                <c:pt idx="71">
                  <c:v>2</c:v>
                </c:pt>
                <c:pt idx="72">
                  <c:v>55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12</c:v>
                </c:pt>
                <c:pt idx="78">
                  <c:v>15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10</c:v>
                </c:pt>
                <c:pt idx="83">
                  <c:v>3</c:v>
                </c:pt>
                <c:pt idx="84">
                  <c:v>60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17</c:v>
                </c:pt>
                <c:pt idx="89">
                  <c:v>60</c:v>
                </c:pt>
                <c:pt idx="90">
                  <c:v>55</c:v>
                </c:pt>
                <c:pt idx="91">
                  <c:v>4</c:v>
                </c:pt>
                <c:pt idx="92">
                  <c:v>15</c:v>
                </c:pt>
                <c:pt idx="93">
                  <c:v>7</c:v>
                </c:pt>
                <c:pt idx="94">
                  <c:v>6</c:v>
                </c:pt>
                <c:pt idx="95">
                  <c:v>55</c:v>
                </c:pt>
                <c:pt idx="96">
                  <c:v>4</c:v>
                </c:pt>
                <c:pt idx="97">
                  <c:v>4</c:v>
                </c:pt>
                <c:pt idx="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0-43DB-8C08-101296C3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22832"/>
        <c:axId val="1182713472"/>
      </c:scatterChart>
      <c:valAx>
        <c:axId val="5421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713472"/>
        <c:crosses val="autoZero"/>
        <c:crossBetween val="midCat"/>
      </c:valAx>
      <c:valAx>
        <c:axId val="11827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ЛБ4!$S$2:$S$100</c:f>
              <c:numCache>
                <c:formatCode>General</c:formatCode>
                <c:ptCount val="99"/>
                <c:pt idx="0">
                  <c:v>22</c:v>
                </c:pt>
                <c:pt idx="1">
                  <c:v>49</c:v>
                </c:pt>
                <c:pt idx="2">
                  <c:v>22</c:v>
                </c:pt>
                <c:pt idx="3">
                  <c:v>22</c:v>
                </c:pt>
                <c:pt idx="4">
                  <c:v>49</c:v>
                </c:pt>
                <c:pt idx="5">
                  <c:v>22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22</c:v>
                </c:pt>
                <c:pt idx="10">
                  <c:v>49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4.5</c:v>
                </c:pt>
                <c:pt idx="16">
                  <c:v>22</c:v>
                </c:pt>
                <c:pt idx="17">
                  <c:v>64.5</c:v>
                </c:pt>
                <c:pt idx="18">
                  <c:v>64.5</c:v>
                </c:pt>
                <c:pt idx="19">
                  <c:v>22</c:v>
                </c:pt>
                <c:pt idx="20">
                  <c:v>4.5</c:v>
                </c:pt>
                <c:pt idx="21">
                  <c:v>49</c:v>
                </c:pt>
                <c:pt idx="22">
                  <c:v>94</c:v>
                </c:pt>
                <c:pt idx="23">
                  <c:v>49</c:v>
                </c:pt>
                <c:pt idx="24">
                  <c:v>64.5</c:v>
                </c:pt>
                <c:pt idx="25">
                  <c:v>22</c:v>
                </c:pt>
                <c:pt idx="26">
                  <c:v>49</c:v>
                </c:pt>
                <c:pt idx="27">
                  <c:v>4.5</c:v>
                </c:pt>
                <c:pt idx="28">
                  <c:v>94</c:v>
                </c:pt>
                <c:pt idx="29">
                  <c:v>22</c:v>
                </c:pt>
                <c:pt idx="30">
                  <c:v>4.5</c:v>
                </c:pt>
                <c:pt idx="31">
                  <c:v>64.5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94</c:v>
                </c:pt>
                <c:pt idx="36">
                  <c:v>49</c:v>
                </c:pt>
                <c:pt idx="37">
                  <c:v>22</c:v>
                </c:pt>
                <c:pt idx="38">
                  <c:v>94</c:v>
                </c:pt>
                <c:pt idx="39">
                  <c:v>22</c:v>
                </c:pt>
                <c:pt idx="40">
                  <c:v>49</c:v>
                </c:pt>
                <c:pt idx="41">
                  <c:v>94</c:v>
                </c:pt>
                <c:pt idx="42">
                  <c:v>94</c:v>
                </c:pt>
                <c:pt idx="43">
                  <c:v>78.5</c:v>
                </c:pt>
                <c:pt idx="44">
                  <c:v>22</c:v>
                </c:pt>
                <c:pt idx="45">
                  <c:v>22</c:v>
                </c:pt>
                <c:pt idx="46">
                  <c:v>78.5</c:v>
                </c:pt>
                <c:pt idx="47">
                  <c:v>22</c:v>
                </c:pt>
                <c:pt idx="48">
                  <c:v>49</c:v>
                </c:pt>
                <c:pt idx="49">
                  <c:v>49</c:v>
                </c:pt>
                <c:pt idx="50">
                  <c:v>22</c:v>
                </c:pt>
                <c:pt idx="51">
                  <c:v>49</c:v>
                </c:pt>
                <c:pt idx="52">
                  <c:v>49</c:v>
                </c:pt>
                <c:pt idx="53">
                  <c:v>78.5</c:v>
                </c:pt>
                <c:pt idx="54">
                  <c:v>49</c:v>
                </c:pt>
                <c:pt idx="55">
                  <c:v>78.5</c:v>
                </c:pt>
                <c:pt idx="56">
                  <c:v>78.5</c:v>
                </c:pt>
                <c:pt idx="57">
                  <c:v>49</c:v>
                </c:pt>
                <c:pt idx="58">
                  <c:v>78.5</c:v>
                </c:pt>
                <c:pt idx="59">
                  <c:v>78.5</c:v>
                </c:pt>
                <c:pt idx="60">
                  <c:v>78.5</c:v>
                </c:pt>
                <c:pt idx="61">
                  <c:v>94</c:v>
                </c:pt>
                <c:pt idx="62">
                  <c:v>78.5</c:v>
                </c:pt>
                <c:pt idx="63">
                  <c:v>78.5</c:v>
                </c:pt>
                <c:pt idx="64">
                  <c:v>22</c:v>
                </c:pt>
                <c:pt idx="65">
                  <c:v>78.5</c:v>
                </c:pt>
                <c:pt idx="66">
                  <c:v>78.5</c:v>
                </c:pt>
                <c:pt idx="67">
                  <c:v>1.5</c:v>
                </c:pt>
                <c:pt idx="68">
                  <c:v>78.5</c:v>
                </c:pt>
                <c:pt idx="69">
                  <c:v>78.5</c:v>
                </c:pt>
                <c:pt idx="70">
                  <c:v>49</c:v>
                </c:pt>
                <c:pt idx="71">
                  <c:v>94</c:v>
                </c:pt>
                <c:pt idx="72">
                  <c:v>49</c:v>
                </c:pt>
                <c:pt idx="73">
                  <c:v>78.5</c:v>
                </c:pt>
                <c:pt idx="74">
                  <c:v>64.5</c:v>
                </c:pt>
                <c:pt idx="75">
                  <c:v>78.5</c:v>
                </c:pt>
                <c:pt idx="76">
                  <c:v>49</c:v>
                </c:pt>
                <c:pt idx="77">
                  <c:v>78.5</c:v>
                </c:pt>
                <c:pt idx="78">
                  <c:v>22</c:v>
                </c:pt>
                <c:pt idx="79">
                  <c:v>22</c:v>
                </c:pt>
                <c:pt idx="80">
                  <c:v>1.5</c:v>
                </c:pt>
                <c:pt idx="81">
                  <c:v>22</c:v>
                </c:pt>
                <c:pt idx="82">
                  <c:v>22</c:v>
                </c:pt>
                <c:pt idx="83">
                  <c:v>78.5</c:v>
                </c:pt>
                <c:pt idx="84">
                  <c:v>94</c:v>
                </c:pt>
                <c:pt idx="85">
                  <c:v>78.5</c:v>
                </c:pt>
                <c:pt idx="86">
                  <c:v>22</c:v>
                </c:pt>
                <c:pt idx="87">
                  <c:v>78.5</c:v>
                </c:pt>
                <c:pt idx="88">
                  <c:v>49</c:v>
                </c:pt>
                <c:pt idx="89">
                  <c:v>94</c:v>
                </c:pt>
                <c:pt idx="90">
                  <c:v>49</c:v>
                </c:pt>
                <c:pt idx="91">
                  <c:v>64.5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49</c:v>
                </c:pt>
                <c:pt idx="96">
                  <c:v>64.5</c:v>
                </c:pt>
                <c:pt idx="97">
                  <c:v>64.5</c:v>
                </c:pt>
                <c:pt idx="98">
                  <c:v>94</c:v>
                </c:pt>
              </c:numCache>
            </c:numRef>
          </c:xVal>
          <c:yVal>
            <c:numRef>
              <c:f>ЛБ4!$T$2:$T$100</c:f>
              <c:numCache>
                <c:formatCode>General</c:formatCode>
                <c:ptCount val="99"/>
                <c:pt idx="0">
                  <c:v>42</c:v>
                </c:pt>
                <c:pt idx="1">
                  <c:v>69.5</c:v>
                </c:pt>
                <c:pt idx="2">
                  <c:v>42</c:v>
                </c:pt>
                <c:pt idx="3">
                  <c:v>57</c:v>
                </c:pt>
                <c:pt idx="4">
                  <c:v>69.5</c:v>
                </c:pt>
                <c:pt idx="5">
                  <c:v>42</c:v>
                </c:pt>
                <c:pt idx="6">
                  <c:v>69.5</c:v>
                </c:pt>
                <c:pt idx="7">
                  <c:v>69.5</c:v>
                </c:pt>
                <c:pt idx="8">
                  <c:v>69.5</c:v>
                </c:pt>
                <c:pt idx="9">
                  <c:v>69.5</c:v>
                </c:pt>
                <c:pt idx="10">
                  <c:v>95.5</c:v>
                </c:pt>
                <c:pt idx="11">
                  <c:v>69.5</c:v>
                </c:pt>
                <c:pt idx="12">
                  <c:v>69.5</c:v>
                </c:pt>
                <c:pt idx="13">
                  <c:v>69.5</c:v>
                </c:pt>
                <c:pt idx="14">
                  <c:v>69.5</c:v>
                </c:pt>
                <c:pt idx="15">
                  <c:v>15.5</c:v>
                </c:pt>
                <c:pt idx="16">
                  <c:v>57</c:v>
                </c:pt>
                <c:pt idx="17">
                  <c:v>50</c:v>
                </c:pt>
                <c:pt idx="18">
                  <c:v>50</c:v>
                </c:pt>
                <c:pt idx="19">
                  <c:v>28</c:v>
                </c:pt>
                <c:pt idx="20">
                  <c:v>15.5</c:v>
                </c:pt>
                <c:pt idx="21">
                  <c:v>42</c:v>
                </c:pt>
                <c:pt idx="22">
                  <c:v>35.5</c:v>
                </c:pt>
                <c:pt idx="23">
                  <c:v>95.5</c:v>
                </c:pt>
                <c:pt idx="24">
                  <c:v>50</c:v>
                </c:pt>
                <c:pt idx="25">
                  <c:v>28</c:v>
                </c:pt>
                <c:pt idx="26">
                  <c:v>42</c:v>
                </c:pt>
                <c:pt idx="27">
                  <c:v>15.5</c:v>
                </c:pt>
                <c:pt idx="28">
                  <c:v>35.5</c:v>
                </c:pt>
                <c:pt idx="29">
                  <c:v>57</c:v>
                </c:pt>
                <c:pt idx="30">
                  <c:v>15.5</c:v>
                </c:pt>
                <c:pt idx="31">
                  <c:v>50</c:v>
                </c:pt>
                <c:pt idx="32">
                  <c:v>6</c:v>
                </c:pt>
                <c:pt idx="33">
                  <c:v>28</c:v>
                </c:pt>
                <c:pt idx="34">
                  <c:v>6</c:v>
                </c:pt>
                <c:pt idx="35">
                  <c:v>83</c:v>
                </c:pt>
                <c:pt idx="36">
                  <c:v>42</c:v>
                </c:pt>
                <c:pt idx="37">
                  <c:v>83</c:v>
                </c:pt>
                <c:pt idx="38">
                  <c:v>35.5</c:v>
                </c:pt>
                <c:pt idx="39">
                  <c:v>6</c:v>
                </c:pt>
                <c:pt idx="40">
                  <c:v>42</c:v>
                </c:pt>
                <c:pt idx="41">
                  <c:v>35.5</c:v>
                </c:pt>
                <c:pt idx="42">
                  <c:v>83</c:v>
                </c:pt>
                <c:pt idx="43">
                  <c:v>23</c:v>
                </c:pt>
                <c:pt idx="44">
                  <c:v>95.5</c:v>
                </c:pt>
                <c:pt idx="45">
                  <c:v>32</c:v>
                </c:pt>
                <c:pt idx="46">
                  <c:v>23</c:v>
                </c:pt>
                <c:pt idx="47">
                  <c:v>83</c:v>
                </c:pt>
                <c:pt idx="48">
                  <c:v>2.5</c:v>
                </c:pt>
                <c:pt idx="49">
                  <c:v>2.5</c:v>
                </c:pt>
                <c:pt idx="50">
                  <c:v>95.5</c:v>
                </c:pt>
                <c:pt idx="51">
                  <c:v>19</c:v>
                </c:pt>
                <c:pt idx="52">
                  <c:v>2.5</c:v>
                </c:pt>
                <c:pt idx="53">
                  <c:v>23</c:v>
                </c:pt>
                <c:pt idx="54">
                  <c:v>2.5</c:v>
                </c:pt>
                <c:pt idx="55">
                  <c:v>83</c:v>
                </c:pt>
                <c:pt idx="56">
                  <c:v>69.5</c:v>
                </c:pt>
                <c:pt idx="57">
                  <c:v>95.5</c:v>
                </c:pt>
                <c:pt idx="58">
                  <c:v>28</c:v>
                </c:pt>
                <c:pt idx="59">
                  <c:v>89.5</c:v>
                </c:pt>
                <c:pt idx="60">
                  <c:v>69.5</c:v>
                </c:pt>
                <c:pt idx="61">
                  <c:v>83</c:v>
                </c:pt>
                <c:pt idx="62">
                  <c:v>83</c:v>
                </c:pt>
                <c:pt idx="63">
                  <c:v>69.5</c:v>
                </c:pt>
                <c:pt idx="64">
                  <c:v>32</c:v>
                </c:pt>
                <c:pt idx="65">
                  <c:v>89.5</c:v>
                </c:pt>
                <c:pt idx="66">
                  <c:v>69.5</c:v>
                </c:pt>
                <c:pt idx="67">
                  <c:v>95.5</c:v>
                </c:pt>
                <c:pt idx="68">
                  <c:v>83</c:v>
                </c:pt>
                <c:pt idx="69">
                  <c:v>69.5</c:v>
                </c:pt>
                <c:pt idx="70">
                  <c:v>19</c:v>
                </c:pt>
                <c:pt idx="71">
                  <c:v>83</c:v>
                </c:pt>
                <c:pt idx="72">
                  <c:v>12</c:v>
                </c:pt>
                <c:pt idx="73">
                  <c:v>89.5</c:v>
                </c:pt>
                <c:pt idx="74">
                  <c:v>57</c:v>
                </c:pt>
                <c:pt idx="75">
                  <c:v>69.5</c:v>
                </c:pt>
                <c:pt idx="76">
                  <c:v>95.5</c:v>
                </c:pt>
                <c:pt idx="77">
                  <c:v>28</c:v>
                </c:pt>
                <c:pt idx="78">
                  <c:v>23</c:v>
                </c:pt>
                <c:pt idx="79">
                  <c:v>42</c:v>
                </c:pt>
                <c:pt idx="80">
                  <c:v>95.5</c:v>
                </c:pt>
                <c:pt idx="81">
                  <c:v>50</c:v>
                </c:pt>
                <c:pt idx="82">
                  <c:v>32</c:v>
                </c:pt>
                <c:pt idx="83">
                  <c:v>69.5</c:v>
                </c:pt>
                <c:pt idx="84">
                  <c:v>9</c:v>
                </c:pt>
                <c:pt idx="85">
                  <c:v>89.5</c:v>
                </c:pt>
                <c:pt idx="86">
                  <c:v>50</c:v>
                </c:pt>
                <c:pt idx="87">
                  <c:v>69.5</c:v>
                </c:pt>
                <c:pt idx="88">
                  <c:v>19</c:v>
                </c:pt>
                <c:pt idx="89">
                  <c:v>9</c:v>
                </c:pt>
                <c:pt idx="90">
                  <c:v>12</c:v>
                </c:pt>
                <c:pt idx="91">
                  <c:v>57</c:v>
                </c:pt>
                <c:pt idx="92">
                  <c:v>23</c:v>
                </c:pt>
                <c:pt idx="93">
                  <c:v>42</c:v>
                </c:pt>
                <c:pt idx="94">
                  <c:v>50</c:v>
                </c:pt>
                <c:pt idx="95">
                  <c:v>12</c:v>
                </c:pt>
                <c:pt idx="96">
                  <c:v>57</c:v>
                </c:pt>
                <c:pt idx="97">
                  <c:v>57</c:v>
                </c:pt>
                <c:pt idx="9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A-41FF-BC7E-1EEFDFEA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23520"/>
        <c:axId val="1248816320"/>
      </c:scatterChart>
      <c:valAx>
        <c:axId val="12488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816320"/>
        <c:crosses val="autoZero"/>
        <c:crossBetween val="midCat"/>
      </c:valAx>
      <c:valAx>
        <c:axId val="1248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8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Присон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ЛБ4!$AG$1</c:f>
              <c:strCache>
                <c:ptCount val="1"/>
                <c:pt idx="0">
                  <c:v>Age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ЛБ4!$AF$2:$AF$100</c:f>
              <c:numCache>
                <c:formatCode>General</c:formatCode>
                <c:ptCount val="9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10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4</c:v>
                </c:pt>
              </c:numCache>
            </c:numRef>
          </c:xVal>
          <c:yVal>
            <c:numRef>
              <c:f>ЛБ4!$AG$2:$AG$100</c:f>
              <c:numCache>
                <c:formatCode>General</c:formatCode>
                <c:ptCount val="9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21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25</c:v>
                </c:pt>
                <c:pt idx="39">
                  <c:v>23</c:v>
                </c:pt>
                <c:pt idx="40">
                  <c:v>20</c:v>
                </c:pt>
                <c:pt idx="41">
                  <c:v>25</c:v>
                </c:pt>
                <c:pt idx="42">
                  <c:v>21</c:v>
                </c:pt>
                <c:pt idx="43">
                  <c:v>20</c:v>
                </c:pt>
                <c:pt idx="44">
                  <c:v>23</c:v>
                </c:pt>
                <c:pt idx="45">
                  <c:v>24</c:v>
                </c:pt>
                <c:pt idx="46">
                  <c:v>20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21</c:v>
                </c:pt>
                <c:pt idx="60">
                  <c:v>25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25</c:v>
                </c:pt>
                <c:pt idx="77">
                  <c:v>23</c:v>
                </c:pt>
                <c:pt idx="78">
                  <c:v>25</c:v>
                </c:pt>
                <c:pt idx="79">
                  <c:v>21</c:v>
                </c:pt>
                <c:pt idx="80">
                  <c:v>23</c:v>
                </c:pt>
                <c:pt idx="81">
                  <c:v>21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25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3-4E07-83AF-BCA9BEE5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18704"/>
        <c:axId val="532319664"/>
      </c:scatterChart>
      <c:valAx>
        <c:axId val="532318704"/>
        <c:scaling>
          <c:orientation val="minMax"/>
          <c:max val="16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19664"/>
        <c:crosses val="autoZero"/>
        <c:crossBetween val="midCat"/>
      </c:valAx>
      <c:valAx>
        <c:axId val="53231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ЛБ4!$AI$1</c:f>
              <c:strCache>
                <c:ptCount val="1"/>
                <c:pt idx="0">
                  <c:v>Ранг Вз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ЛБ4!$AH$2:$AH$100</c:f>
              <c:numCache>
                <c:formatCode>General</c:formatCode>
                <c:ptCount val="99"/>
                <c:pt idx="0">
                  <c:v>22</c:v>
                </c:pt>
                <c:pt idx="1">
                  <c:v>49</c:v>
                </c:pt>
                <c:pt idx="2">
                  <c:v>22</c:v>
                </c:pt>
                <c:pt idx="3">
                  <c:v>22</c:v>
                </c:pt>
                <c:pt idx="4">
                  <c:v>49</c:v>
                </c:pt>
                <c:pt idx="5">
                  <c:v>22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22</c:v>
                </c:pt>
                <c:pt idx="10">
                  <c:v>49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4.5</c:v>
                </c:pt>
                <c:pt idx="16">
                  <c:v>22</c:v>
                </c:pt>
                <c:pt idx="17">
                  <c:v>64.5</c:v>
                </c:pt>
                <c:pt idx="18">
                  <c:v>64.5</c:v>
                </c:pt>
                <c:pt idx="19">
                  <c:v>22</c:v>
                </c:pt>
                <c:pt idx="20">
                  <c:v>4.5</c:v>
                </c:pt>
                <c:pt idx="21">
                  <c:v>49</c:v>
                </c:pt>
                <c:pt idx="22">
                  <c:v>94</c:v>
                </c:pt>
                <c:pt idx="23">
                  <c:v>49</c:v>
                </c:pt>
                <c:pt idx="24">
                  <c:v>64.5</c:v>
                </c:pt>
                <c:pt idx="25">
                  <c:v>22</c:v>
                </c:pt>
                <c:pt idx="26">
                  <c:v>49</c:v>
                </c:pt>
                <c:pt idx="27">
                  <c:v>4.5</c:v>
                </c:pt>
                <c:pt idx="28">
                  <c:v>94</c:v>
                </c:pt>
                <c:pt idx="29">
                  <c:v>22</c:v>
                </c:pt>
                <c:pt idx="30">
                  <c:v>4.5</c:v>
                </c:pt>
                <c:pt idx="31">
                  <c:v>64.5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94</c:v>
                </c:pt>
                <c:pt idx="36">
                  <c:v>49</c:v>
                </c:pt>
                <c:pt idx="37">
                  <c:v>22</c:v>
                </c:pt>
                <c:pt idx="38">
                  <c:v>94</c:v>
                </c:pt>
                <c:pt idx="39">
                  <c:v>22</c:v>
                </c:pt>
                <c:pt idx="40">
                  <c:v>49</c:v>
                </c:pt>
                <c:pt idx="41">
                  <c:v>94</c:v>
                </c:pt>
                <c:pt idx="42">
                  <c:v>94</c:v>
                </c:pt>
                <c:pt idx="43">
                  <c:v>78.5</c:v>
                </c:pt>
                <c:pt idx="44">
                  <c:v>22</c:v>
                </c:pt>
                <c:pt idx="45">
                  <c:v>22</c:v>
                </c:pt>
                <c:pt idx="46">
                  <c:v>78.5</c:v>
                </c:pt>
                <c:pt idx="47">
                  <c:v>22</c:v>
                </c:pt>
                <c:pt idx="48">
                  <c:v>49</c:v>
                </c:pt>
                <c:pt idx="49">
                  <c:v>49</c:v>
                </c:pt>
                <c:pt idx="50">
                  <c:v>22</c:v>
                </c:pt>
                <c:pt idx="51">
                  <c:v>49</c:v>
                </c:pt>
                <c:pt idx="52">
                  <c:v>49</c:v>
                </c:pt>
                <c:pt idx="53">
                  <c:v>78.5</c:v>
                </c:pt>
                <c:pt idx="54">
                  <c:v>49</c:v>
                </c:pt>
                <c:pt idx="55">
                  <c:v>78.5</c:v>
                </c:pt>
                <c:pt idx="56">
                  <c:v>78.5</c:v>
                </c:pt>
                <c:pt idx="57">
                  <c:v>49</c:v>
                </c:pt>
                <c:pt idx="58">
                  <c:v>78.5</c:v>
                </c:pt>
                <c:pt idx="59">
                  <c:v>78.5</c:v>
                </c:pt>
                <c:pt idx="60">
                  <c:v>78.5</c:v>
                </c:pt>
                <c:pt idx="61">
                  <c:v>94</c:v>
                </c:pt>
                <c:pt idx="62">
                  <c:v>78.5</c:v>
                </c:pt>
                <c:pt idx="63">
                  <c:v>78.5</c:v>
                </c:pt>
                <c:pt idx="64">
                  <c:v>22</c:v>
                </c:pt>
                <c:pt idx="65">
                  <c:v>78.5</c:v>
                </c:pt>
                <c:pt idx="66">
                  <c:v>78.5</c:v>
                </c:pt>
                <c:pt idx="67">
                  <c:v>1.5</c:v>
                </c:pt>
                <c:pt idx="68">
                  <c:v>78.5</c:v>
                </c:pt>
                <c:pt idx="69">
                  <c:v>78.5</c:v>
                </c:pt>
                <c:pt idx="70">
                  <c:v>49</c:v>
                </c:pt>
                <c:pt idx="71">
                  <c:v>94</c:v>
                </c:pt>
                <c:pt idx="72">
                  <c:v>49</c:v>
                </c:pt>
                <c:pt idx="73">
                  <c:v>78.5</c:v>
                </c:pt>
                <c:pt idx="74">
                  <c:v>64.5</c:v>
                </c:pt>
                <c:pt idx="75">
                  <c:v>78.5</c:v>
                </c:pt>
                <c:pt idx="76">
                  <c:v>49</c:v>
                </c:pt>
                <c:pt idx="77">
                  <c:v>78.5</c:v>
                </c:pt>
                <c:pt idx="78">
                  <c:v>22</c:v>
                </c:pt>
                <c:pt idx="79">
                  <c:v>22</c:v>
                </c:pt>
                <c:pt idx="80">
                  <c:v>1.5</c:v>
                </c:pt>
                <c:pt idx="81">
                  <c:v>22</c:v>
                </c:pt>
                <c:pt idx="82">
                  <c:v>22</c:v>
                </c:pt>
                <c:pt idx="83">
                  <c:v>78.5</c:v>
                </c:pt>
                <c:pt idx="84">
                  <c:v>94</c:v>
                </c:pt>
                <c:pt idx="85">
                  <c:v>78.5</c:v>
                </c:pt>
                <c:pt idx="86">
                  <c:v>22</c:v>
                </c:pt>
                <c:pt idx="87">
                  <c:v>78.5</c:v>
                </c:pt>
                <c:pt idx="88">
                  <c:v>49</c:v>
                </c:pt>
                <c:pt idx="89">
                  <c:v>94</c:v>
                </c:pt>
                <c:pt idx="90">
                  <c:v>49</c:v>
                </c:pt>
                <c:pt idx="91">
                  <c:v>64.5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49</c:v>
                </c:pt>
                <c:pt idx="96">
                  <c:v>64.5</c:v>
                </c:pt>
                <c:pt idx="97">
                  <c:v>64.5</c:v>
                </c:pt>
                <c:pt idx="98">
                  <c:v>94</c:v>
                </c:pt>
              </c:numCache>
            </c:numRef>
          </c:xVal>
          <c:yVal>
            <c:numRef>
              <c:f>ЛБ4!$AI$2:$AI$100</c:f>
              <c:numCache>
                <c:formatCode>General</c:formatCode>
                <c:ptCount val="99"/>
                <c:pt idx="0">
                  <c:v>77.5</c:v>
                </c:pt>
                <c:pt idx="1">
                  <c:v>57</c:v>
                </c:pt>
                <c:pt idx="2">
                  <c:v>77.5</c:v>
                </c:pt>
                <c:pt idx="3">
                  <c:v>42</c:v>
                </c:pt>
                <c:pt idx="4">
                  <c:v>57</c:v>
                </c:pt>
                <c:pt idx="5">
                  <c:v>77.5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22.5</c:v>
                </c:pt>
                <c:pt idx="10">
                  <c:v>77.5</c:v>
                </c:pt>
                <c:pt idx="11">
                  <c:v>42</c:v>
                </c:pt>
                <c:pt idx="12">
                  <c:v>22.5</c:v>
                </c:pt>
                <c:pt idx="13">
                  <c:v>42</c:v>
                </c:pt>
                <c:pt idx="14">
                  <c:v>22.5</c:v>
                </c:pt>
                <c:pt idx="15">
                  <c:v>77.5</c:v>
                </c:pt>
                <c:pt idx="16">
                  <c:v>42</c:v>
                </c:pt>
                <c:pt idx="17">
                  <c:v>77.5</c:v>
                </c:pt>
                <c:pt idx="18">
                  <c:v>77.5</c:v>
                </c:pt>
                <c:pt idx="19">
                  <c:v>42</c:v>
                </c:pt>
                <c:pt idx="20">
                  <c:v>77.5</c:v>
                </c:pt>
                <c:pt idx="21">
                  <c:v>96</c:v>
                </c:pt>
                <c:pt idx="22">
                  <c:v>6.5</c:v>
                </c:pt>
                <c:pt idx="23">
                  <c:v>77.5</c:v>
                </c:pt>
                <c:pt idx="24">
                  <c:v>77.5</c:v>
                </c:pt>
                <c:pt idx="25">
                  <c:v>42</c:v>
                </c:pt>
                <c:pt idx="26">
                  <c:v>96</c:v>
                </c:pt>
                <c:pt idx="27">
                  <c:v>77.5</c:v>
                </c:pt>
                <c:pt idx="28">
                  <c:v>6.5</c:v>
                </c:pt>
                <c:pt idx="29">
                  <c:v>42</c:v>
                </c:pt>
                <c:pt idx="30">
                  <c:v>77.5</c:v>
                </c:pt>
                <c:pt idx="31">
                  <c:v>77.5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77.5</c:v>
                </c:pt>
                <c:pt idx="36">
                  <c:v>96</c:v>
                </c:pt>
                <c:pt idx="37">
                  <c:v>42</c:v>
                </c:pt>
                <c:pt idx="38">
                  <c:v>6.5</c:v>
                </c:pt>
                <c:pt idx="39">
                  <c:v>42</c:v>
                </c:pt>
                <c:pt idx="40">
                  <c:v>96</c:v>
                </c:pt>
                <c:pt idx="41">
                  <c:v>6.5</c:v>
                </c:pt>
                <c:pt idx="42">
                  <c:v>77.5</c:v>
                </c:pt>
                <c:pt idx="43">
                  <c:v>96</c:v>
                </c:pt>
                <c:pt idx="44">
                  <c:v>42</c:v>
                </c:pt>
                <c:pt idx="45">
                  <c:v>22.5</c:v>
                </c:pt>
                <c:pt idx="46">
                  <c:v>96</c:v>
                </c:pt>
                <c:pt idx="47">
                  <c:v>42</c:v>
                </c:pt>
                <c:pt idx="48">
                  <c:v>22.5</c:v>
                </c:pt>
                <c:pt idx="49">
                  <c:v>22.5</c:v>
                </c:pt>
                <c:pt idx="50">
                  <c:v>42</c:v>
                </c:pt>
                <c:pt idx="51">
                  <c:v>22.5</c:v>
                </c:pt>
                <c:pt idx="52">
                  <c:v>22.5</c:v>
                </c:pt>
                <c:pt idx="53">
                  <c:v>96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6.5</c:v>
                </c:pt>
                <c:pt idx="58">
                  <c:v>42</c:v>
                </c:pt>
                <c:pt idx="59">
                  <c:v>77.5</c:v>
                </c:pt>
                <c:pt idx="60">
                  <c:v>6.5</c:v>
                </c:pt>
                <c:pt idx="61">
                  <c:v>77.5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77.5</c:v>
                </c:pt>
                <c:pt idx="66">
                  <c:v>6.5</c:v>
                </c:pt>
                <c:pt idx="67">
                  <c:v>42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77.5</c:v>
                </c:pt>
                <c:pt idx="72">
                  <c:v>57</c:v>
                </c:pt>
                <c:pt idx="73">
                  <c:v>77.5</c:v>
                </c:pt>
                <c:pt idx="74">
                  <c:v>77.5</c:v>
                </c:pt>
                <c:pt idx="75">
                  <c:v>6.5</c:v>
                </c:pt>
                <c:pt idx="76">
                  <c:v>6.5</c:v>
                </c:pt>
                <c:pt idx="77">
                  <c:v>42</c:v>
                </c:pt>
                <c:pt idx="78">
                  <c:v>6.5</c:v>
                </c:pt>
                <c:pt idx="79">
                  <c:v>77.5</c:v>
                </c:pt>
                <c:pt idx="80">
                  <c:v>42</c:v>
                </c:pt>
                <c:pt idx="81">
                  <c:v>77.5</c:v>
                </c:pt>
                <c:pt idx="82">
                  <c:v>22.5</c:v>
                </c:pt>
                <c:pt idx="83">
                  <c:v>22.5</c:v>
                </c:pt>
                <c:pt idx="84">
                  <c:v>57</c:v>
                </c:pt>
                <c:pt idx="85">
                  <c:v>77.5</c:v>
                </c:pt>
                <c:pt idx="86">
                  <c:v>77.5</c:v>
                </c:pt>
                <c:pt idx="87">
                  <c:v>6.5</c:v>
                </c:pt>
                <c:pt idx="88">
                  <c:v>22.5</c:v>
                </c:pt>
                <c:pt idx="89">
                  <c:v>57</c:v>
                </c:pt>
                <c:pt idx="90">
                  <c:v>57</c:v>
                </c:pt>
                <c:pt idx="91">
                  <c:v>77.5</c:v>
                </c:pt>
                <c:pt idx="92">
                  <c:v>6.5</c:v>
                </c:pt>
                <c:pt idx="93">
                  <c:v>77.5</c:v>
                </c:pt>
                <c:pt idx="94">
                  <c:v>77.5</c:v>
                </c:pt>
                <c:pt idx="95">
                  <c:v>57</c:v>
                </c:pt>
                <c:pt idx="96">
                  <c:v>77.5</c:v>
                </c:pt>
                <c:pt idx="97">
                  <c:v>77.5</c:v>
                </c:pt>
                <c:pt idx="9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5-4B53-AB09-1474DF09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02720"/>
        <c:axId val="1252202240"/>
      </c:scatterChart>
      <c:valAx>
        <c:axId val="12522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202240"/>
        <c:crosses val="autoZero"/>
        <c:crossBetween val="midCat"/>
      </c:valAx>
      <c:valAx>
        <c:axId val="12522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2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людей по статусу депрессии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ЛБ5!$A$2:$A$5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ЛБ5!$B$2:$B$5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6-4E6B-B478-40B9AE1C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24512"/>
        <c:axId val="1182719712"/>
      </c:barChart>
      <c:catAx>
        <c:axId val="11827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</a:t>
                </a:r>
                <a:r>
                  <a:rPr lang="ru-RU" baseline="0"/>
                  <a:t>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719712"/>
        <c:crosses val="autoZero"/>
        <c:auto val="1"/>
        <c:lblAlgn val="ctr"/>
        <c:lblOffset val="100"/>
        <c:noMultiLvlLbl val="0"/>
      </c:catAx>
      <c:valAx>
        <c:axId val="11827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опрошенных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7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[лб.xlsx]ЛБ5!Сводная таблица7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Количестов людей по полу со статусом депрессии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ЛБ5!$B$23:$B$24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ЛБ5!$A$25:$A$27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ЛБ5!$B$25:$B$27</c:f>
              <c:numCache>
                <c:formatCode>General</c:formatCode>
                <c:ptCount val="2"/>
                <c:pt idx="0">
                  <c:v>25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7E-4EB1-BA3E-EA9157FC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Ожидаемый</a:t>
            </a:r>
            <a:r>
              <a:rPr lang="ru-RU" baseline="0"/>
              <a:t> уровень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ЛБ5!$B$51:$D$51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ЛБ5!$B$52:$D$52</c:f>
              <c:numCache>
                <c:formatCode>General</c:formatCode>
                <c:ptCount val="3"/>
                <c:pt idx="0">
                  <c:v>9.1212121212121211</c:v>
                </c:pt>
                <c:pt idx="1">
                  <c:v>19.111111111111111</c:v>
                </c:pt>
                <c:pt idx="2">
                  <c:v>14.767676767676768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A3B-AFFC-D32862475730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ЛБ5!$B$51:$D$51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ЛБ5!$B$53:$D$53</c:f>
              <c:numCache>
                <c:formatCode>General</c:formatCode>
                <c:ptCount val="3"/>
                <c:pt idx="0">
                  <c:v>11.878787878787879</c:v>
                </c:pt>
                <c:pt idx="1">
                  <c:v>24.888888888888889</c:v>
                </c:pt>
                <c:pt idx="2">
                  <c:v>19.232323232323232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A3B-AFFC-D328624757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ЛБ5!$B$51:$D$51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ЛБ5!$A$52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A3B-AFFC-D328624757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ЛБ5!$B$51:$D$51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ЛБ5!$A$53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7-4A3B-AFFC-D3286247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98112"/>
        <c:axId val="1185398592"/>
      </c:barChart>
      <c:catAx>
        <c:axId val="11853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398592"/>
        <c:crosses val="autoZero"/>
        <c:auto val="1"/>
        <c:lblAlgn val="ctr"/>
        <c:lblOffset val="100"/>
        <c:noMultiLvlLbl val="0"/>
      </c:catAx>
      <c:valAx>
        <c:axId val="11853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опрошенных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3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246</xdr:row>
      <xdr:rowOff>42862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CD04A5-278A-7D32-F9E2-0ACCC53E96A8}"/>
            </a:ext>
          </a:extLst>
        </xdr:cNvPr>
        <xdr:cNvSpPr txBox="1"/>
      </xdr:nvSpPr>
      <xdr:spPr>
        <a:xfrm>
          <a:off x="8458200" y="46963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605251</xdr:colOff>
      <xdr:row>3</xdr:row>
      <xdr:rowOff>5590</xdr:rowOff>
    </xdr:from>
    <xdr:to>
      <xdr:col>14</xdr:col>
      <xdr:colOff>300451</xdr:colOff>
      <xdr:row>17</xdr:row>
      <xdr:rowOff>81790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2E2BBC-06BF-86AC-5D96-F7EA6A1C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115957</xdr:colOff>
      <xdr:row>21</xdr:row>
      <xdr:rowOff>53008</xdr:rowOff>
    </xdr:from>
    <xdr:to>
      <xdr:col>14</xdr:col>
      <xdr:colOff>397565</xdr:colOff>
      <xdr:row>35</xdr:row>
      <xdr:rowOff>129208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E38273-9DF8-E061-2E04-00472D334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333375</xdr:colOff>
      <xdr:row>5</xdr:row>
      <xdr:rowOff>61912</xdr:rowOff>
    </xdr:from>
    <xdr:to>
      <xdr:col>29</xdr:col>
      <xdr:colOff>28575</xdr:colOff>
      <xdr:row>19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5BB9CD-3948-354D-84F1-BD247D35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366712</xdr:colOff>
      <xdr:row>22</xdr:row>
      <xdr:rowOff>100012</xdr:rowOff>
    </xdr:from>
    <xdr:to>
      <xdr:col>29</xdr:col>
      <xdr:colOff>61912</xdr:colOff>
      <xdr:row>36</xdr:row>
      <xdr:rowOff>176212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D5B9E7-124D-978B-D369-89C1DF0F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533400</xdr:colOff>
      <xdr:row>4</xdr:row>
      <xdr:rowOff>166687</xdr:rowOff>
    </xdr:from>
    <xdr:to>
      <xdr:col>43</xdr:col>
      <xdr:colOff>228600</xdr:colOff>
      <xdr:row>19</xdr:row>
      <xdr:rowOff>52387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7CDCABB-ED2C-A67A-5942-7E8FBD7D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542925</xdr:colOff>
      <xdr:row>19</xdr:row>
      <xdr:rowOff>157162</xdr:rowOff>
    </xdr:from>
    <xdr:to>
      <xdr:col>43</xdr:col>
      <xdr:colOff>238125</xdr:colOff>
      <xdr:row>34</xdr:row>
      <xdr:rowOff>42862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836736-4B4C-9D81-6FEA-8F5ED6D3A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90487</xdr:rowOff>
    </xdr:from>
    <xdr:to>
      <xdr:col>2</xdr:col>
      <xdr:colOff>990600</xdr:colOff>
      <xdr:row>19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3E6637-42AA-61D5-D4DA-C903C627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27</xdr:row>
      <xdr:rowOff>157162</xdr:rowOff>
    </xdr:from>
    <xdr:to>
      <xdr:col>5</xdr:col>
      <xdr:colOff>171450</xdr:colOff>
      <xdr:row>42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575661-D242-8D82-687D-48CC2DEC1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1828800</xdr:colOff>
      <xdr:row>42</xdr:row>
      <xdr:rowOff>185737</xdr:rowOff>
    </xdr:from>
    <xdr:to>
      <xdr:col>14</xdr:col>
      <xdr:colOff>514350</xdr:colOff>
      <xdr:row>57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7C048D7-F0DA-62B6-362E-6BD26D4A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4761</xdr:colOff>
      <xdr:row>42</xdr:row>
      <xdr:rowOff>157162</xdr:rowOff>
    </xdr:from>
    <xdr:to>
      <xdr:col>10</xdr:col>
      <xdr:colOff>1171574</xdr:colOff>
      <xdr:row>57</xdr:row>
      <xdr:rowOff>42862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7A4EE7E-F5A8-8E31-952B-D2AA2E56A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71437</xdr:rowOff>
    </xdr:from>
    <xdr:to>
      <xdr:col>10</xdr:col>
      <xdr:colOff>2105025</xdr:colOff>
      <xdr:row>89</xdr:row>
      <xdr:rowOff>147637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22AD0C0-FEE1-7D3A-C9E0-A5D428D4E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514350</xdr:colOff>
      <xdr:row>80</xdr:row>
      <xdr:rowOff>71437</xdr:rowOff>
    </xdr:from>
    <xdr:to>
      <xdr:col>5</xdr:col>
      <xdr:colOff>200025</xdr:colOff>
      <xdr:row>94</xdr:row>
      <xdr:rowOff>147637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AF026AA-2DEE-8209-2ABF-F81DBB85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904874</xdr:colOff>
      <xdr:row>95</xdr:row>
      <xdr:rowOff>33337</xdr:rowOff>
    </xdr:from>
    <xdr:to>
      <xdr:col>11</xdr:col>
      <xdr:colOff>2371724</xdr:colOff>
      <xdr:row>109</xdr:row>
      <xdr:rowOff>109537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1BF840-04D4-9924-D691-5F8722726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438149</xdr:colOff>
      <xdr:row>111</xdr:row>
      <xdr:rowOff>176212</xdr:rowOff>
    </xdr:from>
    <xdr:to>
      <xdr:col>11</xdr:col>
      <xdr:colOff>419100</xdr:colOff>
      <xdr:row>126</xdr:row>
      <xdr:rowOff>61912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7FF16AA-8DC2-83D2-9BDA-918D9754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214312</xdr:colOff>
      <xdr:row>127</xdr:row>
      <xdr:rowOff>185737</xdr:rowOff>
    </xdr:from>
    <xdr:to>
      <xdr:col>11</xdr:col>
      <xdr:colOff>2238375</xdr:colOff>
      <xdr:row>142</xdr:row>
      <xdr:rowOff>71437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19A6A3E-290E-C36D-8C0B-C6EE103AB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773.602606250002" createdVersion="8" refreshedVersion="8" minRefreshableVersion="3" recordCount="99" xr:uid="{3FCD1D80-6290-4FD1-A287-D68799B4839F}">
  <cacheSource type="worksheet">
    <worksheetSource ref="A1:J100" sheet="Лист1"/>
  </cacheSource>
  <cacheFields count="10">
    <cacheField name="Age " numFmtId="0">
      <sharedItems containsSemiMixedTypes="0" containsString="0" containsNumber="1" containsInteger="1" minValue="20" maxValue="25" count="6">
        <n v="21"/>
        <n v="22"/>
        <n v="23"/>
        <n v="24"/>
        <n v="20"/>
        <n v="25"/>
      </sharedItems>
    </cacheField>
    <cacheField name="Gender" numFmtId="0">
      <sharedItems count="2">
        <s v="Female"/>
        <s v="Male"/>
      </sharedItems>
    </cacheField>
    <cacheField name="AcademicPerformance" numFmtId="0">
      <sharedItems count="4">
        <s v="Good"/>
        <s v="Average"/>
        <s v="Excellent"/>
        <s v="Below average"/>
      </sharedItems>
    </cacheField>
    <cacheField name="TakingNoteInClass" numFmtId="0">
      <sharedItems count="3">
        <s v="Yes"/>
        <s v="No"/>
        <s v="Sometimes"/>
      </sharedItems>
    </cacheField>
    <cacheField name="DepressionStatus" numFmtId="0">
      <sharedItems count="3">
        <s v="No"/>
        <s v="Sometimes"/>
        <s v="Yes"/>
      </sharedItems>
    </cacheField>
    <cacheField name="FaceChallangesToCompleteAcademicTask" numFmtId="0">
      <sharedItems count="3">
        <s v="No"/>
        <s v="Sometimes"/>
        <s v="Yes"/>
      </sharedItems>
    </cacheField>
    <cacheField name="LikePresentation" numFmtId="0">
      <sharedItems count="2">
        <s v="No"/>
        <s v="Yes"/>
      </sharedItems>
    </cacheField>
    <cacheField name="SleepPerDayHours" numFmtId="0">
      <sharedItems containsSemiMixedTypes="0" containsString="0" containsNumber="1" containsInteger="1" minValue="4" maxValue="12" count="7">
        <n v="8"/>
        <n v="7"/>
        <n v="10"/>
        <n v="6"/>
        <n v="4"/>
        <n v="5"/>
        <n v="12"/>
      </sharedItems>
    </cacheField>
    <cacheField name="NumberOfFriend" numFmtId="0">
      <sharedItems containsSemiMixedTypes="0" containsString="0" containsNumber="1" containsInteger="1" minValue="0" maxValue="100" count="17">
        <n v="7"/>
        <n v="3"/>
        <n v="4"/>
        <n v="0"/>
        <n v="23"/>
        <n v="6"/>
        <n v="12"/>
        <n v="9"/>
        <n v="80"/>
        <n v="2"/>
        <n v="15"/>
        <n v="10"/>
        <n v="100"/>
        <n v="17"/>
        <n v="1"/>
        <n v="55"/>
        <n v="6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1"/>
    <x v="0"/>
  </r>
  <r>
    <x v="0"/>
    <x v="0"/>
    <x v="0"/>
    <x v="0"/>
    <x v="0"/>
    <x v="0"/>
    <x v="0"/>
    <x v="0"/>
    <x v="0"/>
    <x v="0"/>
  </r>
  <r>
    <x v="2"/>
    <x v="0"/>
    <x v="1"/>
    <x v="0"/>
    <x v="1"/>
    <x v="1"/>
    <x v="1"/>
    <x v="0"/>
    <x v="2"/>
    <x v="0"/>
  </r>
  <r>
    <x v="1"/>
    <x v="0"/>
    <x v="1"/>
    <x v="0"/>
    <x v="0"/>
    <x v="0"/>
    <x v="1"/>
    <x v="1"/>
    <x v="1"/>
    <x v="0"/>
  </r>
  <r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1"/>
    <x v="0"/>
  </r>
  <r>
    <x v="1"/>
    <x v="0"/>
    <x v="1"/>
    <x v="0"/>
    <x v="0"/>
    <x v="0"/>
    <x v="1"/>
    <x v="1"/>
    <x v="1"/>
    <x v="0"/>
  </r>
  <r>
    <x v="1"/>
    <x v="0"/>
    <x v="1"/>
    <x v="0"/>
    <x v="0"/>
    <x v="0"/>
    <x v="1"/>
    <x v="1"/>
    <x v="1"/>
    <x v="0"/>
  </r>
  <r>
    <x v="3"/>
    <x v="1"/>
    <x v="2"/>
    <x v="1"/>
    <x v="0"/>
    <x v="0"/>
    <x v="1"/>
    <x v="0"/>
    <x v="1"/>
    <x v="0"/>
  </r>
  <r>
    <x v="0"/>
    <x v="0"/>
    <x v="1"/>
    <x v="0"/>
    <x v="1"/>
    <x v="1"/>
    <x v="1"/>
    <x v="1"/>
    <x v="3"/>
    <x v="0"/>
  </r>
  <r>
    <x v="2"/>
    <x v="1"/>
    <x v="0"/>
    <x v="0"/>
    <x v="0"/>
    <x v="0"/>
    <x v="1"/>
    <x v="0"/>
    <x v="1"/>
    <x v="0"/>
  </r>
  <r>
    <x v="3"/>
    <x v="1"/>
    <x v="2"/>
    <x v="1"/>
    <x v="0"/>
    <x v="0"/>
    <x v="1"/>
    <x v="0"/>
    <x v="1"/>
    <x v="0"/>
  </r>
  <r>
    <x v="2"/>
    <x v="1"/>
    <x v="0"/>
    <x v="0"/>
    <x v="0"/>
    <x v="0"/>
    <x v="1"/>
    <x v="0"/>
    <x v="1"/>
    <x v="0"/>
  </r>
  <r>
    <x v="3"/>
    <x v="1"/>
    <x v="2"/>
    <x v="1"/>
    <x v="0"/>
    <x v="0"/>
    <x v="1"/>
    <x v="0"/>
    <x v="1"/>
    <x v="0"/>
  </r>
  <r>
    <x v="0"/>
    <x v="1"/>
    <x v="0"/>
    <x v="0"/>
    <x v="0"/>
    <x v="1"/>
    <x v="0"/>
    <x v="2"/>
    <x v="4"/>
    <x v="0"/>
  </r>
  <r>
    <x v="2"/>
    <x v="0"/>
    <x v="1"/>
    <x v="0"/>
    <x v="1"/>
    <x v="1"/>
    <x v="1"/>
    <x v="0"/>
    <x v="2"/>
    <x v="0"/>
  </r>
  <r>
    <x v="0"/>
    <x v="0"/>
    <x v="0"/>
    <x v="0"/>
    <x v="2"/>
    <x v="0"/>
    <x v="1"/>
    <x v="3"/>
    <x v="5"/>
    <x v="0"/>
  </r>
  <r>
    <x v="0"/>
    <x v="0"/>
    <x v="0"/>
    <x v="0"/>
    <x v="2"/>
    <x v="0"/>
    <x v="1"/>
    <x v="3"/>
    <x v="5"/>
    <x v="0"/>
  </r>
  <r>
    <x v="2"/>
    <x v="1"/>
    <x v="0"/>
    <x v="2"/>
    <x v="1"/>
    <x v="0"/>
    <x v="1"/>
    <x v="0"/>
    <x v="6"/>
    <x v="0"/>
  </r>
  <r>
    <x v="0"/>
    <x v="1"/>
    <x v="0"/>
    <x v="0"/>
    <x v="0"/>
    <x v="1"/>
    <x v="0"/>
    <x v="2"/>
    <x v="4"/>
    <x v="0"/>
  </r>
  <r>
    <x v="4"/>
    <x v="1"/>
    <x v="0"/>
    <x v="1"/>
    <x v="1"/>
    <x v="0"/>
    <x v="1"/>
    <x v="1"/>
    <x v="0"/>
    <x v="0"/>
  </r>
  <r>
    <x v="5"/>
    <x v="1"/>
    <x v="0"/>
    <x v="0"/>
    <x v="1"/>
    <x v="0"/>
    <x v="1"/>
    <x v="4"/>
    <x v="7"/>
    <x v="1"/>
  </r>
  <r>
    <x v="0"/>
    <x v="0"/>
    <x v="1"/>
    <x v="0"/>
    <x v="1"/>
    <x v="1"/>
    <x v="1"/>
    <x v="1"/>
    <x v="3"/>
    <x v="0"/>
  </r>
  <r>
    <x v="0"/>
    <x v="0"/>
    <x v="0"/>
    <x v="0"/>
    <x v="2"/>
    <x v="0"/>
    <x v="1"/>
    <x v="3"/>
    <x v="5"/>
    <x v="0"/>
  </r>
  <r>
    <x v="2"/>
    <x v="1"/>
    <x v="0"/>
    <x v="2"/>
    <x v="1"/>
    <x v="0"/>
    <x v="1"/>
    <x v="0"/>
    <x v="6"/>
    <x v="0"/>
  </r>
  <r>
    <x v="4"/>
    <x v="1"/>
    <x v="0"/>
    <x v="1"/>
    <x v="1"/>
    <x v="0"/>
    <x v="1"/>
    <x v="1"/>
    <x v="0"/>
    <x v="0"/>
  </r>
  <r>
    <x v="0"/>
    <x v="1"/>
    <x v="0"/>
    <x v="0"/>
    <x v="0"/>
    <x v="1"/>
    <x v="0"/>
    <x v="2"/>
    <x v="4"/>
    <x v="0"/>
  </r>
  <r>
    <x v="5"/>
    <x v="1"/>
    <x v="0"/>
    <x v="0"/>
    <x v="1"/>
    <x v="0"/>
    <x v="1"/>
    <x v="4"/>
    <x v="7"/>
    <x v="1"/>
  </r>
  <r>
    <x v="2"/>
    <x v="0"/>
    <x v="1"/>
    <x v="0"/>
    <x v="1"/>
    <x v="1"/>
    <x v="1"/>
    <x v="0"/>
    <x v="2"/>
    <x v="0"/>
  </r>
  <r>
    <x v="0"/>
    <x v="1"/>
    <x v="0"/>
    <x v="0"/>
    <x v="0"/>
    <x v="1"/>
    <x v="0"/>
    <x v="2"/>
    <x v="4"/>
    <x v="0"/>
  </r>
  <r>
    <x v="0"/>
    <x v="0"/>
    <x v="0"/>
    <x v="0"/>
    <x v="2"/>
    <x v="0"/>
    <x v="1"/>
    <x v="3"/>
    <x v="5"/>
    <x v="0"/>
  </r>
  <r>
    <x v="2"/>
    <x v="1"/>
    <x v="2"/>
    <x v="2"/>
    <x v="2"/>
    <x v="0"/>
    <x v="1"/>
    <x v="0"/>
    <x v="8"/>
    <x v="0"/>
  </r>
  <r>
    <x v="2"/>
    <x v="1"/>
    <x v="0"/>
    <x v="2"/>
    <x v="1"/>
    <x v="0"/>
    <x v="1"/>
    <x v="0"/>
    <x v="6"/>
    <x v="0"/>
  </r>
  <r>
    <x v="2"/>
    <x v="1"/>
    <x v="2"/>
    <x v="2"/>
    <x v="2"/>
    <x v="0"/>
    <x v="1"/>
    <x v="0"/>
    <x v="8"/>
    <x v="0"/>
  </r>
  <r>
    <x v="0"/>
    <x v="0"/>
    <x v="0"/>
    <x v="0"/>
    <x v="2"/>
    <x v="1"/>
    <x v="1"/>
    <x v="4"/>
    <x v="9"/>
    <x v="0"/>
  </r>
  <r>
    <x v="4"/>
    <x v="1"/>
    <x v="0"/>
    <x v="1"/>
    <x v="1"/>
    <x v="0"/>
    <x v="1"/>
    <x v="1"/>
    <x v="0"/>
    <x v="0"/>
  </r>
  <r>
    <x v="2"/>
    <x v="0"/>
    <x v="1"/>
    <x v="2"/>
    <x v="2"/>
    <x v="1"/>
    <x v="0"/>
    <x v="0"/>
    <x v="9"/>
    <x v="1"/>
  </r>
  <r>
    <x v="5"/>
    <x v="1"/>
    <x v="0"/>
    <x v="0"/>
    <x v="1"/>
    <x v="0"/>
    <x v="1"/>
    <x v="4"/>
    <x v="7"/>
    <x v="1"/>
  </r>
  <r>
    <x v="2"/>
    <x v="1"/>
    <x v="2"/>
    <x v="2"/>
    <x v="2"/>
    <x v="0"/>
    <x v="1"/>
    <x v="0"/>
    <x v="8"/>
    <x v="0"/>
  </r>
  <r>
    <x v="4"/>
    <x v="1"/>
    <x v="0"/>
    <x v="1"/>
    <x v="1"/>
    <x v="0"/>
    <x v="1"/>
    <x v="1"/>
    <x v="0"/>
    <x v="0"/>
  </r>
  <r>
    <x v="5"/>
    <x v="1"/>
    <x v="0"/>
    <x v="0"/>
    <x v="1"/>
    <x v="0"/>
    <x v="1"/>
    <x v="4"/>
    <x v="7"/>
    <x v="1"/>
  </r>
  <r>
    <x v="0"/>
    <x v="0"/>
    <x v="0"/>
    <x v="0"/>
    <x v="2"/>
    <x v="1"/>
    <x v="1"/>
    <x v="4"/>
    <x v="9"/>
    <x v="0"/>
  </r>
  <r>
    <x v="4"/>
    <x v="0"/>
    <x v="0"/>
    <x v="0"/>
    <x v="1"/>
    <x v="2"/>
    <x v="0"/>
    <x v="5"/>
    <x v="10"/>
    <x v="0"/>
  </r>
  <r>
    <x v="2"/>
    <x v="0"/>
    <x v="1"/>
    <x v="2"/>
    <x v="1"/>
    <x v="2"/>
    <x v="0"/>
    <x v="0"/>
    <x v="3"/>
    <x v="0"/>
  </r>
  <r>
    <x v="3"/>
    <x v="1"/>
    <x v="1"/>
    <x v="1"/>
    <x v="1"/>
    <x v="1"/>
    <x v="0"/>
    <x v="0"/>
    <x v="11"/>
    <x v="0"/>
  </r>
  <r>
    <x v="4"/>
    <x v="0"/>
    <x v="0"/>
    <x v="0"/>
    <x v="1"/>
    <x v="2"/>
    <x v="0"/>
    <x v="5"/>
    <x v="10"/>
    <x v="0"/>
  </r>
  <r>
    <x v="2"/>
    <x v="0"/>
    <x v="1"/>
    <x v="2"/>
    <x v="2"/>
    <x v="1"/>
    <x v="0"/>
    <x v="0"/>
    <x v="9"/>
    <x v="1"/>
  </r>
  <r>
    <x v="3"/>
    <x v="1"/>
    <x v="1"/>
    <x v="2"/>
    <x v="0"/>
    <x v="2"/>
    <x v="1"/>
    <x v="1"/>
    <x v="12"/>
    <x v="0"/>
  </r>
  <r>
    <x v="3"/>
    <x v="1"/>
    <x v="1"/>
    <x v="2"/>
    <x v="0"/>
    <x v="2"/>
    <x v="1"/>
    <x v="1"/>
    <x v="12"/>
    <x v="0"/>
  </r>
  <r>
    <x v="2"/>
    <x v="0"/>
    <x v="1"/>
    <x v="2"/>
    <x v="1"/>
    <x v="2"/>
    <x v="0"/>
    <x v="0"/>
    <x v="3"/>
    <x v="0"/>
  </r>
  <r>
    <x v="3"/>
    <x v="1"/>
    <x v="1"/>
    <x v="0"/>
    <x v="1"/>
    <x v="1"/>
    <x v="1"/>
    <x v="1"/>
    <x v="13"/>
    <x v="0"/>
  </r>
  <r>
    <x v="3"/>
    <x v="1"/>
    <x v="1"/>
    <x v="2"/>
    <x v="0"/>
    <x v="2"/>
    <x v="1"/>
    <x v="1"/>
    <x v="12"/>
    <x v="0"/>
  </r>
  <r>
    <x v="4"/>
    <x v="0"/>
    <x v="0"/>
    <x v="0"/>
    <x v="1"/>
    <x v="2"/>
    <x v="0"/>
    <x v="5"/>
    <x v="10"/>
    <x v="0"/>
  </r>
  <r>
    <x v="3"/>
    <x v="1"/>
    <x v="1"/>
    <x v="2"/>
    <x v="0"/>
    <x v="2"/>
    <x v="1"/>
    <x v="1"/>
    <x v="12"/>
    <x v="0"/>
  </r>
  <r>
    <x v="3"/>
    <x v="0"/>
    <x v="1"/>
    <x v="0"/>
    <x v="2"/>
    <x v="2"/>
    <x v="1"/>
    <x v="5"/>
    <x v="9"/>
    <x v="0"/>
  </r>
  <r>
    <x v="3"/>
    <x v="0"/>
    <x v="0"/>
    <x v="0"/>
    <x v="2"/>
    <x v="2"/>
    <x v="1"/>
    <x v="5"/>
    <x v="1"/>
    <x v="0"/>
  </r>
  <r>
    <x v="5"/>
    <x v="1"/>
    <x v="1"/>
    <x v="2"/>
    <x v="1"/>
    <x v="1"/>
    <x v="0"/>
    <x v="1"/>
    <x v="3"/>
    <x v="1"/>
  </r>
  <r>
    <x v="2"/>
    <x v="1"/>
    <x v="0"/>
    <x v="2"/>
    <x v="1"/>
    <x v="1"/>
    <x v="0"/>
    <x v="5"/>
    <x v="6"/>
    <x v="1"/>
  </r>
  <r>
    <x v="0"/>
    <x v="0"/>
    <x v="3"/>
    <x v="0"/>
    <x v="2"/>
    <x v="2"/>
    <x v="0"/>
    <x v="5"/>
    <x v="14"/>
    <x v="0"/>
  </r>
  <r>
    <x v="5"/>
    <x v="0"/>
    <x v="1"/>
    <x v="0"/>
    <x v="2"/>
    <x v="2"/>
    <x v="1"/>
    <x v="5"/>
    <x v="1"/>
    <x v="0"/>
  </r>
  <r>
    <x v="0"/>
    <x v="0"/>
    <x v="0"/>
    <x v="0"/>
    <x v="2"/>
    <x v="1"/>
    <x v="1"/>
    <x v="4"/>
    <x v="9"/>
    <x v="0"/>
  </r>
  <r>
    <x v="3"/>
    <x v="0"/>
    <x v="1"/>
    <x v="0"/>
    <x v="2"/>
    <x v="2"/>
    <x v="1"/>
    <x v="5"/>
    <x v="9"/>
    <x v="0"/>
  </r>
  <r>
    <x v="3"/>
    <x v="0"/>
    <x v="0"/>
    <x v="0"/>
    <x v="2"/>
    <x v="2"/>
    <x v="1"/>
    <x v="5"/>
    <x v="1"/>
    <x v="0"/>
  </r>
  <r>
    <x v="3"/>
    <x v="1"/>
    <x v="1"/>
    <x v="1"/>
    <x v="1"/>
    <x v="1"/>
    <x v="0"/>
    <x v="0"/>
    <x v="11"/>
    <x v="0"/>
  </r>
  <r>
    <x v="0"/>
    <x v="0"/>
    <x v="3"/>
    <x v="0"/>
    <x v="2"/>
    <x v="2"/>
    <x v="0"/>
    <x v="5"/>
    <x v="14"/>
    <x v="0"/>
  </r>
  <r>
    <x v="5"/>
    <x v="0"/>
    <x v="1"/>
    <x v="0"/>
    <x v="2"/>
    <x v="2"/>
    <x v="1"/>
    <x v="5"/>
    <x v="1"/>
    <x v="0"/>
  </r>
  <r>
    <x v="2"/>
    <x v="1"/>
    <x v="1"/>
    <x v="1"/>
    <x v="1"/>
    <x v="2"/>
    <x v="1"/>
    <x v="6"/>
    <x v="3"/>
    <x v="0"/>
  </r>
  <r>
    <x v="3"/>
    <x v="0"/>
    <x v="1"/>
    <x v="0"/>
    <x v="2"/>
    <x v="2"/>
    <x v="1"/>
    <x v="5"/>
    <x v="9"/>
    <x v="0"/>
  </r>
  <r>
    <x v="3"/>
    <x v="0"/>
    <x v="0"/>
    <x v="0"/>
    <x v="2"/>
    <x v="2"/>
    <x v="1"/>
    <x v="5"/>
    <x v="1"/>
    <x v="0"/>
  </r>
  <r>
    <x v="3"/>
    <x v="1"/>
    <x v="1"/>
    <x v="0"/>
    <x v="1"/>
    <x v="1"/>
    <x v="1"/>
    <x v="1"/>
    <x v="13"/>
    <x v="0"/>
  </r>
  <r>
    <x v="0"/>
    <x v="0"/>
    <x v="0"/>
    <x v="0"/>
    <x v="2"/>
    <x v="1"/>
    <x v="1"/>
    <x v="4"/>
    <x v="9"/>
    <x v="0"/>
  </r>
  <r>
    <x v="1"/>
    <x v="1"/>
    <x v="2"/>
    <x v="2"/>
    <x v="1"/>
    <x v="2"/>
    <x v="1"/>
    <x v="1"/>
    <x v="15"/>
    <x v="0"/>
  </r>
  <r>
    <x v="0"/>
    <x v="0"/>
    <x v="3"/>
    <x v="0"/>
    <x v="2"/>
    <x v="2"/>
    <x v="0"/>
    <x v="5"/>
    <x v="14"/>
    <x v="0"/>
  </r>
  <r>
    <x v="0"/>
    <x v="1"/>
    <x v="0"/>
    <x v="0"/>
    <x v="1"/>
    <x v="2"/>
    <x v="1"/>
    <x v="3"/>
    <x v="2"/>
    <x v="0"/>
  </r>
  <r>
    <x v="5"/>
    <x v="0"/>
    <x v="1"/>
    <x v="0"/>
    <x v="2"/>
    <x v="2"/>
    <x v="1"/>
    <x v="5"/>
    <x v="1"/>
    <x v="0"/>
  </r>
  <r>
    <x v="5"/>
    <x v="1"/>
    <x v="1"/>
    <x v="2"/>
    <x v="1"/>
    <x v="1"/>
    <x v="0"/>
    <x v="1"/>
    <x v="3"/>
    <x v="1"/>
  </r>
  <r>
    <x v="2"/>
    <x v="1"/>
    <x v="0"/>
    <x v="2"/>
    <x v="1"/>
    <x v="1"/>
    <x v="0"/>
    <x v="5"/>
    <x v="6"/>
    <x v="1"/>
  </r>
  <r>
    <x v="5"/>
    <x v="1"/>
    <x v="1"/>
    <x v="2"/>
    <x v="1"/>
    <x v="2"/>
    <x v="0"/>
    <x v="0"/>
    <x v="10"/>
    <x v="0"/>
  </r>
  <r>
    <x v="0"/>
    <x v="1"/>
    <x v="1"/>
    <x v="0"/>
    <x v="1"/>
    <x v="2"/>
    <x v="1"/>
    <x v="0"/>
    <x v="0"/>
    <x v="0"/>
  </r>
  <r>
    <x v="2"/>
    <x v="1"/>
    <x v="1"/>
    <x v="1"/>
    <x v="1"/>
    <x v="2"/>
    <x v="1"/>
    <x v="6"/>
    <x v="3"/>
    <x v="0"/>
  </r>
  <r>
    <x v="0"/>
    <x v="1"/>
    <x v="1"/>
    <x v="2"/>
    <x v="2"/>
    <x v="1"/>
    <x v="0"/>
    <x v="0"/>
    <x v="5"/>
    <x v="0"/>
  </r>
  <r>
    <x v="3"/>
    <x v="1"/>
    <x v="1"/>
    <x v="1"/>
    <x v="1"/>
    <x v="1"/>
    <x v="0"/>
    <x v="0"/>
    <x v="11"/>
    <x v="0"/>
  </r>
  <r>
    <x v="3"/>
    <x v="0"/>
    <x v="0"/>
    <x v="0"/>
    <x v="2"/>
    <x v="2"/>
    <x v="1"/>
    <x v="5"/>
    <x v="1"/>
    <x v="0"/>
  </r>
  <r>
    <x v="1"/>
    <x v="1"/>
    <x v="1"/>
    <x v="0"/>
    <x v="2"/>
    <x v="1"/>
    <x v="1"/>
    <x v="4"/>
    <x v="16"/>
    <x v="0"/>
  </r>
  <r>
    <x v="0"/>
    <x v="0"/>
    <x v="3"/>
    <x v="0"/>
    <x v="2"/>
    <x v="2"/>
    <x v="0"/>
    <x v="5"/>
    <x v="14"/>
    <x v="0"/>
  </r>
  <r>
    <x v="0"/>
    <x v="1"/>
    <x v="1"/>
    <x v="2"/>
    <x v="2"/>
    <x v="1"/>
    <x v="0"/>
    <x v="0"/>
    <x v="5"/>
    <x v="0"/>
  </r>
  <r>
    <x v="5"/>
    <x v="0"/>
    <x v="1"/>
    <x v="0"/>
    <x v="2"/>
    <x v="2"/>
    <x v="1"/>
    <x v="5"/>
    <x v="1"/>
    <x v="0"/>
  </r>
  <r>
    <x v="3"/>
    <x v="1"/>
    <x v="1"/>
    <x v="0"/>
    <x v="1"/>
    <x v="1"/>
    <x v="1"/>
    <x v="1"/>
    <x v="13"/>
    <x v="0"/>
  </r>
  <r>
    <x v="1"/>
    <x v="1"/>
    <x v="1"/>
    <x v="0"/>
    <x v="2"/>
    <x v="1"/>
    <x v="1"/>
    <x v="4"/>
    <x v="16"/>
    <x v="0"/>
  </r>
  <r>
    <x v="1"/>
    <x v="1"/>
    <x v="2"/>
    <x v="2"/>
    <x v="1"/>
    <x v="2"/>
    <x v="1"/>
    <x v="1"/>
    <x v="15"/>
    <x v="0"/>
  </r>
  <r>
    <x v="0"/>
    <x v="1"/>
    <x v="0"/>
    <x v="0"/>
    <x v="1"/>
    <x v="2"/>
    <x v="1"/>
    <x v="3"/>
    <x v="2"/>
    <x v="0"/>
  </r>
  <r>
    <x v="5"/>
    <x v="1"/>
    <x v="1"/>
    <x v="2"/>
    <x v="1"/>
    <x v="2"/>
    <x v="0"/>
    <x v="0"/>
    <x v="10"/>
    <x v="0"/>
  </r>
  <r>
    <x v="0"/>
    <x v="1"/>
    <x v="1"/>
    <x v="0"/>
    <x v="1"/>
    <x v="2"/>
    <x v="1"/>
    <x v="0"/>
    <x v="0"/>
    <x v="0"/>
  </r>
  <r>
    <x v="0"/>
    <x v="1"/>
    <x v="1"/>
    <x v="2"/>
    <x v="2"/>
    <x v="1"/>
    <x v="0"/>
    <x v="0"/>
    <x v="5"/>
    <x v="0"/>
  </r>
  <r>
    <x v="1"/>
    <x v="1"/>
    <x v="2"/>
    <x v="2"/>
    <x v="1"/>
    <x v="2"/>
    <x v="1"/>
    <x v="1"/>
    <x v="15"/>
    <x v="0"/>
  </r>
  <r>
    <x v="0"/>
    <x v="1"/>
    <x v="0"/>
    <x v="0"/>
    <x v="1"/>
    <x v="2"/>
    <x v="1"/>
    <x v="3"/>
    <x v="2"/>
    <x v="0"/>
  </r>
  <r>
    <x v="0"/>
    <x v="1"/>
    <x v="0"/>
    <x v="0"/>
    <x v="1"/>
    <x v="2"/>
    <x v="1"/>
    <x v="3"/>
    <x v="2"/>
    <x v="0"/>
  </r>
  <r>
    <x v="1"/>
    <x v="1"/>
    <x v="1"/>
    <x v="0"/>
    <x v="2"/>
    <x v="1"/>
    <x v="1"/>
    <x v="4"/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39E4C-D55A-4B6C-9E5F-45A801CB0463}" name="Сводная таблица6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222:I226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8">
        <item x="4"/>
        <item x="5"/>
        <item x="3"/>
        <item x="1"/>
        <item x="0"/>
        <item x="2"/>
        <item x="6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7F617-419A-4637-9FAB-56DB9A181FDF}" name="Сводная таблица14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">
  <location ref="B113:D117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h="1" x="0"/>
        <item h="1" x="1"/>
        <item x="2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Количество по полю LikePresentation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F1B0A-62D0-4F46-8442-414D804FC734}" name="Сводная таблица13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">
  <location ref="C99:E102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Количество по полю LikeNewThings" fld="9" subtotal="count" baseField="0" baseItem="0"/>
  </dataFields>
  <chartFormats count="3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9C8D-2703-4D9C-90F2-0C16A836FFB2}" name="Сводная таблица12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B75:F79" firstHeaderRow="1" firstDataRow="2" firstDataCol="1"/>
  <pivotFields count="10"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axis="axisRow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9EAED-61E3-4FFB-AB27-139AE71626DE}" name="Сводная таблица11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G69:K73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2" fld="5" subtotal="count" baseField="0" baseItem="0"/>
  </dataFields>
  <chartFormats count="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55651-31CF-4D5F-919F-C9F1D41BA54B}" name="Сводная таблица10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G59:J64" firstHeaderRow="1" firstDataRow="2" firstDataCol="1"/>
  <pivotFields count="10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DepressionStatus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059CC-E36B-4829-A82A-0A6059FAF8F6}" name="Сводная таблица8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8">
  <location ref="A44:E48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Depression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8A7D-98C2-4806-8309-DFDFAD75BA04}" name="Сводная таблица7" cacheId="33" dataOnRows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7">
  <location ref="A23:C27" firstHeaderRow="1" firstDataRow="2" firstDataCol="1"/>
  <pivotFields count="10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Количество по полю Gender" fld="1" subtotal="count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7FC55-1156-4A55-8344-B81F4A67540B}" name="Сводная таблица6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A1:B5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B73CE-8BEB-4A37-A86D-737687D8F839}" name="Сводная таблица9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125:E129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0"/>
        <item h="1"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E85A4-1D13-4D75-A755-792B4F1B5FE2}" name="Сводная таблица8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F91:G95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18">
        <item x="3"/>
        <item x="14"/>
        <item x="9"/>
        <item x="1"/>
        <item x="2"/>
        <item x="5"/>
        <item x="0"/>
        <item x="7"/>
        <item x="11"/>
        <item x="6"/>
        <item x="10"/>
        <item x="13"/>
        <item x="4"/>
        <item x="15"/>
        <item x="16"/>
        <item x="8"/>
        <item x="1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NumberOfFrien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41FC1-183B-4B24-9AF6-5C2C88309BEB}" name="Сводная таблица4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105:D109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Количество по полю LikeNewThing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BFA04-1218-4109-A7CA-4E6F07C0F46B}" name="Сводная таблица3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80:E84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7FB17-DD0D-435D-B78C-EA21264FDA32}" name="Сводная таблица2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51:E55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TakingNoteInCla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B2568-0C3D-4A72-BA1D-4FA8550B84D2}" name="Сводная таблица1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28:E32" firstHeaderRow="1" firstDataRow="2" firstDataCol="1"/>
  <pivotFields count="10">
    <pivotField showAll="0"/>
    <pivotField showAll="0">
      <items count="3">
        <item x="0"/>
        <item x="1"/>
        <item t="default"/>
      </items>
    </pivotField>
    <pivotField axis="axisCol" dataField="1" showAll="0">
      <items count="5">
        <item x="1"/>
        <item x="3"/>
        <item h="1" x="2"/>
        <item x="0"/>
        <item t="default"/>
      </items>
    </pivotField>
    <pivotField showAll="0"/>
    <pivotField axis="axisRow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24956-E031-4CB1-94FA-7C8A0588400F}" name="Сводная таблица10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1:D7" firstHeaderRow="1" firstDataRow="2" firstDataCol="1"/>
  <pivotFields count="10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7FE7D-05AB-4105-9292-C092F7FB5B4E}" name="Сводная таблица15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">
  <location ref="B131:C134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0"/>
        <item h="1" x="1"/>
        <item x="2"/>
        <item t="default"/>
      </items>
    </pivotField>
    <pivotField showAll="0"/>
    <pivotField showAll="0"/>
    <pivotField dataField="1" showAll="0">
      <items count="8">
        <item x="4"/>
        <item x="5"/>
        <item x="3"/>
        <item x="1"/>
        <item x="0"/>
        <item x="2"/>
        <item x="6"/>
        <item t="default"/>
      </items>
    </pivotField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dataFields count="1">
    <dataField name="Среднее по полю SleepPerDayHours" fld="7" subtotal="average" baseField="4" baseItem="0"/>
  </dataField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H1" sqref="H1:H100"/>
    </sheetView>
  </sheetViews>
  <sheetFormatPr defaultRowHeight="15" x14ac:dyDescent="0.25"/>
  <cols>
    <col min="3" max="3" width="22.140625" customWidth="1"/>
    <col min="4" max="4" width="24" customWidth="1"/>
    <col min="5" max="5" width="18.42578125" customWidth="1"/>
    <col min="6" max="6" width="40.140625" customWidth="1"/>
    <col min="7" max="7" width="17.5703125" customWidth="1"/>
    <col min="8" max="8" width="20.140625" customWidth="1"/>
    <col min="9" max="9" width="20.85546875" customWidth="1"/>
    <col min="10" max="10" width="1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21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13</v>
      </c>
      <c r="H2">
        <v>8</v>
      </c>
      <c r="I2">
        <v>7</v>
      </c>
      <c r="J2" t="s">
        <v>12</v>
      </c>
    </row>
    <row r="3" spans="1:10" x14ac:dyDescent="0.25">
      <c r="A3">
        <v>22</v>
      </c>
      <c r="B3" t="s">
        <v>10</v>
      </c>
      <c r="C3" t="s">
        <v>14</v>
      </c>
      <c r="D3" t="s">
        <v>12</v>
      </c>
      <c r="E3" t="s">
        <v>13</v>
      </c>
      <c r="F3" t="s">
        <v>13</v>
      </c>
      <c r="G3" t="s">
        <v>12</v>
      </c>
      <c r="H3">
        <v>7</v>
      </c>
      <c r="I3">
        <v>3</v>
      </c>
      <c r="J3" t="s">
        <v>12</v>
      </c>
    </row>
    <row r="4" spans="1:10" x14ac:dyDescent="0.25">
      <c r="A4">
        <v>21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13</v>
      </c>
      <c r="H4">
        <v>8</v>
      </c>
      <c r="I4">
        <v>7</v>
      </c>
      <c r="J4" t="s">
        <v>12</v>
      </c>
    </row>
    <row r="5" spans="1:10" x14ac:dyDescent="0.25">
      <c r="A5">
        <v>23</v>
      </c>
      <c r="B5" t="s">
        <v>10</v>
      </c>
      <c r="C5" t="s">
        <v>14</v>
      </c>
      <c r="D5" t="s">
        <v>12</v>
      </c>
      <c r="E5" t="s">
        <v>15</v>
      </c>
      <c r="F5" t="s">
        <v>15</v>
      </c>
      <c r="G5" t="s">
        <v>12</v>
      </c>
      <c r="H5">
        <v>8</v>
      </c>
      <c r="I5">
        <v>4</v>
      </c>
      <c r="J5" t="s">
        <v>12</v>
      </c>
    </row>
    <row r="6" spans="1:10" x14ac:dyDescent="0.25">
      <c r="A6">
        <v>22</v>
      </c>
      <c r="B6" t="s">
        <v>10</v>
      </c>
      <c r="C6" t="s">
        <v>14</v>
      </c>
      <c r="D6" t="s">
        <v>12</v>
      </c>
      <c r="E6" t="s">
        <v>13</v>
      </c>
      <c r="F6" t="s">
        <v>13</v>
      </c>
      <c r="G6" t="s">
        <v>12</v>
      </c>
      <c r="H6">
        <v>7</v>
      </c>
      <c r="I6">
        <v>3</v>
      </c>
      <c r="J6" t="s">
        <v>12</v>
      </c>
    </row>
    <row r="7" spans="1:10" x14ac:dyDescent="0.25">
      <c r="A7">
        <v>21</v>
      </c>
      <c r="B7" t="s">
        <v>10</v>
      </c>
      <c r="C7" t="s">
        <v>11</v>
      </c>
      <c r="D7" t="s">
        <v>12</v>
      </c>
      <c r="E7" t="s">
        <v>13</v>
      </c>
      <c r="F7" t="s">
        <v>13</v>
      </c>
      <c r="G7" t="s">
        <v>13</v>
      </c>
      <c r="H7">
        <v>8</v>
      </c>
      <c r="I7">
        <v>7</v>
      </c>
      <c r="J7" t="s">
        <v>12</v>
      </c>
    </row>
    <row r="8" spans="1:10" x14ac:dyDescent="0.25">
      <c r="A8">
        <v>22</v>
      </c>
      <c r="B8" t="s">
        <v>10</v>
      </c>
      <c r="C8" t="s">
        <v>14</v>
      </c>
      <c r="D8" t="s">
        <v>12</v>
      </c>
      <c r="E8" t="s">
        <v>13</v>
      </c>
      <c r="F8" t="s">
        <v>13</v>
      </c>
      <c r="G8" t="s">
        <v>12</v>
      </c>
      <c r="H8">
        <v>7</v>
      </c>
      <c r="I8">
        <v>3</v>
      </c>
      <c r="J8" t="s">
        <v>12</v>
      </c>
    </row>
    <row r="9" spans="1:10" x14ac:dyDescent="0.25">
      <c r="A9">
        <v>22</v>
      </c>
      <c r="B9" t="s">
        <v>10</v>
      </c>
      <c r="C9" t="s">
        <v>14</v>
      </c>
      <c r="D9" t="s">
        <v>12</v>
      </c>
      <c r="E9" t="s">
        <v>13</v>
      </c>
      <c r="F9" t="s">
        <v>13</v>
      </c>
      <c r="G9" t="s">
        <v>12</v>
      </c>
      <c r="H9">
        <v>7</v>
      </c>
      <c r="I9">
        <v>3</v>
      </c>
      <c r="J9" t="s">
        <v>12</v>
      </c>
    </row>
    <row r="10" spans="1:10" x14ac:dyDescent="0.25">
      <c r="A10">
        <v>22</v>
      </c>
      <c r="B10" t="s">
        <v>10</v>
      </c>
      <c r="C10" t="s">
        <v>14</v>
      </c>
      <c r="D10" t="s">
        <v>12</v>
      </c>
      <c r="E10" t="s">
        <v>13</v>
      </c>
      <c r="F10" t="s">
        <v>13</v>
      </c>
      <c r="G10" t="s">
        <v>12</v>
      </c>
      <c r="H10">
        <v>7</v>
      </c>
      <c r="I10">
        <v>3</v>
      </c>
      <c r="J10" t="s">
        <v>12</v>
      </c>
    </row>
    <row r="11" spans="1:10" x14ac:dyDescent="0.25">
      <c r="A11">
        <v>24</v>
      </c>
      <c r="B11" t="s">
        <v>16</v>
      </c>
      <c r="C11" t="s">
        <v>17</v>
      </c>
      <c r="D11" t="s">
        <v>13</v>
      </c>
      <c r="E11" t="s">
        <v>13</v>
      </c>
      <c r="F11" t="s">
        <v>13</v>
      </c>
      <c r="G11" t="s">
        <v>12</v>
      </c>
      <c r="H11">
        <v>8</v>
      </c>
      <c r="I11">
        <v>3</v>
      </c>
      <c r="J11" t="s">
        <v>12</v>
      </c>
    </row>
    <row r="12" spans="1:10" x14ac:dyDescent="0.25">
      <c r="A12">
        <v>21</v>
      </c>
      <c r="B12" t="s">
        <v>10</v>
      </c>
      <c r="C12" t="s">
        <v>14</v>
      </c>
      <c r="D12" t="s">
        <v>12</v>
      </c>
      <c r="E12" t="s">
        <v>15</v>
      </c>
      <c r="F12" t="s">
        <v>15</v>
      </c>
      <c r="G12" t="s">
        <v>12</v>
      </c>
      <c r="H12">
        <v>7</v>
      </c>
      <c r="I12">
        <v>0</v>
      </c>
      <c r="J12" t="s">
        <v>12</v>
      </c>
    </row>
    <row r="13" spans="1:10" x14ac:dyDescent="0.25">
      <c r="A13">
        <v>23</v>
      </c>
      <c r="B13" t="s">
        <v>16</v>
      </c>
      <c r="C13" t="s">
        <v>11</v>
      </c>
      <c r="D13" t="s">
        <v>12</v>
      </c>
      <c r="E13" t="s">
        <v>13</v>
      </c>
      <c r="F13" t="s">
        <v>13</v>
      </c>
      <c r="G13" t="s">
        <v>12</v>
      </c>
      <c r="H13">
        <v>8</v>
      </c>
      <c r="I13">
        <v>3</v>
      </c>
      <c r="J13" t="s">
        <v>12</v>
      </c>
    </row>
    <row r="14" spans="1:10" x14ac:dyDescent="0.25">
      <c r="A14">
        <v>24</v>
      </c>
      <c r="B14" t="s">
        <v>16</v>
      </c>
      <c r="C14" t="s">
        <v>17</v>
      </c>
      <c r="D14" t="s">
        <v>13</v>
      </c>
      <c r="E14" t="s">
        <v>13</v>
      </c>
      <c r="F14" t="s">
        <v>13</v>
      </c>
      <c r="G14" t="s">
        <v>12</v>
      </c>
      <c r="H14">
        <v>8</v>
      </c>
      <c r="I14">
        <v>3</v>
      </c>
      <c r="J14" t="s">
        <v>12</v>
      </c>
    </row>
    <row r="15" spans="1:10" x14ac:dyDescent="0.25">
      <c r="A15">
        <v>23</v>
      </c>
      <c r="B15" t="s">
        <v>16</v>
      </c>
      <c r="C15" t="s">
        <v>11</v>
      </c>
      <c r="D15" t="s">
        <v>12</v>
      </c>
      <c r="E15" t="s">
        <v>13</v>
      </c>
      <c r="F15" t="s">
        <v>13</v>
      </c>
      <c r="G15" t="s">
        <v>12</v>
      </c>
      <c r="H15">
        <v>8</v>
      </c>
      <c r="I15">
        <v>3</v>
      </c>
      <c r="J15" t="s">
        <v>12</v>
      </c>
    </row>
    <row r="16" spans="1:10" x14ac:dyDescent="0.25">
      <c r="A16">
        <v>24</v>
      </c>
      <c r="B16" t="s">
        <v>16</v>
      </c>
      <c r="C16" t="s">
        <v>17</v>
      </c>
      <c r="D16" t="s">
        <v>13</v>
      </c>
      <c r="E16" t="s">
        <v>13</v>
      </c>
      <c r="F16" t="s">
        <v>13</v>
      </c>
      <c r="G16" t="s">
        <v>12</v>
      </c>
      <c r="H16">
        <v>8</v>
      </c>
      <c r="I16">
        <v>3</v>
      </c>
      <c r="J16" t="s">
        <v>12</v>
      </c>
    </row>
    <row r="17" spans="1:10" x14ac:dyDescent="0.25">
      <c r="A17">
        <v>21</v>
      </c>
      <c r="B17" t="s">
        <v>16</v>
      </c>
      <c r="C17" t="s">
        <v>11</v>
      </c>
      <c r="D17" t="s">
        <v>12</v>
      </c>
      <c r="E17" t="s">
        <v>13</v>
      </c>
      <c r="F17" t="s">
        <v>15</v>
      </c>
      <c r="G17" t="s">
        <v>13</v>
      </c>
      <c r="H17">
        <v>10</v>
      </c>
      <c r="I17">
        <v>23</v>
      </c>
      <c r="J17" t="s">
        <v>12</v>
      </c>
    </row>
    <row r="18" spans="1:10" x14ac:dyDescent="0.25">
      <c r="A18">
        <v>23</v>
      </c>
      <c r="B18" t="s">
        <v>10</v>
      </c>
      <c r="C18" t="s">
        <v>14</v>
      </c>
      <c r="D18" t="s">
        <v>12</v>
      </c>
      <c r="E18" t="s">
        <v>15</v>
      </c>
      <c r="F18" t="s">
        <v>15</v>
      </c>
      <c r="G18" t="s">
        <v>12</v>
      </c>
      <c r="H18">
        <v>8</v>
      </c>
      <c r="I18">
        <v>4</v>
      </c>
      <c r="J18" t="s">
        <v>12</v>
      </c>
    </row>
    <row r="19" spans="1:10" x14ac:dyDescent="0.25">
      <c r="A19">
        <v>21</v>
      </c>
      <c r="B19" t="s">
        <v>10</v>
      </c>
      <c r="C19" t="s">
        <v>11</v>
      </c>
      <c r="D19" t="s">
        <v>12</v>
      </c>
      <c r="E19" t="s">
        <v>12</v>
      </c>
      <c r="F19" t="s">
        <v>13</v>
      </c>
      <c r="G19" t="s">
        <v>12</v>
      </c>
      <c r="H19">
        <v>6</v>
      </c>
      <c r="I19">
        <v>6</v>
      </c>
      <c r="J19" t="s">
        <v>12</v>
      </c>
    </row>
    <row r="20" spans="1:10" x14ac:dyDescent="0.25">
      <c r="A20">
        <v>21</v>
      </c>
      <c r="B20" t="s">
        <v>10</v>
      </c>
      <c r="C20" t="s">
        <v>11</v>
      </c>
      <c r="D20" t="s">
        <v>12</v>
      </c>
      <c r="E20" t="s">
        <v>12</v>
      </c>
      <c r="F20" t="s">
        <v>13</v>
      </c>
      <c r="G20" t="s">
        <v>12</v>
      </c>
      <c r="H20">
        <v>6</v>
      </c>
      <c r="I20">
        <v>6</v>
      </c>
      <c r="J20" t="s">
        <v>12</v>
      </c>
    </row>
    <row r="21" spans="1:10" x14ac:dyDescent="0.25">
      <c r="A21">
        <v>23</v>
      </c>
      <c r="B21" t="s">
        <v>16</v>
      </c>
      <c r="C21" t="s">
        <v>11</v>
      </c>
      <c r="D21" t="s">
        <v>15</v>
      </c>
      <c r="E21" t="s">
        <v>15</v>
      </c>
      <c r="F21" t="s">
        <v>13</v>
      </c>
      <c r="G21" t="s">
        <v>12</v>
      </c>
      <c r="H21">
        <v>8</v>
      </c>
      <c r="I21">
        <v>12</v>
      </c>
      <c r="J21" t="s">
        <v>12</v>
      </c>
    </row>
    <row r="22" spans="1:10" x14ac:dyDescent="0.25">
      <c r="A22">
        <v>21</v>
      </c>
      <c r="B22" t="s">
        <v>16</v>
      </c>
      <c r="C22" t="s">
        <v>11</v>
      </c>
      <c r="D22" t="s">
        <v>12</v>
      </c>
      <c r="E22" t="s">
        <v>13</v>
      </c>
      <c r="F22" t="s">
        <v>15</v>
      </c>
      <c r="G22" t="s">
        <v>13</v>
      </c>
      <c r="H22">
        <v>10</v>
      </c>
      <c r="I22">
        <v>23</v>
      </c>
      <c r="J22" t="s">
        <v>12</v>
      </c>
    </row>
    <row r="23" spans="1:10" x14ac:dyDescent="0.25">
      <c r="A23">
        <v>20</v>
      </c>
      <c r="B23" t="s">
        <v>16</v>
      </c>
      <c r="C23" t="s">
        <v>11</v>
      </c>
      <c r="D23" t="s">
        <v>13</v>
      </c>
      <c r="E23" t="s">
        <v>15</v>
      </c>
      <c r="F23" t="s">
        <v>13</v>
      </c>
      <c r="G23" t="s">
        <v>12</v>
      </c>
      <c r="H23">
        <v>7</v>
      </c>
      <c r="I23">
        <v>7</v>
      </c>
      <c r="J23" t="s">
        <v>12</v>
      </c>
    </row>
    <row r="24" spans="1:10" x14ac:dyDescent="0.25">
      <c r="A24">
        <v>25</v>
      </c>
      <c r="B24" t="s">
        <v>16</v>
      </c>
      <c r="C24" t="s">
        <v>11</v>
      </c>
      <c r="D24" t="s">
        <v>12</v>
      </c>
      <c r="E24" t="s">
        <v>15</v>
      </c>
      <c r="F24" t="s">
        <v>13</v>
      </c>
      <c r="G24" t="s">
        <v>12</v>
      </c>
      <c r="H24">
        <v>4</v>
      </c>
      <c r="I24">
        <v>9</v>
      </c>
      <c r="J24" t="s">
        <v>13</v>
      </c>
    </row>
    <row r="25" spans="1:10" x14ac:dyDescent="0.25">
      <c r="A25">
        <v>21</v>
      </c>
      <c r="B25" t="s">
        <v>10</v>
      </c>
      <c r="C25" t="s">
        <v>14</v>
      </c>
      <c r="D25" t="s">
        <v>12</v>
      </c>
      <c r="E25" t="s">
        <v>15</v>
      </c>
      <c r="F25" t="s">
        <v>15</v>
      </c>
      <c r="G25" t="s">
        <v>12</v>
      </c>
      <c r="H25">
        <v>7</v>
      </c>
      <c r="I25">
        <v>0</v>
      </c>
      <c r="J25" t="s">
        <v>12</v>
      </c>
    </row>
    <row r="26" spans="1:10" x14ac:dyDescent="0.25">
      <c r="A26">
        <v>21</v>
      </c>
      <c r="B26" t="s">
        <v>10</v>
      </c>
      <c r="C26" t="s">
        <v>11</v>
      </c>
      <c r="D26" t="s">
        <v>12</v>
      </c>
      <c r="E26" t="s">
        <v>12</v>
      </c>
      <c r="F26" t="s">
        <v>13</v>
      </c>
      <c r="G26" t="s">
        <v>12</v>
      </c>
      <c r="H26">
        <v>6</v>
      </c>
      <c r="I26">
        <v>6</v>
      </c>
      <c r="J26" t="s">
        <v>12</v>
      </c>
    </row>
    <row r="27" spans="1:10" x14ac:dyDescent="0.25">
      <c r="A27">
        <v>23</v>
      </c>
      <c r="B27" t="s">
        <v>16</v>
      </c>
      <c r="C27" t="s">
        <v>11</v>
      </c>
      <c r="D27" t="s">
        <v>15</v>
      </c>
      <c r="E27" t="s">
        <v>15</v>
      </c>
      <c r="F27" t="s">
        <v>13</v>
      </c>
      <c r="G27" t="s">
        <v>12</v>
      </c>
      <c r="H27">
        <v>8</v>
      </c>
      <c r="I27">
        <v>12</v>
      </c>
      <c r="J27" t="s">
        <v>12</v>
      </c>
    </row>
    <row r="28" spans="1:10" x14ac:dyDescent="0.25">
      <c r="A28">
        <v>20</v>
      </c>
      <c r="B28" t="s">
        <v>16</v>
      </c>
      <c r="C28" t="s">
        <v>11</v>
      </c>
      <c r="D28" t="s">
        <v>13</v>
      </c>
      <c r="E28" t="s">
        <v>15</v>
      </c>
      <c r="F28" t="s">
        <v>13</v>
      </c>
      <c r="G28" t="s">
        <v>12</v>
      </c>
      <c r="H28">
        <v>7</v>
      </c>
      <c r="I28">
        <v>7</v>
      </c>
      <c r="J28" t="s">
        <v>12</v>
      </c>
    </row>
    <row r="29" spans="1:10" x14ac:dyDescent="0.25">
      <c r="A29">
        <v>21</v>
      </c>
      <c r="B29" t="s">
        <v>16</v>
      </c>
      <c r="C29" t="s">
        <v>11</v>
      </c>
      <c r="D29" t="s">
        <v>12</v>
      </c>
      <c r="E29" t="s">
        <v>13</v>
      </c>
      <c r="F29" t="s">
        <v>15</v>
      </c>
      <c r="G29" t="s">
        <v>13</v>
      </c>
      <c r="H29">
        <v>10</v>
      </c>
      <c r="I29">
        <v>23</v>
      </c>
      <c r="J29" t="s">
        <v>12</v>
      </c>
    </row>
    <row r="30" spans="1:10" x14ac:dyDescent="0.25">
      <c r="A30">
        <v>25</v>
      </c>
      <c r="B30" t="s">
        <v>16</v>
      </c>
      <c r="C30" t="s">
        <v>11</v>
      </c>
      <c r="D30" t="s">
        <v>12</v>
      </c>
      <c r="E30" t="s">
        <v>15</v>
      </c>
      <c r="F30" t="s">
        <v>13</v>
      </c>
      <c r="G30" t="s">
        <v>12</v>
      </c>
      <c r="H30">
        <v>4</v>
      </c>
      <c r="I30">
        <v>9</v>
      </c>
      <c r="J30" t="s">
        <v>13</v>
      </c>
    </row>
    <row r="31" spans="1:10" x14ac:dyDescent="0.25">
      <c r="A31">
        <v>23</v>
      </c>
      <c r="B31" t="s">
        <v>10</v>
      </c>
      <c r="C31" t="s">
        <v>14</v>
      </c>
      <c r="D31" t="s">
        <v>12</v>
      </c>
      <c r="E31" t="s">
        <v>15</v>
      </c>
      <c r="F31" t="s">
        <v>15</v>
      </c>
      <c r="G31" t="s">
        <v>12</v>
      </c>
      <c r="H31">
        <v>8</v>
      </c>
      <c r="I31">
        <v>4</v>
      </c>
      <c r="J31" t="s">
        <v>12</v>
      </c>
    </row>
    <row r="32" spans="1:10" x14ac:dyDescent="0.25">
      <c r="A32">
        <v>21</v>
      </c>
      <c r="B32" t="s">
        <v>16</v>
      </c>
      <c r="C32" t="s">
        <v>11</v>
      </c>
      <c r="D32" t="s">
        <v>12</v>
      </c>
      <c r="E32" t="s">
        <v>13</v>
      </c>
      <c r="F32" t="s">
        <v>15</v>
      </c>
      <c r="G32" t="s">
        <v>13</v>
      </c>
      <c r="H32">
        <v>10</v>
      </c>
      <c r="I32">
        <v>23</v>
      </c>
      <c r="J32" t="s">
        <v>12</v>
      </c>
    </row>
    <row r="33" spans="1:10" x14ac:dyDescent="0.25">
      <c r="A33">
        <v>21</v>
      </c>
      <c r="B33" t="s">
        <v>10</v>
      </c>
      <c r="C33" t="s">
        <v>11</v>
      </c>
      <c r="D33" t="s">
        <v>12</v>
      </c>
      <c r="E33" t="s">
        <v>12</v>
      </c>
      <c r="F33" t="s">
        <v>13</v>
      </c>
      <c r="G33" t="s">
        <v>12</v>
      </c>
      <c r="H33">
        <v>6</v>
      </c>
      <c r="I33">
        <v>6</v>
      </c>
      <c r="J33" t="s">
        <v>12</v>
      </c>
    </row>
    <row r="34" spans="1:10" x14ac:dyDescent="0.25">
      <c r="A34">
        <v>23</v>
      </c>
      <c r="B34" t="s">
        <v>16</v>
      </c>
      <c r="C34" t="s">
        <v>17</v>
      </c>
      <c r="D34" t="s">
        <v>15</v>
      </c>
      <c r="E34" t="s">
        <v>12</v>
      </c>
      <c r="F34" t="s">
        <v>13</v>
      </c>
      <c r="G34" t="s">
        <v>12</v>
      </c>
      <c r="H34">
        <v>8</v>
      </c>
      <c r="I34">
        <v>80</v>
      </c>
      <c r="J34" t="s">
        <v>12</v>
      </c>
    </row>
    <row r="35" spans="1:10" x14ac:dyDescent="0.25">
      <c r="A35">
        <v>23</v>
      </c>
      <c r="B35" t="s">
        <v>16</v>
      </c>
      <c r="C35" t="s">
        <v>11</v>
      </c>
      <c r="D35" t="s">
        <v>15</v>
      </c>
      <c r="E35" t="s">
        <v>15</v>
      </c>
      <c r="F35" t="s">
        <v>13</v>
      </c>
      <c r="G35" t="s">
        <v>12</v>
      </c>
      <c r="H35">
        <v>8</v>
      </c>
      <c r="I35">
        <v>12</v>
      </c>
      <c r="J35" t="s">
        <v>12</v>
      </c>
    </row>
    <row r="36" spans="1:10" x14ac:dyDescent="0.25">
      <c r="A36">
        <v>23</v>
      </c>
      <c r="B36" t="s">
        <v>16</v>
      </c>
      <c r="C36" t="s">
        <v>17</v>
      </c>
      <c r="D36" t="s">
        <v>15</v>
      </c>
      <c r="E36" t="s">
        <v>12</v>
      </c>
      <c r="F36" t="s">
        <v>13</v>
      </c>
      <c r="G36" t="s">
        <v>12</v>
      </c>
      <c r="H36">
        <v>8</v>
      </c>
      <c r="I36">
        <v>80</v>
      </c>
      <c r="J36" t="s">
        <v>12</v>
      </c>
    </row>
    <row r="37" spans="1:10" x14ac:dyDescent="0.25">
      <c r="A37">
        <v>21</v>
      </c>
      <c r="B37" t="s">
        <v>10</v>
      </c>
      <c r="C37" t="s">
        <v>11</v>
      </c>
      <c r="D37" t="s">
        <v>12</v>
      </c>
      <c r="E37" t="s">
        <v>12</v>
      </c>
      <c r="F37" t="s">
        <v>15</v>
      </c>
      <c r="G37" t="s">
        <v>12</v>
      </c>
      <c r="H37">
        <v>4</v>
      </c>
      <c r="I37">
        <v>2</v>
      </c>
      <c r="J37" t="s">
        <v>12</v>
      </c>
    </row>
    <row r="38" spans="1:10" x14ac:dyDescent="0.25">
      <c r="A38">
        <v>20</v>
      </c>
      <c r="B38" t="s">
        <v>16</v>
      </c>
      <c r="C38" t="s">
        <v>11</v>
      </c>
      <c r="D38" t="s">
        <v>13</v>
      </c>
      <c r="E38" t="s">
        <v>15</v>
      </c>
      <c r="F38" t="s">
        <v>13</v>
      </c>
      <c r="G38" t="s">
        <v>12</v>
      </c>
      <c r="H38">
        <v>7</v>
      </c>
      <c r="I38">
        <v>7</v>
      </c>
      <c r="J38" t="s">
        <v>12</v>
      </c>
    </row>
    <row r="39" spans="1:10" x14ac:dyDescent="0.25">
      <c r="A39">
        <v>23</v>
      </c>
      <c r="B39" t="s">
        <v>10</v>
      </c>
      <c r="C39" t="s">
        <v>14</v>
      </c>
      <c r="D39" t="s">
        <v>15</v>
      </c>
      <c r="E39" t="s">
        <v>12</v>
      </c>
      <c r="F39" t="s">
        <v>15</v>
      </c>
      <c r="G39" t="s">
        <v>13</v>
      </c>
      <c r="H39">
        <v>8</v>
      </c>
      <c r="I39">
        <v>2</v>
      </c>
      <c r="J39" t="s">
        <v>13</v>
      </c>
    </row>
    <row r="40" spans="1:10" x14ac:dyDescent="0.25">
      <c r="A40">
        <v>25</v>
      </c>
      <c r="B40" t="s">
        <v>16</v>
      </c>
      <c r="C40" t="s">
        <v>11</v>
      </c>
      <c r="D40" t="s">
        <v>12</v>
      </c>
      <c r="E40" t="s">
        <v>15</v>
      </c>
      <c r="F40" t="s">
        <v>13</v>
      </c>
      <c r="G40" t="s">
        <v>12</v>
      </c>
      <c r="H40">
        <v>4</v>
      </c>
      <c r="I40">
        <v>9</v>
      </c>
      <c r="J40" t="s">
        <v>13</v>
      </c>
    </row>
    <row r="41" spans="1:10" x14ac:dyDescent="0.25">
      <c r="A41">
        <v>23</v>
      </c>
      <c r="B41" t="s">
        <v>16</v>
      </c>
      <c r="C41" t="s">
        <v>17</v>
      </c>
      <c r="D41" t="s">
        <v>15</v>
      </c>
      <c r="E41" t="s">
        <v>12</v>
      </c>
      <c r="F41" t="s">
        <v>13</v>
      </c>
      <c r="G41" t="s">
        <v>12</v>
      </c>
      <c r="H41">
        <v>8</v>
      </c>
      <c r="I41">
        <v>80</v>
      </c>
      <c r="J41" t="s">
        <v>12</v>
      </c>
    </row>
    <row r="42" spans="1:10" x14ac:dyDescent="0.25">
      <c r="A42">
        <v>20</v>
      </c>
      <c r="B42" t="s">
        <v>16</v>
      </c>
      <c r="C42" t="s">
        <v>11</v>
      </c>
      <c r="D42" t="s">
        <v>13</v>
      </c>
      <c r="E42" t="s">
        <v>15</v>
      </c>
      <c r="F42" t="s">
        <v>13</v>
      </c>
      <c r="G42" t="s">
        <v>12</v>
      </c>
      <c r="H42">
        <v>7</v>
      </c>
      <c r="I42">
        <v>7</v>
      </c>
      <c r="J42" t="s">
        <v>12</v>
      </c>
    </row>
    <row r="43" spans="1:10" x14ac:dyDescent="0.25">
      <c r="A43">
        <v>25</v>
      </c>
      <c r="B43" t="s">
        <v>16</v>
      </c>
      <c r="C43" t="s">
        <v>11</v>
      </c>
      <c r="D43" t="s">
        <v>12</v>
      </c>
      <c r="E43" t="s">
        <v>15</v>
      </c>
      <c r="F43" t="s">
        <v>13</v>
      </c>
      <c r="G43" t="s">
        <v>12</v>
      </c>
      <c r="H43">
        <v>4</v>
      </c>
      <c r="I43">
        <v>9</v>
      </c>
      <c r="J43" t="s">
        <v>13</v>
      </c>
    </row>
    <row r="44" spans="1:10" x14ac:dyDescent="0.25">
      <c r="A44">
        <v>21</v>
      </c>
      <c r="B44" t="s">
        <v>10</v>
      </c>
      <c r="C44" t="s">
        <v>11</v>
      </c>
      <c r="D44" t="s">
        <v>12</v>
      </c>
      <c r="E44" t="s">
        <v>12</v>
      </c>
      <c r="F44" t="s">
        <v>15</v>
      </c>
      <c r="G44" t="s">
        <v>12</v>
      </c>
      <c r="H44">
        <v>4</v>
      </c>
      <c r="I44">
        <v>2</v>
      </c>
      <c r="J44" t="s">
        <v>12</v>
      </c>
    </row>
    <row r="45" spans="1:10" x14ac:dyDescent="0.25">
      <c r="A45">
        <v>20</v>
      </c>
      <c r="B45" t="s">
        <v>10</v>
      </c>
      <c r="C45" t="s">
        <v>11</v>
      </c>
      <c r="D45" t="s">
        <v>12</v>
      </c>
      <c r="E45" t="s">
        <v>15</v>
      </c>
      <c r="F45" t="s">
        <v>12</v>
      </c>
      <c r="G45" t="s">
        <v>13</v>
      </c>
      <c r="H45">
        <v>5</v>
      </c>
      <c r="I45">
        <v>15</v>
      </c>
      <c r="J45" t="s">
        <v>12</v>
      </c>
    </row>
    <row r="46" spans="1:10" x14ac:dyDescent="0.25">
      <c r="A46">
        <v>23</v>
      </c>
      <c r="B46" t="s">
        <v>10</v>
      </c>
      <c r="C46" t="s">
        <v>14</v>
      </c>
      <c r="D46" t="s">
        <v>15</v>
      </c>
      <c r="E46" t="s">
        <v>15</v>
      </c>
      <c r="F46" t="s">
        <v>12</v>
      </c>
      <c r="G46" t="s">
        <v>13</v>
      </c>
      <c r="H46">
        <v>8</v>
      </c>
      <c r="I46">
        <v>0</v>
      </c>
      <c r="J46" t="s">
        <v>12</v>
      </c>
    </row>
    <row r="47" spans="1:10" x14ac:dyDescent="0.25">
      <c r="A47">
        <v>24</v>
      </c>
      <c r="B47" t="s">
        <v>16</v>
      </c>
      <c r="C47" t="s">
        <v>14</v>
      </c>
      <c r="D47" t="s">
        <v>13</v>
      </c>
      <c r="E47" t="s">
        <v>15</v>
      </c>
      <c r="F47" t="s">
        <v>15</v>
      </c>
      <c r="G47" t="s">
        <v>13</v>
      </c>
      <c r="H47">
        <v>8</v>
      </c>
      <c r="I47">
        <v>10</v>
      </c>
      <c r="J47" t="s">
        <v>12</v>
      </c>
    </row>
    <row r="48" spans="1:10" x14ac:dyDescent="0.25">
      <c r="A48">
        <v>20</v>
      </c>
      <c r="B48" t="s">
        <v>10</v>
      </c>
      <c r="C48" t="s">
        <v>11</v>
      </c>
      <c r="D48" t="s">
        <v>12</v>
      </c>
      <c r="E48" t="s">
        <v>15</v>
      </c>
      <c r="F48" t="s">
        <v>12</v>
      </c>
      <c r="G48" t="s">
        <v>13</v>
      </c>
      <c r="H48">
        <v>5</v>
      </c>
      <c r="I48">
        <v>15</v>
      </c>
      <c r="J48" t="s">
        <v>12</v>
      </c>
    </row>
    <row r="49" spans="1:10" x14ac:dyDescent="0.25">
      <c r="A49">
        <v>23</v>
      </c>
      <c r="B49" t="s">
        <v>10</v>
      </c>
      <c r="C49" t="s">
        <v>14</v>
      </c>
      <c r="D49" t="s">
        <v>15</v>
      </c>
      <c r="E49" t="s">
        <v>12</v>
      </c>
      <c r="F49" t="s">
        <v>15</v>
      </c>
      <c r="G49" t="s">
        <v>13</v>
      </c>
      <c r="H49">
        <v>8</v>
      </c>
      <c r="I49">
        <v>2</v>
      </c>
      <c r="J49" t="s">
        <v>13</v>
      </c>
    </row>
    <row r="50" spans="1:10" x14ac:dyDescent="0.25">
      <c r="A50">
        <v>24</v>
      </c>
      <c r="B50" t="s">
        <v>16</v>
      </c>
      <c r="C50" t="s">
        <v>14</v>
      </c>
      <c r="D50" t="s">
        <v>15</v>
      </c>
      <c r="E50" t="s">
        <v>13</v>
      </c>
      <c r="F50" t="s">
        <v>12</v>
      </c>
      <c r="G50" t="s">
        <v>12</v>
      </c>
      <c r="H50">
        <v>7</v>
      </c>
      <c r="I50">
        <v>100</v>
      </c>
      <c r="J50" t="s">
        <v>12</v>
      </c>
    </row>
    <row r="51" spans="1:10" x14ac:dyDescent="0.25">
      <c r="A51">
        <v>24</v>
      </c>
      <c r="B51" t="s">
        <v>16</v>
      </c>
      <c r="C51" t="s">
        <v>14</v>
      </c>
      <c r="D51" t="s">
        <v>15</v>
      </c>
      <c r="E51" t="s">
        <v>13</v>
      </c>
      <c r="F51" t="s">
        <v>12</v>
      </c>
      <c r="G51" t="s">
        <v>12</v>
      </c>
      <c r="H51">
        <v>7</v>
      </c>
      <c r="I51">
        <v>100</v>
      </c>
      <c r="J51" t="s">
        <v>12</v>
      </c>
    </row>
    <row r="52" spans="1:10" x14ac:dyDescent="0.25">
      <c r="A52">
        <v>23</v>
      </c>
      <c r="B52" t="s">
        <v>10</v>
      </c>
      <c r="C52" t="s">
        <v>14</v>
      </c>
      <c r="D52" t="s">
        <v>15</v>
      </c>
      <c r="E52" t="s">
        <v>15</v>
      </c>
      <c r="F52" t="s">
        <v>12</v>
      </c>
      <c r="G52" t="s">
        <v>13</v>
      </c>
      <c r="H52">
        <v>8</v>
      </c>
      <c r="I52">
        <v>0</v>
      </c>
      <c r="J52" t="s">
        <v>12</v>
      </c>
    </row>
    <row r="53" spans="1:10" x14ac:dyDescent="0.25">
      <c r="A53">
        <v>24</v>
      </c>
      <c r="B53" t="s">
        <v>16</v>
      </c>
      <c r="C53" t="s">
        <v>14</v>
      </c>
      <c r="D53" t="s">
        <v>12</v>
      </c>
      <c r="E53" t="s">
        <v>15</v>
      </c>
      <c r="F53" t="s">
        <v>15</v>
      </c>
      <c r="G53" t="s">
        <v>12</v>
      </c>
      <c r="H53">
        <v>7</v>
      </c>
      <c r="I53">
        <v>17</v>
      </c>
      <c r="J53" t="s">
        <v>12</v>
      </c>
    </row>
    <row r="54" spans="1:10" x14ac:dyDescent="0.25">
      <c r="A54">
        <v>24</v>
      </c>
      <c r="B54" t="s">
        <v>16</v>
      </c>
      <c r="C54" t="s">
        <v>14</v>
      </c>
      <c r="D54" t="s">
        <v>15</v>
      </c>
      <c r="E54" t="s">
        <v>13</v>
      </c>
      <c r="F54" t="s">
        <v>12</v>
      </c>
      <c r="G54" t="s">
        <v>12</v>
      </c>
      <c r="H54">
        <v>7</v>
      </c>
      <c r="I54">
        <v>100</v>
      </c>
      <c r="J54" t="s">
        <v>12</v>
      </c>
    </row>
    <row r="55" spans="1:10" x14ac:dyDescent="0.25">
      <c r="A55">
        <v>20</v>
      </c>
      <c r="B55" t="s">
        <v>10</v>
      </c>
      <c r="C55" t="s">
        <v>11</v>
      </c>
      <c r="D55" t="s">
        <v>12</v>
      </c>
      <c r="E55" t="s">
        <v>15</v>
      </c>
      <c r="F55" t="s">
        <v>12</v>
      </c>
      <c r="G55" t="s">
        <v>13</v>
      </c>
      <c r="H55">
        <v>5</v>
      </c>
      <c r="I55">
        <v>15</v>
      </c>
      <c r="J55" t="s">
        <v>12</v>
      </c>
    </row>
    <row r="56" spans="1:10" x14ac:dyDescent="0.25">
      <c r="A56">
        <v>24</v>
      </c>
      <c r="B56" t="s">
        <v>16</v>
      </c>
      <c r="C56" t="s">
        <v>14</v>
      </c>
      <c r="D56" t="s">
        <v>15</v>
      </c>
      <c r="E56" t="s">
        <v>13</v>
      </c>
      <c r="F56" t="s">
        <v>12</v>
      </c>
      <c r="G56" t="s">
        <v>12</v>
      </c>
      <c r="H56">
        <v>7</v>
      </c>
      <c r="I56">
        <v>100</v>
      </c>
      <c r="J56" t="s">
        <v>12</v>
      </c>
    </row>
    <row r="57" spans="1:10" x14ac:dyDescent="0.25">
      <c r="A57">
        <v>24</v>
      </c>
      <c r="B57" t="s">
        <v>10</v>
      </c>
      <c r="C57" t="s">
        <v>14</v>
      </c>
      <c r="D57" t="s">
        <v>12</v>
      </c>
      <c r="E57" t="s">
        <v>12</v>
      </c>
      <c r="F57" t="s">
        <v>12</v>
      </c>
      <c r="G57" t="s">
        <v>12</v>
      </c>
      <c r="H57">
        <v>5</v>
      </c>
      <c r="I57">
        <v>2</v>
      </c>
      <c r="J57" t="s">
        <v>12</v>
      </c>
    </row>
    <row r="58" spans="1:10" x14ac:dyDescent="0.25">
      <c r="A58">
        <v>24</v>
      </c>
      <c r="B58" t="s">
        <v>10</v>
      </c>
      <c r="C58" t="s">
        <v>11</v>
      </c>
      <c r="D58" t="s">
        <v>12</v>
      </c>
      <c r="E58" t="s">
        <v>12</v>
      </c>
      <c r="F58" t="s">
        <v>12</v>
      </c>
      <c r="G58" t="s">
        <v>12</v>
      </c>
      <c r="H58">
        <v>5</v>
      </c>
      <c r="I58">
        <v>3</v>
      </c>
      <c r="J58" t="s">
        <v>12</v>
      </c>
    </row>
    <row r="59" spans="1:10" x14ac:dyDescent="0.25">
      <c r="A59">
        <v>25</v>
      </c>
      <c r="B59" t="s">
        <v>16</v>
      </c>
      <c r="C59" t="s">
        <v>14</v>
      </c>
      <c r="D59" t="s">
        <v>15</v>
      </c>
      <c r="E59" t="s">
        <v>15</v>
      </c>
      <c r="F59" t="s">
        <v>15</v>
      </c>
      <c r="G59" t="s">
        <v>13</v>
      </c>
      <c r="H59">
        <v>7</v>
      </c>
      <c r="I59">
        <v>0</v>
      </c>
      <c r="J59" t="s">
        <v>13</v>
      </c>
    </row>
    <row r="60" spans="1:10" x14ac:dyDescent="0.25">
      <c r="A60">
        <v>23</v>
      </c>
      <c r="B60" t="s">
        <v>16</v>
      </c>
      <c r="C60" t="s">
        <v>11</v>
      </c>
      <c r="D60" t="s">
        <v>15</v>
      </c>
      <c r="E60" t="s">
        <v>15</v>
      </c>
      <c r="F60" t="s">
        <v>15</v>
      </c>
      <c r="G60" t="s">
        <v>13</v>
      </c>
      <c r="H60">
        <v>5</v>
      </c>
      <c r="I60">
        <v>12</v>
      </c>
      <c r="J60" t="s">
        <v>13</v>
      </c>
    </row>
    <row r="61" spans="1:10" x14ac:dyDescent="0.25">
      <c r="A61">
        <v>21</v>
      </c>
      <c r="B61" t="s">
        <v>10</v>
      </c>
      <c r="C61" t="s">
        <v>18</v>
      </c>
      <c r="D61" t="s">
        <v>12</v>
      </c>
      <c r="E61" t="s">
        <v>12</v>
      </c>
      <c r="F61" t="s">
        <v>12</v>
      </c>
      <c r="G61" t="s">
        <v>13</v>
      </c>
      <c r="H61">
        <v>5</v>
      </c>
      <c r="I61">
        <v>1</v>
      </c>
      <c r="J61" t="s">
        <v>12</v>
      </c>
    </row>
    <row r="62" spans="1:10" x14ac:dyDescent="0.25">
      <c r="A62">
        <v>25</v>
      </c>
      <c r="B62" t="s">
        <v>10</v>
      </c>
      <c r="C62" t="s">
        <v>14</v>
      </c>
      <c r="D62" t="s">
        <v>12</v>
      </c>
      <c r="E62" t="s">
        <v>12</v>
      </c>
      <c r="F62" t="s">
        <v>12</v>
      </c>
      <c r="G62" t="s">
        <v>12</v>
      </c>
      <c r="H62">
        <v>5</v>
      </c>
      <c r="I62">
        <v>3</v>
      </c>
      <c r="J62" t="s">
        <v>12</v>
      </c>
    </row>
    <row r="63" spans="1:10" x14ac:dyDescent="0.25">
      <c r="A63">
        <v>21</v>
      </c>
      <c r="B63" t="s">
        <v>10</v>
      </c>
      <c r="C63" t="s">
        <v>11</v>
      </c>
      <c r="D63" t="s">
        <v>12</v>
      </c>
      <c r="E63" t="s">
        <v>12</v>
      </c>
      <c r="F63" t="s">
        <v>15</v>
      </c>
      <c r="G63" t="s">
        <v>12</v>
      </c>
      <c r="H63">
        <v>4</v>
      </c>
      <c r="I63">
        <v>2</v>
      </c>
      <c r="J63" t="s">
        <v>12</v>
      </c>
    </row>
    <row r="64" spans="1:10" x14ac:dyDescent="0.25">
      <c r="A64">
        <v>24</v>
      </c>
      <c r="B64" t="s">
        <v>10</v>
      </c>
      <c r="C64" t="s">
        <v>14</v>
      </c>
      <c r="D64" t="s">
        <v>12</v>
      </c>
      <c r="E64" t="s">
        <v>12</v>
      </c>
      <c r="F64" t="s">
        <v>12</v>
      </c>
      <c r="G64" t="s">
        <v>12</v>
      </c>
      <c r="H64">
        <v>5</v>
      </c>
      <c r="I64">
        <v>2</v>
      </c>
      <c r="J64" t="s">
        <v>12</v>
      </c>
    </row>
    <row r="65" spans="1:10" x14ac:dyDescent="0.25">
      <c r="A65">
        <v>24</v>
      </c>
      <c r="B65" t="s">
        <v>10</v>
      </c>
      <c r="C65" t="s">
        <v>11</v>
      </c>
      <c r="D65" t="s">
        <v>12</v>
      </c>
      <c r="E65" t="s">
        <v>12</v>
      </c>
      <c r="F65" t="s">
        <v>12</v>
      </c>
      <c r="G65" t="s">
        <v>12</v>
      </c>
      <c r="H65">
        <v>5</v>
      </c>
      <c r="I65">
        <v>3</v>
      </c>
      <c r="J65" t="s">
        <v>12</v>
      </c>
    </row>
    <row r="66" spans="1:10" x14ac:dyDescent="0.25">
      <c r="A66">
        <v>24</v>
      </c>
      <c r="B66" t="s">
        <v>16</v>
      </c>
      <c r="C66" t="s">
        <v>14</v>
      </c>
      <c r="D66" t="s">
        <v>13</v>
      </c>
      <c r="E66" t="s">
        <v>15</v>
      </c>
      <c r="F66" t="s">
        <v>15</v>
      </c>
      <c r="G66" t="s">
        <v>13</v>
      </c>
      <c r="H66">
        <v>8</v>
      </c>
      <c r="I66">
        <v>10</v>
      </c>
      <c r="J66" t="s">
        <v>12</v>
      </c>
    </row>
    <row r="67" spans="1:10" x14ac:dyDescent="0.25">
      <c r="A67">
        <v>21</v>
      </c>
      <c r="B67" t="s">
        <v>10</v>
      </c>
      <c r="C67" t="s">
        <v>18</v>
      </c>
      <c r="D67" t="s">
        <v>12</v>
      </c>
      <c r="E67" t="s">
        <v>12</v>
      </c>
      <c r="F67" t="s">
        <v>12</v>
      </c>
      <c r="G67" t="s">
        <v>13</v>
      </c>
      <c r="H67">
        <v>5</v>
      </c>
      <c r="I67">
        <v>1</v>
      </c>
      <c r="J67" t="s">
        <v>12</v>
      </c>
    </row>
    <row r="68" spans="1:10" x14ac:dyDescent="0.25">
      <c r="A68">
        <v>25</v>
      </c>
      <c r="B68" t="s">
        <v>10</v>
      </c>
      <c r="C68" t="s">
        <v>14</v>
      </c>
      <c r="D68" t="s">
        <v>12</v>
      </c>
      <c r="E68" t="s">
        <v>12</v>
      </c>
      <c r="F68" t="s">
        <v>12</v>
      </c>
      <c r="G68" t="s">
        <v>12</v>
      </c>
      <c r="H68">
        <v>5</v>
      </c>
      <c r="I68">
        <v>3</v>
      </c>
      <c r="J68" t="s">
        <v>12</v>
      </c>
    </row>
    <row r="69" spans="1:10" x14ac:dyDescent="0.25">
      <c r="A69">
        <v>23</v>
      </c>
      <c r="B69" t="s">
        <v>16</v>
      </c>
      <c r="C69" t="s">
        <v>14</v>
      </c>
      <c r="D69" t="s">
        <v>13</v>
      </c>
      <c r="E69" t="s">
        <v>15</v>
      </c>
      <c r="F69" t="s">
        <v>12</v>
      </c>
      <c r="G69" t="s">
        <v>12</v>
      </c>
      <c r="H69">
        <v>12</v>
      </c>
      <c r="I69">
        <v>0</v>
      </c>
      <c r="J69" t="s">
        <v>12</v>
      </c>
    </row>
    <row r="70" spans="1:10" x14ac:dyDescent="0.25">
      <c r="A70">
        <v>24</v>
      </c>
      <c r="B70" t="s">
        <v>10</v>
      </c>
      <c r="C70" t="s">
        <v>14</v>
      </c>
      <c r="D70" t="s">
        <v>12</v>
      </c>
      <c r="E70" t="s">
        <v>12</v>
      </c>
      <c r="F70" t="s">
        <v>12</v>
      </c>
      <c r="G70" t="s">
        <v>12</v>
      </c>
      <c r="H70">
        <v>5</v>
      </c>
      <c r="I70">
        <v>2</v>
      </c>
      <c r="J70" t="s">
        <v>12</v>
      </c>
    </row>
    <row r="71" spans="1:10" x14ac:dyDescent="0.25">
      <c r="A71">
        <v>24</v>
      </c>
      <c r="B71" t="s">
        <v>10</v>
      </c>
      <c r="C71" t="s">
        <v>11</v>
      </c>
      <c r="D71" t="s">
        <v>12</v>
      </c>
      <c r="E71" t="s">
        <v>12</v>
      </c>
      <c r="F71" t="s">
        <v>12</v>
      </c>
      <c r="G71" t="s">
        <v>12</v>
      </c>
      <c r="H71">
        <v>5</v>
      </c>
      <c r="I71">
        <v>3</v>
      </c>
      <c r="J71" t="s">
        <v>12</v>
      </c>
    </row>
    <row r="72" spans="1:10" x14ac:dyDescent="0.25">
      <c r="A72">
        <v>24</v>
      </c>
      <c r="B72" t="s">
        <v>16</v>
      </c>
      <c r="C72" t="s">
        <v>14</v>
      </c>
      <c r="D72" t="s">
        <v>12</v>
      </c>
      <c r="E72" t="s">
        <v>15</v>
      </c>
      <c r="F72" t="s">
        <v>15</v>
      </c>
      <c r="G72" t="s">
        <v>12</v>
      </c>
      <c r="H72">
        <v>7</v>
      </c>
      <c r="I72">
        <v>17</v>
      </c>
      <c r="J72" t="s">
        <v>12</v>
      </c>
    </row>
    <row r="73" spans="1:10" x14ac:dyDescent="0.25">
      <c r="A73">
        <v>21</v>
      </c>
      <c r="B73" t="s">
        <v>10</v>
      </c>
      <c r="C73" t="s">
        <v>11</v>
      </c>
      <c r="D73" t="s">
        <v>12</v>
      </c>
      <c r="E73" t="s">
        <v>12</v>
      </c>
      <c r="F73" t="s">
        <v>15</v>
      </c>
      <c r="G73" t="s">
        <v>12</v>
      </c>
      <c r="H73">
        <v>4</v>
      </c>
      <c r="I73">
        <v>2</v>
      </c>
      <c r="J73" t="s">
        <v>12</v>
      </c>
    </row>
    <row r="74" spans="1:10" x14ac:dyDescent="0.25">
      <c r="A74">
        <v>22</v>
      </c>
      <c r="B74" t="s">
        <v>16</v>
      </c>
      <c r="C74" t="s">
        <v>17</v>
      </c>
      <c r="D74" t="s">
        <v>15</v>
      </c>
      <c r="E74" t="s">
        <v>15</v>
      </c>
      <c r="F74" t="s">
        <v>12</v>
      </c>
      <c r="G74" t="s">
        <v>12</v>
      </c>
      <c r="H74">
        <v>7</v>
      </c>
      <c r="I74">
        <v>55</v>
      </c>
      <c r="J74" t="s">
        <v>12</v>
      </c>
    </row>
    <row r="75" spans="1:10" x14ac:dyDescent="0.25">
      <c r="A75">
        <v>21</v>
      </c>
      <c r="B75" t="s">
        <v>10</v>
      </c>
      <c r="C75" t="s">
        <v>18</v>
      </c>
      <c r="D75" t="s">
        <v>12</v>
      </c>
      <c r="E75" t="s">
        <v>12</v>
      </c>
      <c r="F75" t="s">
        <v>12</v>
      </c>
      <c r="G75" t="s">
        <v>13</v>
      </c>
      <c r="H75">
        <v>5</v>
      </c>
      <c r="I75">
        <v>1</v>
      </c>
      <c r="J75" t="s">
        <v>12</v>
      </c>
    </row>
    <row r="76" spans="1:10" x14ac:dyDescent="0.25">
      <c r="A76">
        <v>21</v>
      </c>
      <c r="B76" t="s">
        <v>16</v>
      </c>
      <c r="C76" t="s">
        <v>11</v>
      </c>
      <c r="D76" t="s">
        <v>12</v>
      </c>
      <c r="E76" t="s">
        <v>15</v>
      </c>
      <c r="F76" t="s">
        <v>12</v>
      </c>
      <c r="G76" t="s">
        <v>12</v>
      </c>
      <c r="H76">
        <v>6</v>
      </c>
      <c r="I76">
        <v>4</v>
      </c>
      <c r="J76" t="s">
        <v>12</v>
      </c>
    </row>
    <row r="77" spans="1:10" x14ac:dyDescent="0.25">
      <c r="A77">
        <v>25</v>
      </c>
      <c r="B77" t="s">
        <v>10</v>
      </c>
      <c r="C77" t="s">
        <v>14</v>
      </c>
      <c r="D77" t="s">
        <v>12</v>
      </c>
      <c r="E77" t="s">
        <v>12</v>
      </c>
      <c r="F77" t="s">
        <v>12</v>
      </c>
      <c r="G77" t="s">
        <v>12</v>
      </c>
      <c r="H77">
        <v>5</v>
      </c>
      <c r="I77">
        <v>3</v>
      </c>
      <c r="J77" t="s">
        <v>12</v>
      </c>
    </row>
    <row r="78" spans="1:10" x14ac:dyDescent="0.25">
      <c r="A78">
        <v>25</v>
      </c>
      <c r="B78" t="s">
        <v>16</v>
      </c>
      <c r="C78" t="s">
        <v>14</v>
      </c>
      <c r="D78" t="s">
        <v>15</v>
      </c>
      <c r="E78" t="s">
        <v>15</v>
      </c>
      <c r="F78" t="s">
        <v>15</v>
      </c>
      <c r="G78" t="s">
        <v>13</v>
      </c>
      <c r="H78">
        <v>7</v>
      </c>
      <c r="I78">
        <v>0</v>
      </c>
      <c r="J78" t="s">
        <v>13</v>
      </c>
    </row>
    <row r="79" spans="1:10" x14ac:dyDescent="0.25">
      <c r="A79">
        <v>23</v>
      </c>
      <c r="B79" t="s">
        <v>16</v>
      </c>
      <c r="C79" t="s">
        <v>11</v>
      </c>
      <c r="D79" t="s">
        <v>15</v>
      </c>
      <c r="E79" t="s">
        <v>15</v>
      </c>
      <c r="F79" t="s">
        <v>15</v>
      </c>
      <c r="G79" t="s">
        <v>13</v>
      </c>
      <c r="H79">
        <v>5</v>
      </c>
      <c r="I79">
        <v>12</v>
      </c>
      <c r="J79" t="s">
        <v>13</v>
      </c>
    </row>
    <row r="80" spans="1:10" x14ac:dyDescent="0.25">
      <c r="A80">
        <v>25</v>
      </c>
      <c r="B80" t="s">
        <v>16</v>
      </c>
      <c r="C80" t="s">
        <v>14</v>
      </c>
      <c r="D80" t="s">
        <v>15</v>
      </c>
      <c r="E80" t="s">
        <v>15</v>
      </c>
      <c r="F80" t="s">
        <v>12</v>
      </c>
      <c r="G80" t="s">
        <v>13</v>
      </c>
      <c r="H80">
        <v>8</v>
      </c>
      <c r="I80">
        <v>15</v>
      </c>
      <c r="J80" t="s">
        <v>12</v>
      </c>
    </row>
    <row r="81" spans="1:10" x14ac:dyDescent="0.25">
      <c r="A81">
        <v>21</v>
      </c>
      <c r="B81" t="s">
        <v>16</v>
      </c>
      <c r="C81" t="s">
        <v>14</v>
      </c>
      <c r="D81" t="s">
        <v>12</v>
      </c>
      <c r="E81" t="s">
        <v>15</v>
      </c>
      <c r="F81" t="s">
        <v>12</v>
      </c>
      <c r="G81" t="s">
        <v>12</v>
      </c>
      <c r="H81">
        <v>8</v>
      </c>
      <c r="I81">
        <v>7</v>
      </c>
      <c r="J81" t="s">
        <v>12</v>
      </c>
    </row>
    <row r="82" spans="1:10" x14ac:dyDescent="0.25">
      <c r="A82">
        <v>23</v>
      </c>
      <c r="B82" t="s">
        <v>16</v>
      </c>
      <c r="C82" t="s">
        <v>14</v>
      </c>
      <c r="D82" t="s">
        <v>13</v>
      </c>
      <c r="E82" t="s">
        <v>15</v>
      </c>
      <c r="F82" t="s">
        <v>12</v>
      </c>
      <c r="G82" t="s">
        <v>12</v>
      </c>
      <c r="H82">
        <v>12</v>
      </c>
      <c r="I82">
        <v>0</v>
      </c>
      <c r="J82" t="s">
        <v>12</v>
      </c>
    </row>
    <row r="83" spans="1:10" x14ac:dyDescent="0.25">
      <c r="A83">
        <v>21</v>
      </c>
      <c r="B83" t="s">
        <v>16</v>
      </c>
      <c r="C83" t="s">
        <v>14</v>
      </c>
      <c r="D83" t="s">
        <v>15</v>
      </c>
      <c r="E83" t="s">
        <v>12</v>
      </c>
      <c r="F83" t="s">
        <v>15</v>
      </c>
      <c r="G83" t="s">
        <v>13</v>
      </c>
      <c r="H83">
        <v>8</v>
      </c>
      <c r="I83">
        <v>6</v>
      </c>
      <c r="J83" t="s">
        <v>12</v>
      </c>
    </row>
    <row r="84" spans="1:10" x14ac:dyDescent="0.25">
      <c r="A84">
        <v>24</v>
      </c>
      <c r="B84" t="s">
        <v>16</v>
      </c>
      <c r="C84" t="s">
        <v>14</v>
      </c>
      <c r="D84" t="s">
        <v>13</v>
      </c>
      <c r="E84" t="s">
        <v>15</v>
      </c>
      <c r="F84" t="s">
        <v>15</v>
      </c>
      <c r="G84" t="s">
        <v>13</v>
      </c>
      <c r="H84">
        <v>8</v>
      </c>
      <c r="I84">
        <v>10</v>
      </c>
      <c r="J84" t="s">
        <v>12</v>
      </c>
    </row>
    <row r="85" spans="1:10" x14ac:dyDescent="0.25">
      <c r="A85">
        <v>24</v>
      </c>
      <c r="B85" t="s">
        <v>10</v>
      </c>
      <c r="C85" t="s">
        <v>11</v>
      </c>
      <c r="D85" t="s">
        <v>12</v>
      </c>
      <c r="E85" t="s">
        <v>12</v>
      </c>
      <c r="F85" t="s">
        <v>12</v>
      </c>
      <c r="G85" t="s">
        <v>12</v>
      </c>
      <c r="H85">
        <v>5</v>
      </c>
      <c r="I85">
        <v>3</v>
      </c>
      <c r="J85" t="s">
        <v>12</v>
      </c>
    </row>
    <row r="86" spans="1:10" x14ac:dyDescent="0.25">
      <c r="A86">
        <v>22</v>
      </c>
      <c r="B86" t="s">
        <v>16</v>
      </c>
      <c r="C86" t="s">
        <v>14</v>
      </c>
      <c r="D86" t="s">
        <v>12</v>
      </c>
      <c r="E86" t="s">
        <v>12</v>
      </c>
      <c r="F86" t="s">
        <v>15</v>
      </c>
      <c r="G86" t="s">
        <v>12</v>
      </c>
      <c r="H86">
        <v>4</v>
      </c>
      <c r="I86">
        <v>60</v>
      </c>
      <c r="J86" t="s">
        <v>12</v>
      </c>
    </row>
    <row r="87" spans="1:10" x14ac:dyDescent="0.25">
      <c r="A87">
        <v>21</v>
      </c>
      <c r="B87" t="s">
        <v>10</v>
      </c>
      <c r="C87" t="s">
        <v>18</v>
      </c>
      <c r="D87" t="s">
        <v>12</v>
      </c>
      <c r="E87" t="s">
        <v>12</v>
      </c>
      <c r="F87" t="s">
        <v>12</v>
      </c>
      <c r="G87" t="s">
        <v>13</v>
      </c>
      <c r="H87">
        <v>5</v>
      </c>
      <c r="I87">
        <v>1</v>
      </c>
      <c r="J87" t="s">
        <v>12</v>
      </c>
    </row>
    <row r="88" spans="1:10" x14ac:dyDescent="0.25">
      <c r="A88">
        <v>21</v>
      </c>
      <c r="B88" t="s">
        <v>16</v>
      </c>
      <c r="C88" t="s">
        <v>14</v>
      </c>
      <c r="D88" t="s">
        <v>15</v>
      </c>
      <c r="E88" t="s">
        <v>12</v>
      </c>
      <c r="F88" t="s">
        <v>15</v>
      </c>
      <c r="G88" t="s">
        <v>13</v>
      </c>
      <c r="H88">
        <v>8</v>
      </c>
      <c r="I88">
        <v>6</v>
      </c>
      <c r="J88" t="s">
        <v>12</v>
      </c>
    </row>
    <row r="89" spans="1:10" x14ac:dyDescent="0.25">
      <c r="A89">
        <v>25</v>
      </c>
      <c r="B89" t="s">
        <v>10</v>
      </c>
      <c r="C89" t="s">
        <v>14</v>
      </c>
      <c r="D89" t="s">
        <v>12</v>
      </c>
      <c r="E89" t="s">
        <v>12</v>
      </c>
      <c r="F89" t="s">
        <v>12</v>
      </c>
      <c r="G89" t="s">
        <v>12</v>
      </c>
      <c r="H89">
        <v>5</v>
      </c>
      <c r="I89">
        <v>3</v>
      </c>
      <c r="J89" t="s">
        <v>12</v>
      </c>
    </row>
    <row r="90" spans="1:10" x14ac:dyDescent="0.25">
      <c r="A90">
        <v>24</v>
      </c>
      <c r="B90" t="s">
        <v>16</v>
      </c>
      <c r="C90" t="s">
        <v>14</v>
      </c>
      <c r="D90" t="s">
        <v>12</v>
      </c>
      <c r="E90" t="s">
        <v>15</v>
      </c>
      <c r="F90" t="s">
        <v>15</v>
      </c>
      <c r="G90" t="s">
        <v>12</v>
      </c>
      <c r="H90">
        <v>7</v>
      </c>
      <c r="I90">
        <v>17</v>
      </c>
      <c r="J90" t="s">
        <v>12</v>
      </c>
    </row>
    <row r="91" spans="1:10" x14ac:dyDescent="0.25">
      <c r="A91">
        <v>22</v>
      </c>
      <c r="B91" t="s">
        <v>16</v>
      </c>
      <c r="C91" t="s">
        <v>14</v>
      </c>
      <c r="D91" t="s">
        <v>12</v>
      </c>
      <c r="E91" t="s">
        <v>12</v>
      </c>
      <c r="F91" t="s">
        <v>15</v>
      </c>
      <c r="G91" t="s">
        <v>12</v>
      </c>
      <c r="H91">
        <v>4</v>
      </c>
      <c r="I91">
        <v>60</v>
      </c>
      <c r="J91" t="s">
        <v>12</v>
      </c>
    </row>
    <row r="92" spans="1:10" x14ac:dyDescent="0.25">
      <c r="A92">
        <v>22</v>
      </c>
      <c r="B92" t="s">
        <v>16</v>
      </c>
      <c r="C92" t="s">
        <v>17</v>
      </c>
      <c r="D92" t="s">
        <v>15</v>
      </c>
      <c r="E92" t="s">
        <v>15</v>
      </c>
      <c r="F92" t="s">
        <v>12</v>
      </c>
      <c r="G92" t="s">
        <v>12</v>
      </c>
      <c r="H92">
        <v>7</v>
      </c>
      <c r="I92">
        <v>55</v>
      </c>
      <c r="J92" t="s">
        <v>12</v>
      </c>
    </row>
    <row r="93" spans="1:10" x14ac:dyDescent="0.25">
      <c r="A93">
        <v>21</v>
      </c>
      <c r="B93" t="s">
        <v>16</v>
      </c>
      <c r="C93" t="s">
        <v>11</v>
      </c>
      <c r="D93" t="s">
        <v>12</v>
      </c>
      <c r="E93" t="s">
        <v>15</v>
      </c>
      <c r="F93" t="s">
        <v>12</v>
      </c>
      <c r="G93" t="s">
        <v>12</v>
      </c>
      <c r="H93">
        <v>6</v>
      </c>
      <c r="I93">
        <v>4</v>
      </c>
      <c r="J93" t="s">
        <v>12</v>
      </c>
    </row>
    <row r="94" spans="1:10" x14ac:dyDescent="0.25">
      <c r="A94">
        <v>25</v>
      </c>
      <c r="B94" t="s">
        <v>16</v>
      </c>
      <c r="C94" t="s">
        <v>14</v>
      </c>
      <c r="D94" t="s">
        <v>15</v>
      </c>
      <c r="E94" t="s">
        <v>15</v>
      </c>
      <c r="F94" t="s">
        <v>12</v>
      </c>
      <c r="G94" t="s">
        <v>13</v>
      </c>
      <c r="H94">
        <v>8</v>
      </c>
      <c r="I94">
        <v>15</v>
      </c>
      <c r="J94" t="s">
        <v>12</v>
      </c>
    </row>
    <row r="95" spans="1:10" x14ac:dyDescent="0.25">
      <c r="A95">
        <v>21</v>
      </c>
      <c r="B95" t="s">
        <v>16</v>
      </c>
      <c r="C95" t="s">
        <v>14</v>
      </c>
      <c r="D95" t="s">
        <v>12</v>
      </c>
      <c r="E95" t="s">
        <v>15</v>
      </c>
      <c r="F95" t="s">
        <v>12</v>
      </c>
      <c r="G95" t="s">
        <v>12</v>
      </c>
      <c r="H95">
        <v>8</v>
      </c>
      <c r="I95">
        <v>7</v>
      </c>
      <c r="J95" t="s">
        <v>12</v>
      </c>
    </row>
    <row r="96" spans="1:10" x14ac:dyDescent="0.25">
      <c r="A96">
        <v>21</v>
      </c>
      <c r="B96" t="s">
        <v>16</v>
      </c>
      <c r="C96" t="s">
        <v>14</v>
      </c>
      <c r="D96" t="s">
        <v>15</v>
      </c>
      <c r="E96" t="s">
        <v>12</v>
      </c>
      <c r="F96" t="s">
        <v>15</v>
      </c>
      <c r="G96" t="s">
        <v>13</v>
      </c>
      <c r="H96">
        <v>8</v>
      </c>
      <c r="I96">
        <v>6</v>
      </c>
      <c r="J96" t="s">
        <v>12</v>
      </c>
    </row>
    <row r="97" spans="1:10" x14ac:dyDescent="0.25">
      <c r="A97">
        <v>22</v>
      </c>
      <c r="B97" t="s">
        <v>16</v>
      </c>
      <c r="C97" t="s">
        <v>17</v>
      </c>
      <c r="D97" t="s">
        <v>15</v>
      </c>
      <c r="E97" t="s">
        <v>15</v>
      </c>
      <c r="F97" t="s">
        <v>12</v>
      </c>
      <c r="G97" t="s">
        <v>12</v>
      </c>
      <c r="H97">
        <v>7</v>
      </c>
      <c r="I97">
        <v>55</v>
      </c>
      <c r="J97" t="s">
        <v>12</v>
      </c>
    </row>
    <row r="98" spans="1:10" x14ac:dyDescent="0.25">
      <c r="A98">
        <v>21</v>
      </c>
      <c r="B98" t="s">
        <v>16</v>
      </c>
      <c r="C98" t="s">
        <v>11</v>
      </c>
      <c r="D98" t="s">
        <v>12</v>
      </c>
      <c r="E98" t="s">
        <v>15</v>
      </c>
      <c r="F98" t="s">
        <v>12</v>
      </c>
      <c r="G98" t="s">
        <v>12</v>
      </c>
      <c r="H98">
        <v>6</v>
      </c>
      <c r="I98">
        <v>4</v>
      </c>
      <c r="J98" t="s">
        <v>12</v>
      </c>
    </row>
    <row r="99" spans="1:10" x14ac:dyDescent="0.25">
      <c r="A99">
        <v>21</v>
      </c>
      <c r="B99" t="s">
        <v>16</v>
      </c>
      <c r="C99" t="s">
        <v>11</v>
      </c>
      <c r="D99" t="s">
        <v>12</v>
      </c>
      <c r="E99" t="s">
        <v>15</v>
      </c>
      <c r="F99" t="s">
        <v>12</v>
      </c>
      <c r="G99" t="s">
        <v>12</v>
      </c>
      <c r="H99">
        <v>6</v>
      </c>
      <c r="I99">
        <v>4</v>
      </c>
      <c r="J99" t="s">
        <v>12</v>
      </c>
    </row>
    <row r="100" spans="1:10" x14ac:dyDescent="0.25">
      <c r="A100">
        <v>22</v>
      </c>
      <c r="B100" t="s">
        <v>16</v>
      </c>
      <c r="C100" t="s">
        <v>14</v>
      </c>
      <c r="D100" t="s">
        <v>12</v>
      </c>
      <c r="E100" t="s">
        <v>12</v>
      </c>
      <c r="F100" t="s">
        <v>15</v>
      </c>
      <c r="G100" t="s">
        <v>12</v>
      </c>
      <c r="H100">
        <v>4</v>
      </c>
      <c r="I100">
        <v>60</v>
      </c>
      <c r="J100" t="s">
        <v>12</v>
      </c>
    </row>
    <row r="101" spans="1:10" x14ac:dyDescent="0.25">
      <c r="A101" t="s">
        <v>19</v>
      </c>
      <c r="B101" t="s">
        <v>20</v>
      </c>
      <c r="C101" t="s">
        <v>21</v>
      </c>
      <c r="D101" t="s">
        <v>22</v>
      </c>
      <c r="E101" t="s">
        <v>20</v>
      </c>
      <c r="F101" t="s">
        <v>20</v>
      </c>
      <c r="G101" t="s">
        <v>20</v>
      </c>
      <c r="H101" t="s">
        <v>23</v>
      </c>
      <c r="I101" t="s">
        <v>24</v>
      </c>
      <c r="J1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AE25-3C63-4C41-BAD6-09AB83F5E076}">
  <dimension ref="A1:M235"/>
  <sheetViews>
    <sheetView topLeftCell="A41" zoomScaleNormal="100" workbookViewId="0">
      <selection activeCell="G197" sqref="G197"/>
    </sheetView>
  </sheetViews>
  <sheetFormatPr defaultRowHeight="15" x14ac:dyDescent="0.25"/>
  <cols>
    <col min="1" max="1" width="58.7109375" bestFit="1" customWidth="1"/>
    <col min="2" max="2" width="20.85546875" bestFit="1" customWidth="1"/>
    <col min="3" max="3" width="11" bestFit="1" customWidth="1"/>
    <col min="4" max="4" width="4.140625" bestFit="1" customWidth="1"/>
    <col min="5" max="5" width="11.85546875" bestFit="1" customWidth="1"/>
    <col min="6" max="6" width="9.140625" customWidth="1"/>
    <col min="7" max="7" width="15.28515625" customWidth="1"/>
    <col min="8" max="8" width="3" bestFit="1" customWidth="1"/>
    <col min="9" max="9" width="11.85546875" bestFit="1" customWidth="1"/>
    <col min="10" max="10" width="3" bestFit="1" customWidth="1"/>
    <col min="11" max="11" width="23.5703125" customWidth="1"/>
    <col min="12" max="12" width="26.85546875" customWidth="1"/>
    <col min="13" max="13" width="28" customWidth="1"/>
    <col min="14" max="19" width="3" bestFit="1" customWidth="1"/>
    <col min="20" max="23" width="4" bestFit="1" customWidth="1"/>
    <col min="24" max="24" width="11.85546875" bestFit="1" customWidth="1"/>
  </cols>
  <sheetData>
    <row r="1" spans="1:6" x14ac:dyDescent="0.25">
      <c r="A1" t="s">
        <v>1</v>
      </c>
      <c r="B1" t="s">
        <v>7</v>
      </c>
      <c r="C1" t="s">
        <v>1</v>
      </c>
      <c r="D1" t="s">
        <v>7</v>
      </c>
      <c r="F1" t="s">
        <v>28</v>
      </c>
    </row>
    <row r="2" spans="1:6" x14ac:dyDescent="0.25">
      <c r="A2" t="s">
        <v>10</v>
      </c>
      <c r="B2">
        <v>8</v>
      </c>
      <c r="C2" t="s">
        <v>16</v>
      </c>
      <c r="D2">
        <v>8</v>
      </c>
    </row>
    <row r="3" spans="1:6" x14ac:dyDescent="0.25">
      <c r="A3" t="s">
        <v>10</v>
      </c>
      <c r="B3">
        <v>7</v>
      </c>
      <c r="C3" t="s">
        <v>16</v>
      </c>
      <c r="D3">
        <v>8</v>
      </c>
    </row>
    <row r="4" spans="1:6" x14ac:dyDescent="0.25">
      <c r="A4" t="s">
        <v>10</v>
      </c>
      <c r="B4">
        <v>8</v>
      </c>
      <c r="C4" t="s">
        <v>16</v>
      </c>
      <c r="D4">
        <v>8</v>
      </c>
    </row>
    <row r="5" spans="1:6" x14ac:dyDescent="0.25">
      <c r="A5" t="s">
        <v>10</v>
      </c>
      <c r="B5">
        <v>8</v>
      </c>
      <c r="C5" t="s">
        <v>16</v>
      </c>
      <c r="D5">
        <v>8</v>
      </c>
    </row>
    <row r="6" spans="1:6" x14ac:dyDescent="0.25">
      <c r="A6" t="s">
        <v>10</v>
      </c>
      <c r="B6">
        <v>7</v>
      </c>
      <c r="C6" t="s">
        <v>16</v>
      </c>
      <c r="D6">
        <v>8</v>
      </c>
    </row>
    <row r="7" spans="1:6" x14ac:dyDescent="0.25">
      <c r="A7" t="s">
        <v>10</v>
      </c>
      <c r="B7">
        <v>8</v>
      </c>
      <c r="C7" t="s">
        <v>16</v>
      </c>
      <c r="D7">
        <v>10</v>
      </c>
    </row>
    <row r="8" spans="1:6" x14ac:dyDescent="0.25">
      <c r="A8" t="s">
        <v>10</v>
      </c>
      <c r="B8">
        <v>7</v>
      </c>
      <c r="C8" t="s">
        <v>16</v>
      </c>
      <c r="D8">
        <v>8</v>
      </c>
    </row>
    <row r="9" spans="1:6" x14ac:dyDescent="0.25">
      <c r="A9" t="s">
        <v>10</v>
      </c>
      <c r="B9">
        <v>7</v>
      </c>
      <c r="C9" t="s">
        <v>16</v>
      </c>
      <c r="D9">
        <v>10</v>
      </c>
    </row>
    <row r="10" spans="1:6" x14ac:dyDescent="0.25">
      <c r="A10" t="s">
        <v>10</v>
      </c>
      <c r="B10">
        <v>7</v>
      </c>
      <c r="C10" t="s">
        <v>16</v>
      </c>
      <c r="D10">
        <v>7</v>
      </c>
    </row>
    <row r="11" spans="1:6" x14ac:dyDescent="0.25">
      <c r="A11" t="s">
        <v>10</v>
      </c>
      <c r="B11">
        <v>7</v>
      </c>
      <c r="C11" t="s">
        <v>16</v>
      </c>
      <c r="D11">
        <v>4</v>
      </c>
    </row>
    <row r="12" spans="1:6" x14ac:dyDescent="0.25">
      <c r="A12" t="s">
        <v>10</v>
      </c>
      <c r="B12">
        <v>8</v>
      </c>
      <c r="C12" t="s">
        <v>16</v>
      </c>
      <c r="D12">
        <v>8</v>
      </c>
    </row>
    <row r="13" spans="1:6" x14ac:dyDescent="0.25">
      <c r="A13" t="s">
        <v>10</v>
      </c>
      <c r="B13">
        <v>6</v>
      </c>
      <c r="C13" t="s">
        <v>16</v>
      </c>
      <c r="D13">
        <v>7</v>
      </c>
    </row>
    <row r="14" spans="1:6" x14ac:dyDescent="0.25">
      <c r="A14" t="s">
        <v>10</v>
      </c>
      <c r="B14">
        <v>6</v>
      </c>
      <c r="C14" t="s">
        <v>16</v>
      </c>
      <c r="D14">
        <v>10</v>
      </c>
    </row>
    <row r="15" spans="1:6" x14ac:dyDescent="0.25">
      <c r="A15" t="s">
        <v>10</v>
      </c>
      <c r="B15">
        <v>7</v>
      </c>
      <c r="C15" t="s">
        <v>16</v>
      </c>
      <c r="D15">
        <v>4</v>
      </c>
    </row>
    <row r="16" spans="1:6" x14ac:dyDescent="0.25">
      <c r="A16" t="s">
        <v>10</v>
      </c>
      <c r="B16">
        <v>6</v>
      </c>
      <c r="C16" t="s">
        <v>16</v>
      </c>
      <c r="D16">
        <v>10</v>
      </c>
    </row>
    <row r="17" spans="1:4" x14ac:dyDescent="0.25">
      <c r="A17" t="s">
        <v>10</v>
      </c>
      <c r="B17">
        <v>8</v>
      </c>
      <c r="C17" t="s">
        <v>16</v>
      </c>
      <c r="D17">
        <v>8</v>
      </c>
    </row>
    <row r="18" spans="1:4" x14ac:dyDescent="0.25">
      <c r="A18" t="s">
        <v>10</v>
      </c>
      <c r="B18">
        <v>6</v>
      </c>
      <c r="C18" t="s">
        <v>16</v>
      </c>
      <c r="D18">
        <v>8</v>
      </c>
    </row>
    <row r="19" spans="1:4" x14ac:dyDescent="0.25">
      <c r="A19" t="s">
        <v>10</v>
      </c>
      <c r="B19">
        <v>4</v>
      </c>
      <c r="C19" t="s">
        <v>16</v>
      </c>
      <c r="D19">
        <v>8</v>
      </c>
    </row>
    <row r="20" spans="1:4" x14ac:dyDescent="0.25">
      <c r="A20" t="s">
        <v>10</v>
      </c>
      <c r="B20">
        <v>8</v>
      </c>
      <c r="C20" t="s">
        <v>16</v>
      </c>
      <c r="D20">
        <v>7</v>
      </c>
    </row>
    <row r="21" spans="1:4" x14ac:dyDescent="0.25">
      <c r="A21" t="s">
        <v>10</v>
      </c>
      <c r="B21">
        <v>4</v>
      </c>
      <c r="C21" t="s">
        <v>16</v>
      </c>
      <c r="D21">
        <v>4</v>
      </c>
    </row>
    <row r="22" spans="1:4" x14ac:dyDescent="0.25">
      <c r="A22" t="s">
        <v>10</v>
      </c>
      <c r="B22">
        <v>5</v>
      </c>
      <c r="C22" t="s">
        <v>16</v>
      </c>
      <c r="D22">
        <v>8</v>
      </c>
    </row>
    <row r="23" spans="1:4" x14ac:dyDescent="0.25">
      <c r="A23" t="s">
        <v>10</v>
      </c>
      <c r="B23">
        <v>8</v>
      </c>
      <c r="C23" t="s">
        <v>16</v>
      </c>
      <c r="D23">
        <v>7</v>
      </c>
    </row>
    <row r="24" spans="1:4" x14ac:dyDescent="0.25">
      <c r="A24" t="s">
        <v>10</v>
      </c>
      <c r="B24">
        <v>5</v>
      </c>
      <c r="C24" t="s">
        <v>16</v>
      </c>
      <c r="D24">
        <v>4</v>
      </c>
    </row>
    <row r="25" spans="1:4" x14ac:dyDescent="0.25">
      <c r="A25" t="s">
        <v>10</v>
      </c>
      <c r="B25">
        <v>8</v>
      </c>
      <c r="C25" t="s">
        <v>16</v>
      </c>
      <c r="D25">
        <v>8</v>
      </c>
    </row>
    <row r="26" spans="1:4" x14ac:dyDescent="0.25">
      <c r="A26" t="s">
        <v>10</v>
      </c>
      <c r="B26">
        <v>8</v>
      </c>
      <c r="C26" t="s">
        <v>16</v>
      </c>
      <c r="D26">
        <v>7</v>
      </c>
    </row>
    <row r="27" spans="1:4" x14ac:dyDescent="0.25">
      <c r="A27" t="s">
        <v>10</v>
      </c>
      <c r="B27">
        <v>5</v>
      </c>
      <c r="C27" t="s">
        <v>16</v>
      </c>
      <c r="D27">
        <v>7</v>
      </c>
    </row>
    <row r="28" spans="1:4" x14ac:dyDescent="0.25">
      <c r="A28" t="s">
        <v>10</v>
      </c>
      <c r="B28">
        <v>5</v>
      </c>
      <c r="C28" t="s">
        <v>16</v>
      </c>
      <c r="D28">
        <v>7</v>
      </c>
    </row>
    <row r="29" spans="1:4" x14ac:dyDescent="0.25">
      <c r="A29" t="s">
        <v>10</v>
      </c>
      <c r="B29">
        <v>5</v>
      </c>
      <c r="C29" t="s">
        <v>16</v>
      </c>
      <c r="D29">
        <v>7</v>
      </c>
    </row>
    <row r="30" spans="1:4" x14ac:dyDescent="0.25">
      <c r="A30" t="s">
        <v>10</v>
      </c>
      <c r="B30">
        <v>5</v>
      </c>
      <c r="C30" t="s">
        <v>16</v>
      </c>
      <c r="D30">
        <v>7</v>
      </c>
    </row>
    <row r="31" spans="1:4" x14ac:dyDescent="0.25">
      <c r="A31" t="s">
        <v>10</v>
      </c>
      <c r="B31">
        <v>5</v>
      </c>
      <c r="C31" t="s">
        <v>16</v>
      </c>
      <c r="D31">
        <v>7</v>
      </c>
    </row>
    <row r="32" spans="1:4" x14ac:dyDescent="0.25">
      <c r="A32" t="s">
        <v>10</v>
      </c>
      <c r="B32">
        <v>4</v>
      </c>
      <c r="C32" t="s">
        <v>16</v>
      </c>
      <c r="D32">
        <v>5</v>
      </c>
    </row>
    <row r="33" spans="1:4" x14ac:dyDescent="0.25">
      <c r="A33" t="s">
        <v>10</v>
      </c>
      <c r="B33">
        <v>5</v>
      </c>
      <c r="C33" t="s">
        <v>16</v>
      </c>
      <c r="D33">
        <v>8</v>
      </c>
    </row>
    <row r="34" spans="1:4" x14ac:dyDescent="0.25">
      <c r="A34" t="s">
        <v>10</v>
      </c>
      <c r="B34">
        <v>5</v>
      </c>
      <c r="C34" t="s">
        <v>16</v>
      </c>
      <c r="D34">
        <v>12</v>
      </c>
    </row>
    <row r="35" spans="1:4" x14ac:dyDescent="0.25">
      <c r="A35" t="s">
        <v>10</v>
      </c>
      <c r="B35">
        <v>5</v>
      </c>
      <c r="C35" t="s">
        <v>16</v>
      </c>
      <c r="D35">
        <v>7</v>
      </c>
    </row>
    <row r="36" spans="1:4" x14ac:dyDescent="0.25">
      <c r="A36" t="s">
        <v>10</v>
      </c>
      <c r="B36">
        <v>5</v>
      </c>
      <c r="C36" t="s">
        <v>16</v>
      </c>
      <c r="D36">
        <v>7</v>
      </c>
    </row>
    <row r="37" spans="1:4" x14ac:dyDescent="0.25">
      <c r="A37" t="s">
        <v>10</v>
      </c>
      <c r="B37">
        <v>5</v>
      </c>
      <c r="C37" t="s">
        <v>16</v>
      </c>
      <c r="D37">
        <v>6</v>
      </c>
    </row>
    <row r="38" spans="1:4" x14ac:dyDescent="0.25">
      <c r="A38" t="s">
        <v>10</v>
      </c>
      <c r="B38">
        <v>5</v>
      </c>
      <c r="C38" t="s">
        <v>16</v>
      </c>
      <c r="D38">
        <v>7</v>
      </c>
    </row>
    <row r="39" spans="1:4" x14ac:dyDescent="0.25">
      <c r="A39" t="s">
        <v>10</v>
      </c>
      <c r="B39">
        <v>4</v>
      </c>
      <c r="C39" t="s">
        <v>16</v>
      </c>
      <c r="D39">
        <v>5</v>
      </c>
    </row>
    <row r="40" spans="1:4" x14ac:dyDescent="0.25">
      <c r="A40" t="s">
        <v>10</v>
      </c>
      <c r="B40">
        <v>5</v>
      </c>
      <c r="C40" t="s">
        <v>16</v>
      </c>
      <c r="D40">
        <v>8</v>
      </c>
    </row>
    <row r="41" spans="1:4" x14ac:dyDescent="0.25">
      <c r="A41" t="s">
        <v>10</v>
      </c>
      <c r="B41">
        <v>5</v>
      </c>
      <c r="C41" t="s">
        <v>16</v>
      </c>
      <c r="D41">
        <v>8</v>
      </c>
    </row>
    <row r="42" spans="1:4" x14ac:dyDescent="0.25">
      <c r="A42" t="s">
        <v>10</v>
      </c>
      <c r="B42">
        <v>5</v>
      </c>
      <c r="C42" t="s">
        <v>16</v>
      </c>
      <c r="D42">
        <v>12</v>
      </c>
    </row>
    <row r="43" spans="1:4" x14ac:dyDescent="0.25">
      <c r="A43" t="s">
        <v>10</v>
      </c>
      <c r="B43">
        <v>5</v>
      </c>
      <c r="C43" t="s">
        <v>16</v>
      </c>
      <c r="D43">
        <v>8</v>
      </c>
    </row>
    <row r="44" spans="1:4" x14ac:dyDescent="0.25">
      <c r="A44" t="s">
        <v>10</v>
      </c>
      <c r="B44">
        <v>5</v>
      </c>
      <c r="C44" t="s">
        <v>16</v>
      </c>
      <c r="D44">
        <v>8</v>
      </c>
    </row>
    <row r="45" spans="1:4" x14ac:dyDescent="0.25">
      <c r="C45" t="s">
        <v>16</v>
      </c>
      <c r="D45">
        <v>4</v>
      </c>
    </row>
    <row r="46" spans="1:4" x14ac:dyDescent="0.25">
      <c r="C46" t="s">
        <v>16</v>
      </c>
      <c r="D46">
        <v>8</v>
      </c>
    </row>
    <row r="47" spans="1:4" x14ac:dyDescent="0.25">
      <c r="C47" t="s">
        <v>16</v>
      </c>
      <c r="D47">
        <v>7</v>
      </c>
    </row>
    <row r="48" spans="1:4" x14ac:dyDescent="0.25">
      <c r="C48" t="s">
        <v>16</v>
      </c>
      <c r="D48">
        <v>4</v>
      </c>
    </row>
    <row r="49" spans="3:4" x14ac:dyDescent="0.25">
      <c r="C49" t="s">
        <v>16</v>
      </c>
      <c r="D49">
        <v>7</v>
      </c>
    </row>
    <row r="50" spans="3:4" x14ac:dyDescent="0.25">
      <c r="C50" t="s">
        <v>16</v>
      </c>
      <c r="D50">
        <v>6</v>
      </c>
    </row>
    <row r="51" spans="3:4" x14ac:dyDescent="0.25">
      <c r="C51" t="s">
        <v>16</v>
      </c>
      <c r="D51">
        <v>8</v>
      </c>
    </row>
    <row r="52" spans="3:4" x14ac:dyDescent="0.25">
      <c r="C52" t="s">
        <v>16</v>
      </c>
      <c r="D52">
        <v>8</v>
      </c>
    </row>
    <row r="53" spans="3:4" x14ac:dyDescent="0.25">
      <c r="C53" t="s">
        <v>16</v>
      </c>
      <c r="D53">
        <v>8</v>
      </c>
    </row>
    <row r="54" spans="3:4" x14ac:dyDescent="0.25">
      <c r="C54" t="s">
        <v>16</v>
      </c>
      <c r="D54">
        <v>7</v>
      </c>
    </row>
    <row r="55" spans="3:4" x14ac:dyDescent="0.25">
      <c r="C55" t="s">
        <v>16</v>
      </c>
      <c r="D55">
        <v>6</v>
      </c>
    </row>
    <row r="56" spans="3:4" x14ac:dyDescent="0.25">
      <c r="C56" t="s">
        <v>16</v>
      </c>
      <c r="D56">
        <v>6</v>
      </c>
    </row>
    <row r="57" spans="3:4" x14ac:dyDescent="0.25">
      <c r="C57" t="s">
        <v>16</v>
      </c>
      <c r="D57">
        <v>4</v>
      </c>
    </row>
    <row r="68" spans="1:4" x14ac:dyDescent="0.25">
      <c r="A68" t="s">
        <v>4</v>
      </c>
      <c r="B68" t="s">
        <v>8</v>
      </c>
      <c r="C68" t="s">
        <v>4</v>
      </c>
      <c r="D68" t="s">
        <v>8</v>
      </c>
    </row>
    <row r="69" spans="1:4" x14ac:dyDescent="0.25">
      <c r="A69" t="s">
        <v>13</v>
      </c>
      <c r="B69">
        <v>7</v>
      </c>
      <c r="C69" t="s">
        <v>12</v>
      </c>
      <c r="D69">
        <v>6</v>
      </c>
    </row>
    <row r="70" spans="1:4" x14ac:dyDescent="0.25">
      <c r="A70" t="s">
        <v>13</v>
      </c>
      <c r="B70">
        <v>3</v>
      </c>
      <c r="C70" t="s">
        <v>12</v>
      </c>
      <c r="D70">
        <v>6</v>
      </c>
    </row>
    <row r="71" spans="1:4" x14ac:dyDescent="0.25">
      <c r="A71" t="s">
        <v>13</v>
      </c>
      <c r="B71">
        <v>7</v>
      </c>
      <c r="C71" t="s">
        <v>12</v>
      </c>
      <c r="D71">
        <v>6</v>
      </c>
    </row>
    <row r="72" spans="1:4" x14ac:dyDescent="0.25">
      <c r="A72" t="s">
        <v>13</v>
      </c>
      <c r="B72">
        <v>3</v>
      </c>
      <c r="C72" t="s">
        <v>12</v>
      </c>
      <c r="D72">
        <v>6</v>
      </c>
    </row>
    <row r="73" spans="1:4" x14ac:dyDescent="0.25">
      <c r="A73" t="s">
        <v>13</v>
      </c>
      <c r="B73">
        <v>7</v>
      </c>
      <c r="C73" t="s">
        <v>12</v>
      </c>
      <c r="D73">
        <v>80</v>
      </c>
    </row>
    <row r="74" spans="1:4" x14ac:dyDescent="0.25">
      <c r="A74" t="s">
        <v>13</v>
      </c>
      <c r="B74">
        <v>3</v>
      </c>
      <c r="C74" t="s">
        <v>12</v>
      </c>
      <c r="D74">
        <v>80</v>
      </c>
    </row>
    <row r="75" spans="1:4" x14ac:dyDescent="0.25">
      <c r="A75" t="s">
        <v>13</v>
      </c>
      <c r="B75">
        <v>3</v>
      </c>
      <c r="C75" t="s">
        <v>12</v>
      </c>
      <c r="D75">
        <v>2</v>
      </c>
    </row>
    <row r="76" spans="1:4" x14ac:dyDescent="0.25">
      <c r="A76" t="s">
        <v>13</v>
      </c>
      <c r="B76">
        <v>3</v>
      </c>
      <c r="C76" t="s">
        <v>12</v>
      </c>
      <c r="D76">
        <v>2</v>
      </c>
    </row>
    <row r="77" spans="1:4" x14ac:dyDescent="0.25">
      <c r="A77" t="s">
        <v>13</v>
      </c>
      <c r="B77">
        <v>3</v>
      </c>
      <c r="C77" t="s">
        <v>12</v>
      </c>
      <c r="D77">
        <v>80</v>
      </c>
    </row>
    <row r="78" spans="1:4" x14ac:dyDescent="0.25">
      <c r="A78" t="s">
        <v>13</v>
      </c>
      <c r="B78">
        <v>3</v>
      </c>
      <c r="C78" t="s">
        <v>12</v>
      </c>
      <c r="D78">
        <v>2</v>
      </c>
    </row>
    <row r="79" spans="1:4" x14ac:dyDescent="0.25">
      <c r="A79" t="s">
        <v>13</v>
      </c>
      <c r="B79">
        <v>3</v>
      </c>
      <c r="C79" t="s">
        <v>12</v>
      </c>
      <c r="D79">
        <v>2</v>
      </c>
    </row>
    <row r="80" spans="1:4" x14ac:dyDescent="0.25">
      <c r="A80" t="s">
        <v>13</v>
      </c>
      <c r="B80">
        <v>3</v>
      </c>
      <c r="C80" t="s">
        <v>12</v>
      </c>
      <c r="D80">
        <v>2</v>
      </c>
    </row>
    <row r="81" spans="1:7" x14ac:dyDescent="0.25">
      <c r="A81" t="s">
        <v>13</v>
      </c>
      <c r="B81">
        <v>3</v>
      </c>
      <c r="C81" t="s">
        <v>12</v>
      </c>
      <c r="D81">
        <v>3</v>
      </c>
    </row>
    <row r="82" spans="1:7" x14ac:dyDescent="0.25">
      <c r="A82" t="s">
        <v>13</v>
      </c>
      <c r="B82">
        <v>23</v>
      </c>
      <c r="C82" t="s">
        <v>12</v>
      </c>
      <c r="D82">
        <v>1</v>
      </c>
    </row>
    <row r="83" spans="1:7" x14ac:dyDescent="0.25">
      <c r="A83" t="s">
        <v>13</v>
      </c>
      <c r="B83">
        <v>23</v>
      </c>
      <c r="C83" t="s">
        <v>12</v>
      </c>
      <c r="D83">
        <v>3</v>
      </c>
    </row>
    <row r="84" spans="1:7" x14ac:dyDescent="0.25">
      <c r="A84" t="s">
        <v>13</v>
      </c>
      <c r="B84">
        <v>23</v>
      </c>
      <c r="C84" t="s">
        <v>12</v>
      </c>
      <c r="D84">
        <v>2</v>
      </c>
    </row>
    <row r="85" spans="1:7" x14ac:dyDescent="0.25">
      <c r="A85" t="s">
        <v>13</v>
      </c>
      <c r="B85">
        <v>23</v>
      </c>
      <c r="C85" t="s">
        <v>12</v>
      </c>
      <c r="D85">
        <v>2</v>
      </c>
    </row>
    <row r="86" spans="1:7" x14ac:dyDescent="0.25">
      <c r="A86" t="s">
        <v>13</v>
      </c>
      <c r="B86">
        <v>100</v>
      </c>
      <c r="C86" t="s">
        <v>12</v>
      </c>
      <c r="D86">
        <v>3</v>
      </c>
    </row>
    <row r="87" spans="1:7" x14ac:dyDescent="0.25">
      <c r="A87" t="s">
        <v>13</v>
      </c>
      <c r="B87">
        <v>100</v>
      </c>
      <c r="C87" t="s">
        <v>12</v>
      </c>
      <c r="D87">
        <v>1</v>
      </c>
    </row>
    <row r="88" spans="1:7" x14ac:dyDescent="0.25">
      <c r="A88" t="s">
        <v>13</v>
      </c>
      <c r="B88">
        <v>100</v>
      </c>
      <c r="C88" t="s">
        <v>12</v>
      </c>
      <c r="D88">
        <v>3</v>
      </c>
    </row>
    <row r="89" spans="1:7" x14ac:dyDescent="0.25">
      <c r="A89" t="s">
        <v>13</v>
      </c>
      <c r="B89">
        <v>100</v>
      </c>
      <c r="C89" t="s">
        <v>12</v>
      </c>
      <c r="D89">
        <v>2</v>
      </c>
    </row>
    <row r="90" spans="1:7" x14ac:dyDescent="0.25">
      <c r="C90" t="s">
        <v>12</v>
      </c>
      <c r="D90">
        <v>3</v>
      </c>
    </row>
    <row r="91" spans="1:7" x14ac:dyDescent="0.25">
      <c r="C91" t="s">
        <v>12</v>
      </c>
      <c r="D91">
        <v>2</v>
      </c>
      <c r="F91" s="1" t="s">
        <v>25</v>
      </c>
      <c r="G91" t="s">
        <v>26</v>
      </c>
    </row>
    <row r="92" spans="1:7" x14ac:dyDescent="0.25">
      <c r="C92" t="s">
        <v>12</v>
      </c>
      <c r="D92">
        <v>1</v>
      </c>
      <c r="F92" s="2" t="s">
        <v>13</v>
      </c>
      <c r="G92">
        <v>543</v>
      </c>
    </row>
    <row r="93" spans="1:7" x14ac:dyDescent="0.25">
      <c r="C93" t="s">
        <v>12</v>
      </c>
      <c r="D93">
        <v>3</v>
      </c>
      <c r="F93" s="2" t="s">
        <v>15</v>
      </c>
      <c r="G93">
        <v>487</v>
      </c>
    </row>
    <row r="94" spans="1:7" x14ac:dyDescent="0.25">
      <c r="C94" t="s">
        <v>12</v>
      </c>
      <c r="D94">
        <v>6</v>
      </c>
      <c r="F94" s="2" t="s">
        <v>12</v>
      </c>
      <c r="G94">
        <v>508</v>
      </c>
    </row>
    <row r="95" spans="1:7" x14ac:dyDescent="0.25">
      <c r="C95" t="s">
        <v>12</v>
      </c>
      <c r="D95">
        <v>3</v>
      </c>
      <c r="F95" s="2" t="s">
        <v>27</v>
      </c>
      <c r="G95">
        <v>1538</v>
      </c>
    </row>
    <row r="96" spans="1:7" x14ac:dyDescent="0.25">
      <c r="C96" t="s">
        <v>12</v>
      </c>
      <c r="D96">
        <v>60</v>
      </c>
    </row>
    <row r="97" spans="3:4" x14ac:dyDescent="0.25">
      <c r="C97" t="s">
        <v>12</v>
      </c>
      <c r="D97">
        <v>1</v>
      </c>
    </row>
    <row r="98" spans="3:4" x14ac:dyDescent="0.25">
      <c r="C98" t="s">
        <v>12</v>
      </c>
      <c r="D98">
        <v>6</v>
      </c>
    </row>
    <row r="99" spans="3:4" x14ac:dyDescent="0.25">
      <c r="C99" t="s">
        <v>12</v>
      </c>
      <c r="D99">
        <v>3</v>
      </c>
    </row>
    <row r="100" spans="3:4" x14ac:dyDescent="0.25">
      <c r="C100" t="s">
        <v>12</v>
      </c>
      <c r="D100">
        <v>60</v>
      </c>
    </row>
    <row r="101" spans="3:4" x14ac:dyDescent="0.25">
      <c r="C101" t="s">
        <v>12</v>
      </c>
      <c r="D101">
        <v>6</v>
      </c>
    </row>
    <row r="102" spans="3:4" x14ac:dyDescent="0.25">
      <c r="C102" t="s">
        <v>12</v>
      </c>
      <c r="D102">
        <v>60</v>
      </c>
    </row>
    <row r="125" spans="1:5" x14ac:dyDescent="0.25">
      <c r="A125" s="1" t="s">
        <v>44</v>
      </c>
      <c r="B125" s="1" t="s">
        <v>42</v>
      </c>
    </row>
    <row r="126" spans="1:5" x14ac:dyDescent="0.25">
      <c r="A126" s="1" t="s">
        <v>25</v>
      </c>
      <c r="B126" t="s">
        <v>13</v>
      </c>
      <c r="C126" t="s">
        <v>15</v>
      </c>
      <c r="D126" t="s">
        <v>12</v>
      </c>
      <c r="E126" t="s">
        <v>27</v>
      </c>
    </row>
    <row r="127" spans="1:5" x14ac:dyDescent="0.25">
      <c r="A127" s="2" t="s">
        <v>13</v>
      </c>
      <c r="B127">
        <v>13</v>
      </c>
      <c r="C127">
        <v>4</v>
      </c>
      <c r="D127">
        <v>4</v>
      </c>
      <c r="E127">
        <v>21</v>
      </c>
    </row>
    <row r="128" spans="1:5" x14ac:dyDescent="0.25">
      <c r="A128" s="2" t="s">
        <v>12</v>
      </c>
      <c r="B128">
        <v>7</v>
      </c>
      <c r="C128">
        <v>12</v>
      </c>
      <c r="D128">
        <v>15</v>
      </c>
      <c r="E128">
        <v>34</v>
      </c>
    </row>
    <row r="129" spans="1:5" x14ac:dyDescent="0.25">
      <c r="A129" s="2" t="s">
        <v>27</v>
      </c>
      <c r="B129">
        <v>20</v>
      </c>
      <c r="C129">
        <v>16</v>
      </c>
      <c r="D129">
        <v>19</v>
      </c>
      <c r="E129">
        <v>55</v>
      </c>
    </row>
    <row r="131" spans="1:5" x14ac:dyDescent="0.25">
      <c r="A131" s="2" t="s">
        <v>45</v>
      </c>
      <c r="B131">
        <f>GETPIVOTDATA("FaceChallangesToCompleteAcademicTask",$A$125,"DepressionStatus","No","FaceChallangesToCompleteAcademicTask","Yes")/GETPIVOTDATA("FaceChallangesToCompleteAcademicTask",$A$125,"DepressionStatus","No")</f>
        <v>0.19047619047619047</v>
      </c>
    </row>
    <row r="132" spans="1:5" x14ac:dyDescent="0.25">
      <c r="A132" s="2" t="s">
        <v>46</v>
      </c>
      <c r="B132">
        <f>GETPIVOTDATA("FaceChallangesToCompleteAcademicTask",$A$125,"DepressionStatus","Yes","FaceChallangesToCompleteAcademicTask","Yes")/GETPIVOTDATA("FaceChallangesToCompleteAcademicTask",$A$125,"DepressionStatus","Yes")</f>
        <v>0.44117647058823528</v>
      </c>
    </row>
    <row r="133" spans="1:5" x14ac:dyDescent="0.25">
      <c r="A133" s="2" t="s">
        <v>47</v>
      </c>
      <c r="B133">
        <f>(GETPIVOTDATA("FaceChallangesToCompleteAcademicTask",$A$125,"DepressionStatus","No","FaceChallangesToCompleteAcademicTask","Yes")+GETPIVOTDATA("FaceChallangesToCompleteAcademicTask",$A$125,"DepressionStatus","Yes","FaceChallangesToCompleteAcademicTask","Yes"))/GETPIVOTDATA("FaceChallangesToCompleteAcademicTask",$A$125)</f>
        <v>0.34545454545454546</v>
      </c>
    </row>
    <row r="134" spans="1:5" x14ac:dyDescent="0.25">
      <c r="A134" s="2" t="s">
        <v>48</v>
      </c>
      <c r="B134">
        <f>TINV(0.05,95)</f>
        <v>1.9852510035054973</v>
      </c>
    </row>
    <row r="135" spans="1:5" x14ac:dyDescent="0.25">
      <c r="A135" s="2" t="s">
        <v>49</v>
      </c>
      <c r="B135">
        <f>(B131 - B132)/(B133*(1-B133)*(1/GETPIVOTDATA("FaceChallangesToCompleteAcademicTask",$A$125,"DepressionStatus","No")+1/GETPIVOTDATA("FaceChallangesToCompleteAcademicTask",$A$125,"DepressionStatus","Yes")))</f>
        <v>-14.393274853801168</v>
      </c>
    </row>
    <row r="136" spans="1:5" x14ac:dyDescent="0.25">
      <c r="A136" s="2" t="s">
        <v>50</v>
      </c>
      <c r="B136" t="s">
        <v>51</v>
      </c>
    </row>
    <row r="137" spans="1:5" x14ac:dyDescent="0.25">
      <c r="A137" t="s">
        <v>52</v>
      </c>
    </row>
    <row r="151" spans="1:6" x14ac:dyDescent="0.25">
      <c r="A151">
        <v>8</v>
      </c>
      <c r="B151">
        <v>8</v>
      </c>
    </row>
    <row r="152" spans="1:6" x14ac:dyDescent="0.25">
      <c r="A152">
        <v>7</v>
      </c>
      <c r="B152">
        <v>7</v>
      </c>
      <c r="D152" t="s">
        <v>28</v>
      </c>
    </row>
    <row r="153" spans="1:6" ht="15.75" thickBot="1" x14ac:dyDescent="0.3">
      <c r="A153">
        <v>8</v>
      </c>
      <c r="B153">
        <v>10</v>
      </c>
    </row>
    <row r="154" spans="1:6" x14ac:dyDescent="0.25">
      <c r="A154">
        <v>7</v>
      </c>
      <c r="B154">
        <v>8</v>
      </c>
      <c r="D154" s="5"/>
      <c r="E154" s="5" t="s">
        <v>29</v>
      </c>
      <c r="F154" s="5" t="s">
        <v>30</v>
      </c>
    </row>
    <row r="155" spans="1:6" x14ac:dyDescent="0.25">
      <c r="A155">
        <v>8</v>
      </c>
      <c r="B155">
        <v>10</v>
      </c>
      <c r="D155" t="s">
        <v>31</v>
      </c>
      <c r="E155">
        <v>6.935483870967742</v>
      </c>
      <c r="F155">
        <v>6.617647058823529</v>
      </c>
    </row>
    <row r="156" spans="1:6" x14ac:dyDescent="0.25">
      <c r="A156">
        <v>7</v>
      </c>
      <c r="B156">
        <v>7</v>
      </c>
      <c r="D156" t="s">
        <v>32</v>
      </c>
      <c r="E156">
        <v>1.7956989247311792</v>
      </c>
      <c r="F156">
        <v>3.5829675153643539</v>
      </c>
    </row>
    <row r="157" spans="1:6" x14ac:dyDescent="0.25">
      <c r="A157">
        <v>7</v>
      </c>
      <c r="B157">
        <v>10</v>
      </c>
      <c r="D157" t="s">
        <v>33</v>
      </c>
      <c r="E157">
        <v>31</v>
      </c>
      <c r="F157">
        <v>68</v>
      </c>
    </row>
    <row r="158" spans="1:6" x14ac:dyDescent="0.25">
      <c r="A158">
        <v>7</v>
      </c>
      <c r="B158">
        <v>8</v>
      </c>
      <c r="D158" t="s">
        <v>34</v>
      </c>
      <c r="E158">
        <v>3.0302040337252278</v>
      </c>
    </row>
    <row r="159" spans="1:6" x14ac:dyDescent="0.25">
      <c r="A159">
        <v>8</v>
      </c>
      <c r="B159">
        <v>10</v>
      </c>
      <c r="D159" t="s">
        <v>35</v>
      </c>
      <c r="E159">
        <v>0</v>
      </c>
    </row>
    <row r="160" spans="1:6" x14ac:dyDescent="0.25">
      <c r="A160">
        <v>8</v>
      </c>
      <c r="B160">
        <v>4</v>
      </c>
      <c r="D160" t="s">
        <v>36</v>
      </c>
      <c r="E160">
        <v>97</v>
      </c>
    </row>
    <row r="161" spans="1:6" x14ac:dyDescent="0.25">
      <c r="A161">
        <v>8</v>
      </c>
      <c r="B161">
        <v>8</v>
      </c>
      <c r="D161" t="s">
        <v>37</v>
      </c>
      <c r="E161">
        <v>0.84253114921963945</v>
      </c>
    </row>
    <row r="162" spans="1:6" x14ac:dyDescent="0.25">
      <c r="A162">
        <v>8</v>
      </c>
      <c r="B162">
        <v>4</v>
      </c>
      <c r="D162" t="s">
        <v>38</v>
      </c>
      <c r="E162">
        <v>0.2007816759934789</v>
      </c>
    </row>
    <row r="163" spans="1:6" x14ac:dyDescent="0.25">
      <c r="A163">
        <v>8</v>
      </c>
      <c r="B163">
        <v>5</v>
      </c>
      <c r="D163" t="s">
        <v>39</v>
      </c>
      <c r="E163">
        <v>1.6607146101230255</v>
      </c>
    </row>
    <row r="164" spans="1:6" x14ac:dyDescent="0.25">
      <c r="A164">
        <v>6</v>
      </c>
      <c r="B164">
        <v>8</v>
      </c>
      <c r="D164" t="s">
        <v>40</v>
      </c>
      <c r="E164">
        <v>0.40156335198695781</v>
      </c>
    </row>
    <row r="165" spans="1:6" ht="15.75" thickBot="1" x14ac:dyDescent="0.3">
      <c r="A165">
        <v>6</v>
      </c>
      <c r="B165">
        <v>8</v>
      </c>
      <c r="D165" s="4" t="s">
        <v>41</v>
      </c>
      <c r="E165" s="4">
        <v>1.9847231860139838</v>
      </c>
      <c r="F165" s="4"/>
    </row>
    <row r="166" spans="1:6" x14ac:dyDescent="0.25">
      <c r="A166">
        <v>8</v>
      </c>
      <c r="B166">
        <v>5</v>
      </c>
    </row>
    <row r="167" spans="1:6" x14ac:dyDescent="0.25">
      <c r="A167">
        <v>7</v>
      </c>
      <c r="B167">
        <v>8</v>
      </c>
    </row>
    <row r="168" spans="1:6" x14ac:dyDescent="0.25">
      <c r="A168">
        <v>4</v>
      </c>
      <c r="B168">
        <v>7</v>
      </c>
    </row>
    <row r="169" spans="1:6" x14ac:dyDescent="0.25">
      <c r="A169">
        <v>6</v>
      </c>
      <c r="B169">
        <v>7</v>
      </c>
    </row>
    <row r="170" spans="1:6" x14ac:dyDescent="0.25">
      <c r="A170">
        <v>8</v>
      </c>
      <c r="B170">
        <v>8</v>
      </c>
    </row>
    <row r="171" spans="1:6" x14ac:dyDescent="0.25">
      <c r="A171">
        <v>7</v>
      </c>
      <c r="B171">
        <v>7</v>
      </c>
    </row>
    <row r="172" spans="1:6" x14ac:dyDescent="0.25">
      <c r="A172">
        <v>4</v>
      </c>
      <c r="B172">
        <v>7</v>
      </c>
    </row>
    <row r="173" spans="1:6" x14ac:dyDescent="0.25">
      <c r="A173">
        <v>6</v>
      </c>
      <c r="B173">
        <v>5</v>
      </c>
    </row>
    <row r="174" spans="1:6" x14ac:dyDescent="0.25">
      <c r="A174">
        <v>8</v>
      </c>
      <c r="B174">
        <v>7</v>
      </c>
    </row>
    <row r="175" spans="1:6" x14ac:dyDescent="0.25">
      <c r="A175">
        <v>8</v>
      </c>
      <c r="B175">
        <v>5</v>
      </c>
    </row>
    <row r="176" spans="1:6" x14ac:dyDescent="0.25">
      <c r="A176">
        <v>8</v>
      </c>
      <c r="B176">
        <v>5</v>
      </c>
    </row>
    <row r="177" spans="1:13" x14ac:dyDescent="0.25">
      <c r="A177">
        <v>7</v>
      </c>
      <c r="B177">
        <v>7</v>
      </c>
    </row>
    <row r="178" spans="1:13" x14ac:dyDescent="0.25">
      <c r="A178">
        <v>4</v>
      </c>
      <c r="B178">
        <v>5</v>
      </c>
    </row>
    <row r="179" spans="1:13" x14ac:dyDescent="0.25">
      <c r="A179">
        <v>8</v>
      </c>
      <c r="B179">
        <v>5</v>
      </c>
    </row>
    <row r="180" spans="1:13" x14ac:dyDescent="0.25">
      <c r="A180">
        <v>7</v>
      </c>
      <c r="B180">
        <v>5</v>
      </c>
    </row>
    <row r="181" spans="1:13" x14ac:dyDescent="0.25">
      <c r="A181">
        <v>4</v>
      </c>
      <c r="B181">
        <v>4</v>
      </c>
    </row>
    <row r="182" spans="1:13" x14ac:dyDescent="0.25">
      <c r="B182">
        <v>5</v>
      </c>
      <c r="K182" t="s">
        <v>28</v>
      </c>
    </row>
    <row r="183" spans="1:13" ht="15.75" thickBot="1" x14ac:dyDescent="0.3">
      <c r="B183">
        <v>5</v>
      </c>
    </row>
    <row r="184" spans="1:13" x14ac:dyDescent="0.25">
      <c r="B184">
        <v>8</v>
      </c>
      <c r="K184" s="5"/>
      <c r="L184" s="5" t="s">
        <v>29</v>
      </c>
      <c r="M184" s="5" t="s">
        <v>30</v>
      </c>
    </row>
    <row r="185" spans="1:13" x14ac:dyDescent="0.25">
      <c r="B185">
        <v>5</v>
      </c>
      <c r="K185" t="s">
        <v>31</v>
      </c>
      <c r="L185">
        <v>74.333333333333329</v>
      </c>
      <c r="M185">
        <v>54.75</v>
      </c>
    </row>
    <row r="186" spans="1:13" x14ac:dyDescent="0.25">
      <c r="B186">
        <v>5</v>
      </c>
      <c r="K186" t="s">
        <v>32</v>
      </c>
      <c r="L186">
        <v>2536.2666666666673</v>
      </c>
      <c r="M186">
        <v>2076.9166666666665</v>
      </c>
    </row>
    <row r="187" spans="1:13" x14ac:dyDescent="0.25">
      <c r="B187">
        <v>12</v>
      </c>
      <c r="K187" t="s">
        <v>33</v>
      </c>
      <c r="L187">
        <v>6</v>
      </c>
      <c r="M187">
        <v>4</v>
      </c>
    </row>
    <row r="188" spans="1:13" x14ac:dyDescent="0.25">
      <c r="B188">
        <v>5</v>
      </c>
      <c r="K188" t="s">
        <v>34</v>
      </c>
      <c r="L188">
        <v>2364.010416666667</v>
      </c>
    </row>
    <row r="189" spans="1:13" x14ac:dyDescent="0.25">
      <c r="B189">
        <v>5</v>
      </c>
      <c r="K189" t="s">
        <v>35</v>
      </c>
      <c r="L189">
        <v>0</v>
      </c>
    </row>
    <row r="190" spans="1:13" x14ac:dyDescent="0.25">
      <c r="B190">
        <v>7</v>
      </c>
      <c r="K190" t="s">
        <v>36</v>
      </c>
      <c r="L190">
        <v>8</v>
      </c>
    </row>
    <row r="191" spans="1:13" x14ac:dyDescent="0.25">
      <c r="B191">
        <v>4</v>
      </c>
      <c r="K191" t="s">
        <v>37</v>
      </c>
      <c r="L191">
        <v>0.62397550923003642</v>
      </c>
    </row>
    <row r="192" spans="1:13" x14ac:dyDescent="0.25">
      <c r="B192">
        <v>7</v>
      </c>
      <c r="K192" t="s">
        <v>38</v>
      </c>
      <c r="L192">
        <v>0.27500900092021252</v>
      </c>
    </row>
    <row r="193" spans="2:13" x14ac:dyDescent="0.25">
      <c r="B193">
        <v>5</v>
      </c>
      <c r="K193" t="s">
        <v>39</v>
      </c>
      <c r="L193">
        <v>1.8595480375308981</v>
      </c>
    </row>
    <row r="194" spans="2:13" x14ac:dyDescent="0.25">
      <c r="B194">
        <v>6</v>
      </c>
      <c r="K194" t="s">
        <v>40</v>
      </c>
      <c r="L194">
        <v>0.55001800184042504</v>
      </c>
    </row>
    <row r="195" spans="2:13" ht="15.75" thickBot="1" x14ac:dyDescent="0.3">
      <c r="B195">
        <v>5</v>
      </c>
      <c r="K195" s="4" t="s">
        <v>41</v>
      </c>
      <c r="L195" s="4">
        <v>2.3060041352041698</v>
      </c>
      <c r="M195" s="4"/>
    </row>
    <row r="196" spans="2:13" x14ac:dyDescent="0.25">
      <c r="B196">
        <v>7</v>
      </c>
      <c r="G196">
        <f>L194+L193-L192</f>
        <v>2.1345570384511103</v>
      </c>
    </row>
    <row r="197" spans="2:13" x14ac:dyDescent="0.25">
      <c r="B197">
        <v>5</v>
      </c>
    </row>
    <row r="198" spans="2:13" x14ac:dyDescent="0.25">
      <c r="B198">
        <v>8</v>
      </c>
    </row>
    <row r="199" spans="2:13" x14ac:dyDescent="0.25">
      <c r="B199">
        <v>8</v>
      </c>
    </row>
    <row r="200" spans="2:13" x14ac:dyDescent="0.25">
      <c r="B200">
        <v>12</v>
      </c>
    </row>
    <row r="201" spans="2:13" x14ac:dyDescent="0.25">
      <c r="B201">
        <v>8</v>
      </c>
    </row>
    <row r="202" spans="2:13" x14ac:dyDescent="0.25">
      <c r="B202">
        <v>8</v>
      </c>
    </row>
    <row r="203" spans="2:13" x14ac:dyDescent="0.25">
      <c r="B203">
        <v>5</v>
      </c>
    </row>
    <row r="204" spans="2:13" x14ac:dyDescent="0.25">
      <c r="B204">
        <v>4</v>
      </c>
    </row>
    <row r="205" spans="2:13" x14ac:dyDescent="0.25">
      <c r="B205">
        <v>5</v>
      </c>
    </row>
    <row r="206" spans="2:13" x14ac:dyDescent="0.25">
      <c r="B206">
        <v>8</v>
      </c>
    </row>
    <row r="207" spans="2:13" x14ac:dyDescent="0.25">
      <c r="B207">
        <v>5</v>
      </c>
    </row>
    <row r="208" spans="2:13" x14ac:dyDescent="0.25">
      <c r="B208">
        <v>7</v>
      </c>
    </row>
    <row r="209" spans="1:13" x14ac:dyDescent="0.25">
      <c r="B209">
        <v>4</v>
      </c>
    </row>
    <row r="210" spans="1:13" x14ac:dyDescent="0.25">
      <c r="B210">
        <v>7</v>
      </c>
    </row>
    <row r="211" spans="1:13" x14ac:dyDescent="0.25">
      <c r="B211">
        <v>6</v>
      </c>
    </row>
    <row r="212" spans="1:13" x14ac:dyDescent="0.25">
      <c r="B212">
        <v>8</v>
      </c>
    </row>
    <row r="213" spans="1:13" x14ac:dyDescent="0.25">
      <c r="B213">
        <v>8</v>
      </c>
    </row>
    <row r="214" spans="1:13" x14ac:dyDescent="0.25">
      <c r="B214">
        <v>8</v>
      </c>
    </row>
    <row r="215" spans="1:13" x14ac:dyDescent="0.25">
      <c r="B215">
        <v>7</v>
      </c>
    </row>
    <row r="216" spans="1:13" x14ac:dyDescent="0.25">
      <c r="B216">
        <v>6</v>
      </c>
    </row>
    <row r="217" spans="1:13" x14ac:dyDescent="0.25">
      <c r="B217">
        <v>6</v>
      </c>
    </row>
    <row r="218" spans="1:13" x14ac:dyDescent="0.25">
      <c r="B218">
        <v>4</v>
      </c>
    </row>
    <row r="222" spans="1:13" x14ac:dyDescent="0.25">
      <c r="A222" s="1" t="s">
        <v>43</v>
      </c>
      <c r="B222" s="1" t="s">
        <v>42</v>
      </c>
      <c r="K222" t="s">
        <v>28</v>
      </c>
    </row>
    <row r="223" spans="1:13" ht="15.75" thickBot="1" x14ac:dyDescent="0.3">
      <c r="A223" s="1" t="s">
        <v>25</v>
      </c>
      <c r="B223">
        <v>4</v>
      </c>
      <c r="C223">
        <v>5</v>
      </c>
      <c r="D223">
        <v>6</v>
      </c>
      <c r="E223">
        <v>7</v>
      </c>
      <c r="F223">
        <v>8</v>
      </c>
      <c r="G223">
        <v>10</v>
      </c>
      <c r="H223">
        <v>12</v>
      </c>
      <c r="I223" t="s">
        <v>27</v>
      </c>
    </row>
    <row r="224" spans="1:13" x14ac:dyDescent="0.25">
      <c r="A224" s="2" t="s">
        <v>13</v>
      </c>
      <c r="C224">
        <v>45</v>
      </c>
      <c r="E224">
        <v>14</v>
      </c>
      <c r="F224">
        <v>120</v>
      </c>
      <c r="G224">
        <v>40</v>
      </c>
      <c r="I224">
        <v>219</v>
      </c>
      <c r="K224" s="5"/>
      <c r="L224" s="5" t="s">
        <v>29</v>
      </c>
      <c r="M224" s="5" t="s">
        <v>30</v>
      </c>
    </row>
    <row r="225" spans="1:13" x14ac:dyDescent="0.25">
      <c r="A225" s="2" t="s">
        <v>12</v>
      </c>
      <c r="B225">
        <v>44</v>
      </c>
      <c r="C225">
        <v>55</v>
      </c>
      <c r="D225">
        <v>48</v>
      </c>
      <c r="E225">
        <v>147</v>
      </c>
      <c r="F225">
        <v>128</v>
      </c>
      <c r="H225">
        <v>24</v>
      </c>
      <c r="I225">
        <v>446</v>
      </c>
      <c r="K225" t="s">
        <v>31</v>
      </c>
      <c r="L225">
        <v>54.75</v>
      </c>
      <c r="M225">
        <v>74.333333333333329</v>
      </c>
    </row>
    <row r="226" spans="1:13" x14ac:dyDescent="0.25">
      <c r="A226" s="2" t="s">
        <v>27</v>
      </c>
      <c r="B226">
        <v>44</v>
      </c>
      <c r="C226">
        <v>100</v>
      </c>
      <c r="D226">
        <v>48</v>
      </c>
      <c r="E226">
        <v>161</v>
      </c>
      <c r="F226">
        <v>248</v>
      </c>
      <c r="G226">
        <v>40</v>
      </c>
      <c r="H226">
        <v>24</v>
      </c>
      <c r="I226">
        <v>665</v>
      </c>
      <c r="K226" t="s">
        <v>32</v>
      </c>
      <c r="L226">
        <v>2076.9166666666665</v>
      </c>
      <c r="M226">
        <v>2536.2666666666673</v>
      </c>
    </row>
    <row r="227" spans="1:13" x14ac:dyDescent="0.25">
      <c r="K227" t="s">
        <v>33</v>
      </c>
      <c r="L227">
        <v>4</v>
      </c>
      <c r="M227">
        <v>6</v>
      </c>
    </row>
    <row r="228" spans="1:13" x14ac:dyDescent="0.25">
      <c r="K228" t="s">
        <v>34</v>
      </c>
      <c r="L228">
        <v>2364.010416666667</v>
      </c>
    </row>
    <row r="229" spans="1:13" x14ac:dyDescent="0.25">
      <c r="K229" t="s">
        <v>35</v>
      </c>
      <c r="L229">
        <v>0</v>
      </c>
    </row>
    <row r="230" spans="1:13" x14ac:dyDescent="0.25">
      <c r="K230" t="s">
        <v>36</v>
      </c>
      <c r="L230">
        <v>8</v>
      </c>
    </row>
    <row r="231" spans="1:13" x14ac:dyDescent="0.25">
      <c r="K231" t="s">
        <v>37</v>
      </c>
      <c r="L231">
        <v>-0.62397550923003642</v>
      </c>
    </row>
    <row r="232" spans="1:13" x14ac:dyDescent="0.25">
      <c r="K232" t="s">
        <v>38</v>
      </c>
      <c r="L232">
        <v>0.27500900092021252</v>
      </c>
    </row>
    <row r="233" spans="1:13" x14ac:dyDescent="0.25">
      <c r="K233" t="s">
        <v>39</v>
      </c>
      <c r="L233">
        <v>1.8595480375308981</v>
      </c>
    </row>
    <row r="234" spans="1:13" x14ac:dyDescent="0.25">
      <c r="K234" t="s">
        <v>40</v>
      </c>
      <c r="L234">
        <v>0.55001800184042504</v>
      </c>
    </row>
    <row r="235" spans="1:13" ht="15.75" thickBot="1" x14ac:dyDescent="0.3">
      <c r="K235" s="4" t="s">
        <v>41</v>
      </c>
      <c r="L235" s="4">
        <v>2.3060041352041671</v>
      </c>
      <c r="M235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7AB9-E182-429F-9BEC-0576F2420677}">
  <dimension ref="A1:J127"/>
  <sheetViews>
    <sheetView topLeftCell="A101" workbookViewId="0">
      <selection activeCell="A124" sqref="A124:C127"/>
    </sheetView>
  </sheetViews>
  <sheetFormatPr defaultRowHeight="15" x14ac:dyDescent="0.25"/>
  <cols>
    <col min="1" max="1" width="34.42578125" bestFit="1" customWidth="1"/>
    <col min="2" max="2" width="20.85546875" bestFit="1" customWidth="1"/>
    <col min="3" max="3" width="6.85546875" customWidth="1"/>
    <col min="4" max="4" width="11.85546875" bestFit="1" customWidth="1"/>
    <col min="5" max="5" width="5.85546875" bestFit="1" customWidth="1"/>
    <col min="6" max="6" width="11.85546875" bestFit="1" customWidth="1"/>
    <col min="7" max="7" width="13.85546875" customWidth="1"/>
    <col min="8" max="8" width="9" customWidth="1"/>
    <col min="9" max="9" width="24.5703125" customWidth="1"/>
    <col min="10" max="10" width="25.28515625" customWidth="1"/>
  </cols>
  <sheetData>
    <row r="1" spans="1:10" x14ac:dyDescent="0.25">
      <c r="A1" s="1" t="s">
        <v>53</v>
      </c>
      <c r="B1" s="1" t="s">
        <v>42</v>
      </c>
      <c r="F1" t="s">
        <v>56</v>
      </c>
      <c r="H1" t="s">
        <v>62</v>
      </c>
    </row>
    <row r="2" spans="1:10" ht="15.75" thickBot="1" x14ac:dyDescent="0.3">
      <c r="A2" s="1" t="s">
        <v>25</v>
      </c>
      <c r="B2" t="s">
        <v>10</v>
      </c>
      <c r="C2" t="s">
        <v>16</v>
      </c>
      <c r="D2" t="s">
        <v>27</v>
      </c>
      <c r="F2" t="s">
        <v>57</v>
      </c>
      <c r="G2" t="s">
        <v>58</v>
      </c>
    </row>
    <row r="3" spans="1:10" x14ac:dyDescent="0.25">
      <c r="A3" s="2" t="s">
        <v>14</v>
      </c>
      <c r="B3">
        <v>21</v>
      </c>
      <c r="C3">
        <v>24</v>
      </c>
      <c r="D3">
        <v>45</v>
      </c>
      <c r="F3" t="s">
        <v>59</v>
      </c>
      <c r="G3" t="s">
        <v>60</v>
      </c>
      <c r="H3" s="10"/>
      <c r="I3" s="10" t="s">
        <v>29</v>
      </c>
      <c r="J3" s="10" t="s">
        <v>30</v>
      </c>
    </row>
    <row r="4" spans="1:10" x14ac:dyDescent="0.25">
      <c r="A4" s="2" t="s">
        <v>18</v>
      </c>
      <c r="B4">
        <v>4</v>
      </c>
      <c r="D4">
        <v>4</v>
      </c>
      <c r="H4" s="8" t="s">
        <v>31</v>
      </c>
      <c r="I4" s="8">
        <v>25</v>
      </c>
      <c r="J4" s="8">
        <v>24.5</v>
      </c>
    </row>
    <row r="5" spans="1:10" x14ac:dyDescent="0.25">
      <c r="A5" s="2" t="s">
        <v>17</v>
      </c>
      <c r="C5">
        <v>9</v>
      </c>
      <c r="D5">
        <v>9</v>
      </c>
      <c r="H5" s="8" t="s">
        <v>32</v>
      </c>
      <c r="I5" s="8">
        <v>98</v>
      </c>
      <c r="J5" s="8">
        <v>0.5</v>
      </c>
    </row>
    <row r="6" spans="1:10" x14ac:dyDescent="0.25">
      <c r="A6" s="2" t="s">
        <v>11</v>
      </c>
      <c r="B6">
        <v>18</v>
      </c>
      <c r="C6">
        <v>23</v>
      </c>
      <c r="D6">
        <v>41</v>
      </c>
      <c r="H6" s="8" t="s">
        <v>33</v>
      </c>
      <c r="I6" s="8">
        <v>2</v>
      </c>
      <c r="J6" s="8">
        <v>2</v>
      </c>
    </row>
    <row r="7" spans="1:10" x14ac:dyDescent="0.25">
      <c r="A7" s="2" t="s">
        <v>27</v>
      </c>
      <c r="B7">
        <v>43</v>
      </c>
      <c r="C7">
        <v>56</v>
      </c>
      <c r="D7">
        <v>99</v>
      </c>
      <c r="H7" s="8" t="s">
        <v>35</v>
      </c>
      <c r="I7" s="8">
        <v>0</v>
      </c>
      <c r="J7" s="8"/>
    </row>
    <row r="8" spans="1:10" x14ac:dyDescent="0.25">
      <c r="H8" s="8" t="s">
        <v>36</v>
      </c>
      <c r="I8" s="8">
        <v>1</v>
      </c>
      <c r="J8" s="8"/>
    </row>
    <row r="9" spans="1:10" x14ac:dyDescent="0.25">
      <c r="B9" s="3" t="s">
        <v>10</v>
      </c>
      <c r="C9" s="3" t="s">
        <v>16</v>
      </c>
      <c r="D9" s="3" t="s">
        <v>27</v>
      </c>
      <c r="H9" s="8" t="s">
        <v>37</v>
      </c>
      <c r="I9" s="8">
        <v>7.124704998790965E-2</v>
      </c>
      <c r="J9" s="8"/>
    </row>
    <row r="10" spans="1:10" x14ac:dyDescent="0.25">
      <c r="A10" s="2" t="s">
        <v>54</v>
      </c>
      <c r="B10">
        <f>GETPIVOTDATA("Gender",$A$1,"Gender","Female","AcademicPerformance","Average")+GETPIVOTDATA("Gender",$A$1,"Gender","Female","AcademicPerformance","Below average")</f>
        <v>25</v>
      </c>
      <c r="C10">
        <f>GETPIVOTDATA("Gender",$A$1,"Gender","Male","AcademicPerformance","Average")</f>
        <v>24</v>
      </c>
      <c r="D10">
        <f>B10+C10</f>
        <v>49</v>
      </c>
      <c r="H10" s="8" t="s">
        <v>38</v>
      </c>
      <c r="I10" s="8">
        <v>0.47735961651037739</v>
      </c>
      <c r="J10" s="8"/>
    </row>
    <row r="11" spans="1:10" x14ac:dyDescent="0.25">
      <c r="A11" s="2" t="s">
        <v>55</v>
      </c>
      <c r="B11">
        <f>GETPIVOTDATA("Gender",$A$1,"Gender","Female","AcademicPerformance","Good")</f>
        <v>18</v>
      </c>
      <c r="C11">
        <f>GETPIVOTDATA("Gender",$A$1,"Gender","Male","AcademicPerformance","Excellent")+GETPIVOTDATA("Gender",$A$1,"Gender","Male","AcademicPerformance","Good")</f>
        <v>32</v>
      </c>
      <c r="D11">
        <f>B11+C11</f>
        <v>50</v>
      </c>
      <c r="H11" s="8" t="s">
        <v>39</v>
      </c>
      <c r="I11" s="8">
        <v>6.3137515146750438</v>
      </c>
      <c r="J11" s="8"/>
    </row>
    <row r="12" spans="1:10" x14ac:dyDescent="0.25">
      <c r="A12" s="6" t="s">
        <v>27</v>
      </c>
      <c r="B12" s="7">
        <v>43</v>
      </c>
      <c r="C12" s="7">
        <v>56</v>
      </c>
      <c r="D12" s="7">
        <v>99</v>
      </c>
      <c r="H12" s="8" t="s">
        <v>40</v>
      </c>
      <c r="I12" s="8">
        <v>0.95471923302075479</v>
      </c>
      <c r="J12" s="8"/>
    </row>
    <row r="13" spans="1:10" ht="15.75" thickBot="1" x14ac:dyDescent="0.3">
      <c r="H13" s="9" t="s">
        <v>41</v>
      </c>
      <c r="I13" s="9">
        <v>12.706204736174707</v>
      </c>
      <c r="J13" s="9"/>
    </row>
    <row r="14" spans="1:10" x14ac:dyDescent="0.25">
      <c r="B14" s="3" t="s">
        <v>10</v>
      </c>
      <c r="C14" s="3" t="s">
        <v>16</v>
      </c>
      <c r="D14" s="3" t="s">
        <v>27</v>
      </c>
    </row>
    <row r="15" spans="1:10" x14ac:dyDescent="0.25">
      <c r="A15" s="2" t="s">
        <v>54</v>
      </c>
      <c r="B15">
        <f>B$12*D10/$D$17</f>
        <v>21.282828282828284</v>
      </c>
      <c r="C15">
        <f>D10*C$12/$D$12</f>
        <v>27.717171717171716</v>
      </c>
      <c r="D15">
        <f>B15+C15</f>
        <v>49</v>
      </c>
    </row>
    <row r="16" spans="1:10" x14ac:dyDescent="0.25">
      <c r="A16" s="2" t="s">
        <v>55</v>
      </c>
      <c r="B16">
        <f>B$12*D11/$D$17</f>
        <v>21.717171717171716</v>
      </c>
      <c r="C16">
        <f>D11*C$12/$D$12</f>
        <v>28.282828282828284</v>
      </c>
      <c r="D16">
        <f>B16+C16</f>
        <v>50</v>
      </c>
    </row>
    <row r="17" spans="1:8" x14ac:dyDescent="0.25">
      <c r="A17" s="6" t="s">
        <v>27</v>
      </c>
      <c r="B17" s="7">
        <v>43</v>
      </c>
      <c r="C17" s="7">
        <v>56</v>
      </c>
      <c r="D17" s="7">
        <v>99</v>
      </c>
    </row>
    <row r="18" spans="1:8" ht="15.75" x14ac:dyDescent="0.25">
      <c r="F18" s="12" t="s">
        <v>65</v>
      </c>
      <c r="G18" s="14">
        <v>0.05</v>
      </c>
      <c r="H18" s="11">
        <v>0.05</v>
      </c>
    </row>
    <row r="19" spans="1:8" ht="15.75" x14ac:dyDescent="0.25">
      <c r="F19" s="12" t="s">
        <v>64</v>
      </c>
      <c r="G19" s="12" t="s">
        <v>66</v>
      </c>
      <c r="H19" s="12">
        <f>(2-1)*(2-1)</f>
        <v>1</v>
      </c>
    </row>
    <row r="20" spans="1:8" ht="15.75" x14ac:dyDescent="0.25">
      <c r="B20" s="3" t="s">
        <v>10</v>
      </c>
      <c r="C20" s="3" t="s">
        <v>16</v>
      </c>
      <c r="D20" s="3" t="s">
        <v>27</v>
      </c>
      <c r="F20" s="13" t="s">
        <v>61</v>
      </c>
      <c r="G20" s="15">
        <f>B21+C21+B22+C22</f>
        <v>2.2725228829073147</v>
      </c>
      <c r="H20" s="15"/>
    </row>
    <row r="21" spans="1:8" ht="15.75" x14ac:dyDescent="0.25">
      <c r="A21" s="2" t="s">
        <v>54</v>
      </c>
      <c r="B21">
        <f>((B10-B15)^2)/B15</f>
        <v>0.64922600470773195</v>
      </c>
      <c r="C21">
        <f>((C10-C15)^2)/C15</f>
        <v>0.49851282504343702</v>
      </c>
      <c r="D21">
        <f>B21+C21</f>
        <v>1.147738829751169</v>
      </c>
      <c r="F21" s="12" t="s">
        <v>63</v>
      </c>
      <c r="G21" s="15">
        <v>3.84</v>
      </c>
      <c r="H21" s="15"/>
    </row>
    <row r="22" spans="1:8" x14ac:dyDescent="0.25">
      <c r="A22" s="2" t="s">
        <v>55</v>
      </c>
      <c r="B22">
        <f>((B11-B16)^2)/B16</f>
        <v>0.63624148461357732</v>
      </c>
      <c r="C22">
        <f>((C11-C16)^2)/C16</f>
        <v>0.48854256854256828</v>
      </c>
      <c r="D22">
        <f>B22+C22</f>
        <v>1.1247840531561457</v>
      </c>
    </row>
    <row r="23" spans="1:8" x14ac:dyDescent="0.25">
      <c r="A23" s="6" t="s">
        <v>27</v>
      </c>
      <c r="B23" s="7">
        <v>43</v>
      </c>
      <c r="C23" s="7">
        <v>56</v>
      </c>
      <c r="D23" s="7">
        <v>99</v>
      </c>
    </row>
    <row r="28" spans="1:8" x14ac:dyDescent="0.25">
      <c r="A28" s="1" t="s">
        <v>67</v>
      </c>
      <c r="B28" s="1" t="s">
        <v>42</v>
      </c>
    </row>
    <row r="29" spans="1:8" x14ac:dyDescent="0.25">
      <c r="A29" s="1" t="s">
        <v>25</v>
      </c>
      <c r="B29" t="s">
        <v>14</v>
      </c>
      <c r="C29" t="s">
        <v>18</v>
      </c>
      <c r="D29" t="s">
        <v>11</v>
      </c>
      <c r="E29" t="s">
        <v>27</v>
      </c>
    </row>
    <row r="30" spans="1:8" x14ac:dyDescent="0.25">
      <c r="A30" s="2" t="s">
        <v>13</v>
      </c>
      <c r="B30" s="16">
        <v>9</v>
      </c>
      <c r="C30" s="16"/>
      <c r="D30" s="16">
        <v>9</v>
      </c>
      <c r="E30" s="16">
        <v>18</v>
      </c>
    </row>
    <row r="31" spans="1:8" x14ac:dyDescent="0.25">
      <c r="A31" s="2" t="s">
        <v>12</v>
      </c>
      <c r="B31" s="16">
        <v>15</v>
      </c>
      <c r="C31" s="16">
        <v>4</v>
      </c>
      <c r="D31" s="16">
        <v>12</v>
      </c>
      <c r="E31" s="16">
        <v>31</v>
      </c>
    </row>
    <row r="32" spans="1:8" x14ac:dyDescent="0.25">
      <c r="A32" s="2" t="s">
        <v>27</v>
      </c>
      <c r="B32" s="16">
        <v>24</v>
      </c>
      <c r="C32" s="16">
        <v>4</v>
      </c>
      <c r="D32" s="16">
        <v>21</v>
      </c>
      <c r="E32" s="16">
        <v>49</v>
      </c>
    </row>
    <row r="34" spans="1:5" x14ac:dyDescent="0.25">
      <c r="A34" s="3" t="s">
        <v>25</v>
      </c>
      <c r="B34" s="3" t="s">
        <v>14</v>
      </c>
      <c r="C34" s="3" t="s">
        <v>18</v>
      </c>
      <c r="D34" s="3" t="s">
        <v>11</v>
      </c>
      <c r="E34" s="3" t="s">
        <v>27</v>
      </c>
    </row>
    <row r="35" spans="1:5" x14ac:dyDescent="0.25">
      <c r="A35" s="2" t="s">
        <v>13</v>
      </c>
      <c r="B35" s="16">
        <f>GETPIVOTDATA("AcademicPerformance",$A$28,"AcademicPerformance","Average")*GETPIVOTDATA("AcademicPerformance",$A$28,"DepressionStatus","No")/GETPIVOTDATA("AcademicPerformance",$A$28)</f>
        <v>8.816326530612244</v>
      </c>
      <c r="C35" s="16">
        <f>GETPIVOTDATA("AcademicPerformance",$A$28,"AcademicPerformance","Below average")*GETPIVOTDATA("AcademicPerformance",$A$28,"DepressionStatus","No")/GETPIVOTDATA("AcademicPerformance",$A$28)</f>
        <v>1.4693877551020409</v>
      </c>
      <c r="D35" s="16">
        <f>GETPIVOTDATA("AcademicPerformance",$A$28,"AcademicPerformance","Good")*GETPIVOTDATA("AcademicPerformance",$A$28,"DepressionStatus","No")/GETPIVOTDATA("AcademicPerformance",$A$28)</f>
        <v>7.7142857142857144</v>
      </c>
      <c r="E35" s="16">
        <v>18</v>
      </c>
    </row>
    <row r="36" spans="1:5" x14ac:dyDescent="0.25">
      <c r="A36" s="2" t="s">
        <v>12</v>
      </c>
      <c r="B36" s="16">
        <f>GETPIVOTDATA("AcademicPerformance",$A$28,"AcademicPerformance","Average")*GETPIVOTDATA("AcademicPerformance",$A$28,"DepressionStatus","Yes")/GETPIVOTDATA("AcademicPerformance",$A$28)</f>
        <v>15.183673469387756</v>
      </c>
      <c r="C36" s="16">
        <f>GETPIVOTDATA("AcademicPerformance",$A$28,"AcademicPerformance","Below average")*GETPIVOTDATA("AcademicPerformance",$A$28,"DepressionStatus","Yes")/GETPIVOTDATA("AcademicPerformance",$A$28)</f>
        <v>2.5306122448979593</v>
      </c>
      <c r="D36" s="16">
        <f>GETPIVOTDATA("AcademicPerformance",$A$28,"AcademicPerformance","Good")*GETPIVOTDATA("AcademicPerformance",$A$28,"DepressionStatus","Yes")/GETPIVOTDATA("AcademicPerformance",$A$28)</f>
        <v>13.285714285714286</v>
      </c>
      <c r="E36" s="16">
        <v>31</v>
      </c>
    </row>
    <row r="37" spans="1:5" x14ac:dyDescent="0.25">
      <c r="A37" s="6" t="s">
        <v>27</v>
      </c>
      <c r="B37" s="17">
        <v>24</v>
      </c>
      <c r="C37" s="17">
        <v>4</v>
      </c>
      <c r="D37" s="17">
        <v>21</v>
      </c>
      <c r="E37" s="17">
        <v>49</v>
      </c>
    </row>
    <row r="39" spans="1:5" x14ac:dyDescent="0.25">
      <c r="A39" s="3" t="s">
        <v>25</v>
      </c>
      <c r="B39" s="3" t="s">
        <v>14</v>
      </c>
      <c r="C39" s="3" t="s">
        <v>18</v>
      </c>
      <c r="D39" s="3" t="s">
        <v>11</v>
      </c>
      <c r="E39" s="3" t="s">
        <v>27</v>
      </c>
    </row>
    <row r="40" spans="1:5" x14ac:dyDescent="0.25">
      <c r="A40" s="2" t="s">
        <v>13</v>
      </c>
      <c r="B40" s="16">
        <f>((GETPIVOTDATA("AcademicPerformance",$A$28,"AcademicPerformance","Average","DepressionStatus","No")-B35)^2)/B35</f>
        <v>3.8265306122449347E-3</v>
      </c>
      <c r="C40" s="16">
        <f>((0-C35)^2)/C35</f>
        <v>1.4693877551020407</v>
      </c>
      <c r="D40" s="16">
        <f>((GETPIVOTDATA("AcademicPerformance",$A$28,"AcademicPerformance","Good","DepressionStatus","No")-D35)^2)/D35</f>
        <v>0.21428571428571425</v>
      </c>
      <c r="E40" s="16">
        <v>18</v>
      </c>
    </row>
    <row r="41" spans="1:5" x14ac:dyDescent="0.25">
      <c r="A41" s="2" t="s">
        <v>12</v>
      </c>
      <c r="B41" s="16">
        <f>((GETPIVOTDATA("AcademicPerformance",$A$28,"AcademicPerformance","Average","DepressionStatus","Yes")-B36)^2)/B36</f>
        <v>2.2218564845293163E-3</v>
      </c>
      <c r="C41" s="16">
        <f>((GETPIVOTDATA("AcademicPerformance",$A$28,"AcademicPerformance","Below average","DepressionStatus","Yes")-C36)^2)/C36</f>
        <v>0.85319289005924925</v>
      </c>
      <c r="D41" s="16">
        <f>((GETPIVOTDATA("AcademicPerformance",$A$28,"AcademicPerformance","Good","DepressionStatus","Yes")-D36)^2)/D36</f>
        <v>0.12442396313364069</v>
      </c>
      <c r="E41" s="16">
        <v>31</v>
      </c>
    </row>
    <row r="42" spans="1:5" x14ac:dyDescent="0.25">
      <c r="A42" s="6" t="s">
        <v>27</v>
      </c>
      <c r="B42" s="17">
        <v>24</v>
      </c>
      <c r="C42" s="17">
        <v>4</v>
      </c>
      <c r="D42" s="17">
        <v>21</v>
      </c>
      <c r="E42" s="17">
        <v>49</v>
      </c>
    </row>
    <row r="44" spans="1:5" x14ac:dyDescent="0.25">
      <c r="A44" s="18" t="s">
        <v>68</v>
      </c>
      <c r="B44" s="19">
        <f>SUM(B40:D41)</f>
        <v>2.667338709677419</v>
      </c>
      <c r="C44" s="19"/>
    </row>
    <row r="45" spans="1:5" x14ac:dyDescent="0.25">
      <c r="A45" s="20" t="s">
        <v>65</v>
      </c>
      <c r="B45" s="21">
        <v>0.05</v>
      </c>
      <c r="C45" s="11">
        <v>0.05</v>
      </c>
    </row>
    <row r="46" spans="1:5" x14ac:dyDescent="0.25">
      <c r="A46" s="20" t="s">
        <v>69</v>
      </c>
      <c r="B46" s="11" t="s">
        <v>70</v>
      </c>
      <c r="C46" s="11">
        <v>2</v>
      </c>
    </row>
    <row r="47" spans="1:5" x14ac:dyDescent="0.25">
      <c r="A47" s="18" t="s">
        <v>48</v>
      </c>
      <c r="B47" s="19">
        <v>5.99</v>
      </c>
      <c r="C47" s="19"/>
    </row>
    <row r="51" spans="1:5" x14ac:dyDescent="0.25">
      <c r="A51" s="1" t="s">
        <v>71</v>
      </c>
      <c r="B51" s="1" t="s">
        <v>42</v>
      </c>
    </row>
    <row r="52" spans="1:5" x14ac:dyDescent="0.25">
      <c r="A52" s="1" t="s">
        <v>25</v>
      </c>
      <c r="B52" t="s">
        <v>13</v>
      </c>
      <c r="C52" t="s">
        <v>15</v>
      </c>
      <c r="D52" t="s">
        <v>12</v>
      </c>
      <c r="E52" t="s">
        <v>27</v>
      </c>
    </row>
    <row r="53" spans="1:5" x14ac:dyDescent="0.25">
      <c r="A53" s="2" t="s">
        <v>10</v>
      </c>
      <c r="B53" s="16"/>
      <c r="C53" s="16">
        <v>4</v>
      </c>
      <c r="D53" s="16">
        <v>39</v>
      </c>
      <c r="E53" s="16">
        <v>43</v>
      </c>
    </row>
    <row r="54" spans="1:5" x14ac:dyDescent="0.25">
      <c r="A54" s="2" t="s">
        <v>16</v>
      </c>
      <c r="B54" s="16">
        <v>12</v>
      </c>
      <c r="C54" s="16">
        <v>22</v>
      </c>
      <c r="D54" s="16">
        <v>22</v>
      </c>
      <c r="E54" s="16">
        <v>56</v>
      </c>
    </row>
    <row r="55" spans="1:5" x14ac:dyDescent="0.25">
      <c r="A55" s="2" t="s">
        <v>27</v>
      </c>
      <c r="B55" s="16">
        <v>12</v>
      </c>
      <c r="C55" s="16">
        <v>26</v>
      </c>
      <c r="D55" s="16">
        <v>61</v>
      </c>
      <c r="E55" s="16">
        <v>99</v>
      </c>
    </row>
    <row r="58" spans="1:5" x14ac:dyDescent="0.25">
      <c r="A58" s="3" t="s">
        <v>25</v>
      </c>
      <c r="B58" s="3" t="s">
        <v>13</v>
      </c>
      <c r="C58" s="3" t="s">
        <v>15</v>
      </c>
      <c r="D58" s="3" t="s">
        <v>12</v>
      </c>
      <c r="E58" s="3" t="s">
        <v>27</v>
      </c>
    </row>
    <row r="59" spans="1:5" x14ac:dyDescent="0.25">
      <c r="A59" s="2" t="s">
        <v>10</v>
      </c>
      <c r="B59" s="16">
        <f>GETPIVOTDATA("TakingNoteInClass",$A$51,"TakingNoteInClass","No")*GETPIVOTDATA("TakingNoteInClass",$A$51,"Gender","Female")/GETPIVOTDATA("TakingNoteInClass",$A$51)</f>
        <v>5.2121212121212119</v>
      </c>
      <c r="C59" s="16">
        <f>GETPIVOTDATA("TakingNoteInClass",$A$51,"TakingNoteInClass","Sometimes")*GETPIVOTDATA("TakingNoteInClass",$A$51,"Gender","Female")/GETPIVOTDATA("TakingNoteInClass",$A$51)</f>
        <v>11.292929292929292</v>
      </c>
      <c r="D59" s="16">
        <f>GETPIVOTDATA("TakingNoteInClass",$A$51,"TakingNoteInClass","Yes")*GETPIVOTDATA("TakingNoteInClass",$A$51,"Gender","Female")/GETPIVOTDATA("TakingNoteInClass",$A$51)</f>
        <v>26.494949494949495</v>
      </c>
      <c r="E59" s="16">
        <v>43</v>
      </c>
    </row>
    <row r="60" spans="1:5" x14ac:dyDescent="0.25">
      <c r="A60" s="2" t="s">
        <v>16</v>
      </c>
      <c r="B60" s="16">
        <f>GETPIVOTDATA("TakingNoteInClass",$A$51,"TakingNoteInClass","No")*GETPIVOTDATA("TakingNoteInClass",$A$51,"Gender","Male")/GETPIVOTDATA("TakingNoteInClass",$A$51)</f>
        <v>6.7878787878787881</v>
      </c>
      <c r="C60" s="16">
        <f>GETPIVOTDATA("TakingNoteInClass",$A$51,"TakingNoteInClass","Sometimes")*GETPIVOTDATA("TakingNoteInClass",$A$51,"Gender","Male")/GETPIVOTDATA("TakingNoteInClass",$A$51)</f>
        <v>14.707070707070708</v>
      </c>
      <c r="D60" s="16">
        <f>GETPIVOTDATA("TakingNoteInClass",$A$51,"TakingNoteInClass","Yes")*GETPIVOTDATA("TakingNoteInClass",$A$51,"Gender","Male")/GETPIVOTDATA("TakingNoteInClass",$A$51)</f>
        <v>34.505050505050505</v>
      </c>
      <c r="E60" s="16">
        <v>56</v>
      </c>
    </row>
    <row r="61" spans="1:5" x14ac:dyDescent="0.25">
      <c r="A61" s="6" t="s">
        <v>27</v>
      </c>
      <c r="B61" s="17">
        <v>12</v>
      </c>
      <c r="C61" s="17">
        <v>26</v>
      </c>
      <c r="D61" s="17">
        <v>61</v>
      </c>
      <c r="E61" s="17">
        <v>99</v>
      </c>
    </row>
    <row r="64" spans="1:5" x14ac:dyDescent="0.25">
      <c r="A64" s="3" t="s">
        <v>25</v>
      </c>
      <c r="B64" s="3" t="s">
        <v>13</v>
      </c>
      <c r="C64" s="3" t="s">
        <v>15</v>
      </c>
      <c r="D64" s="3" t="s">
        <v>12</v>
      </c>
      <c r="E64" s="3" t="s">
        <v>27</v>
      </c>
    </row>
    <row r="65" spans="1:5" x14ac:dyDescent="0.25">
      <c r="A65" s="2" t="s">
        <v>10</v>
      </c>
      <c r="B65" s="16">
        <f>((GETPIVOTDATA("TakingNoteInClass",$A$51,"Gender","Female","TakingNoteInClass","No")-B59)^2)/B59</f>
        <v>5.2121212121212119</v>
      </c>
      <c r="C65" s="16">
        <f>((GETPIVOTDATA("TakingNoteInClass",$A$51,"Gender","Female","TakingNoteInClass","Sometimes")-C59)^2)/C59</f>
        <v>4.7097450353264305</v>
      </c>
      <c r="D65" s="16">
        <f>((GETPIVOTDATA("TakingNoteInClass",$A$51,"Gender","Female","TakingNoteInClass","Yes")-D59)^2)/D59</f>
        <v>5.9021168605613905</v>
      </c>
      <c r="E65" s="16">
        <v>43</v>
      </c>
    </row>
    <row r="66" spans="1:5" x14ac:dyDescent="0.25">
      <c r="A66" s="2" t="s">
        <v>16</v>
      </c>
      <c r="B66" s="16">
        <f>((GETPIVOTDATA("TakingNoteInClass",$A$51,"Gender","Male","TakingNoteInClass","No")-B60)^2)/B60</f>
        <v>4.0021645021645016</v>
      </c>
      <c r="C66" s="16">
        <f>((GETPIVOTDATA("TakingNoteInClass",$A$51,"Gender","Male","TakingNoteInClass","Sometimes")-C60)^2)/C60</f>
        <v>3.6164113664113655</v>
      </c>
      <c r="D66" s="16">
        <f>((GETPIVOTDATA("TakingNoteInClass",$A$51,"Gender","Male","TakingNoteInClass","Yes")-D60)^2)/D60</f>
        <v>4.5319825893596386</v>
      </c>
      <c r="E66" s="16">
        <v>56</v>
      </c>
    </row>
    <row r="67" spans="1:5" x14ac:dyDescent="0.25">
      <c r="A67" s="6" t="s">
        <v>27</v>
      </c>
      <c r="B67" s="17">
        <v>12</v>
      </c>
      <c r="C67" s="17">
        <v>26</v>
      </c>
      <c r="D67" s="17">
        <v>61</v>
      </c>
      <c r="E67" s="17">
        <v>99</v>
      </c>
    </row>
    <row r="72" spans="1:5" ht="15.75" thickBot="1" x14ac:dyDescent="0.3"/>
    <row r="73" spans="1:5" ht="15.75" thickBot="1" x14ac:dyDescent="0.3">
      <c r="A73" s="22" t="s">
        <v>68</v>
      </c>
      <c r="B73" s="27">
        <f>B65+C65+D65+B66+C66+D66</f>
        <v>27.974541565944541</v>
      </c>
      <c r="C73" s="28"/>
    </row>
    <row r="74" spans="1:5" ht="15.75" thickBot="1" x14ac:dyDescent="0.3">
      <c r="A74" s="23" t="s">
        <v>65</v>
      </c>
      <c r="B74" s="24">
        <v>0.05</v>
      </c>
      <c r="C74" s="25">
        <v>0.05</v>
      </c>
    </row>
    <row r="75" spans="1:5" ht="15.75" thickBot="1" x14ac:dyDescent="0.3">
      <c r="A75" s="23" t="s">
        <v>69</v>
      </c>
      <c r="B75" s="26" t="s">
        <v>70</v>
      </c>
      <c r="C75" s="25">
        <v>2</v>
      </c>
    </row>
    <row r="76" spans="1:5" ht="15.75" thickBot="1" x14ac:dyDescent="0.3">
      <c r="A76" s="23" t="s">
        <v>48</v>
      </c>
      <c r="B76" s="27">
        <v>5.99</v>
      </c>
      <c r="C76" s="28"/>
    </row>
    <row r="80" spans="1:5" x14ac:dyDescent="0.25">
      <c r="A80" s="1" t="s">
        <v>72</v>
      </c>
      <c r="B80" s="1" t="s">
        <v>42</v>
      </c>
    </row>
    <row r="81" spans="1:5" x14ac:dyDescent="0.25">
      <c r="A81" s="1" t="s">
        <v>25</v>
      </c>
      <c r="B81" t="s">
        <v>13</v>
      </c>
      <c r="C81" t="s">
        <v>15</v>
      </c>
      <c r="D81" t="s">
        <v>12</v>
      </c>
      <c r="E81" t="s">
        <v>27</v>
      </c>
    </row>
    <row r="82" spans="1:5" x14ac:dyDescent="0.25">
      <c r="A82" s="2" t="s">
        <v>10</v>
      </c>
      <c r="B82" s="16">
        <v>8</v>
      </c>
      <c r="C82" s="16">
        <v>10</v>
      </c>
      <c r="D82" s="16">
        <v>25</v>
      </c>
      <c r="E82" s="16">
        <v>43</v>
      </c>
    </row>
    <row r="83" spans="1:5" x14ac:dyDescent="0.25">
      <c r="A83" s="2" t="s">
        <v>16</v>
      </c>
      <c r="B83" s="16">
        <v>13</v>
      </c>
      <c r="C83" s="16">
        <v>34</v>
      </c>
      <c r="D83" s="16">
        <v>9</v>
      </c>
      <c r="E83" s="16">
        <v>56</v>
      </c>
    </row>
    <row r="84" spans="1:5" x14ac:dyDescent="0.25">
      <c r="A84" s="2" t="s">
        <v>27</v>
      </c>
      <c r="B84" s="16">
        <v>21</v>
      </c>
      <c r="C84" s="16">
        <v>44</v>
      </c>
      <c r="D84" s="16">
        <v>34</v>
      </c>
      <c r="E84" s="16">
        <v>99</v>
      </c>
    </row>
    <row r="87" spans="1:5" x14ac:dyDescent="0.25">
      <c r="A87" s="3" t="s">
        <v>25</v>
      </c>
      <c r="B87" s="3" t="s">
        <v>13</v>
      </c>
      <c r="C87" s="3" t="s">
        <v>15</v>
      </c>
      <c r="D87" s="3" t="s">
        <v>12</v>
      </c>
      <c r="E87" s="3" t="s">
        <v>27</v>
      </c>
    </row>
    <row r="88" spans="1:5" x14ac:dyDescent="0.25">
      <c r="A88" s="2" t="s">
        <v>10</v>
      </c>
      <c r="B88" s="16">
        <f>GETPIVOTDATA("DepressionStatus",$A$80,"DepressionStatus","No")*GETPIVOTDATA("DepressionStatus",$A$80,"Gender","Female")/GETPIVOTDATA("DepressionStatus",$A$80)</f>
        <v>9.1212121212121211</v>
      </c>
      <c r="C88" s="16">
        <f>GETPIVOTDATA("DepressionStatus",$A$80,"DepressionStatus","Sometimes")*GETPIVOTDATA("DepressionStatus",$A$80,"Gender","Female")/GETPIVOTDATA("DepressionStatus",$A$80)</f>
        <v>19.111111111111111</v>
      </c>
      <c r="D88" s="16">
        <f>GETPIVOTDATA("DepressionStatus",$A$80,"DepressionStatus","Yes")*GETPIVOTDATA("DepressionStatus",$A$80,"Gender","Female")/GETPIVOTDATA("DepressionStatus",$A$80)</f>
        <v>14.767676767676768</v>
      </c>
      <c r="E88" s="16">
        <v>43</v>
      </c>
    </row>
    <row r="89" spans="1:5" x14ac:dyDescent="0.25">
      <c r="A89" s="2" t="s">
        <v>16</v>
      </c>
      <c r="B89" s="16">
        <f>GETPIVOTDATA("DepressionStatus",$A$80,"DepressionStatus","No")*GETPIVOTDATA("DepressionStatus",$A$80,"Gender","Male")/GETPIVOTDATA("DepressionStatus",$A$80)</f>
        <v>11.878787878787879</v>
      </c>
      <c r="C89" s="16">
        <f>GETPIVOTDATA("DepressionStatus",$A$80,"DepressionStatus","Sometimes")*GETPIVOTDATA("DepressionStatus",$A$80,"Gender","Male")/GETPIVOTDATA("DepressionStatus",$A$80)</f>
        <v>24.888888888888889</v>
      </c>
      <c r="D89" s="16">
        <f>GETPIVOTDATA("DepressionStatus",$A$80,"DepressionStatus","Yes")*GETPIVOTDATA("DepressionStatus",$A$80,"Gender","Male")/GETPIVOTDATA("DepressionStatus",$A$80)</f>
        <v>19.232323232323232</v>
      </c>
      <c r="E89" s="16">
        <v>56</v>
      </c>
    </row>
    <row r="90" spans="1:5" x14ac:dyDescent="0.25">
      <c r="A90" s="6" t="s">
        <v>27</v>
      </c>
      <c r="B90" s="17">
        <v>21</v>
      </c>
      <c r="C90" s="17">
        <v>44</v>
      </c>
      <c r="D90" s="17">
        <v>34</v>
      </c>
      <c r="E90" s="17">
        <v>99</v>
      </c>
    </row>
    <row r="93" spans="1:5" x14ac:dyDescent="0.25">
      <c r="A93" s="3" t="s">
        <v>25</v>
      </c>
      <c r="B93" s="3" t="s">
        <v>13</v>
      </c>
      <c r="C93" s="3" t="s">
        <v>15</v>
      </c>
      <c r="D93" s="3" t="s">
        <v>12</v>
      </c>
      <c r="E93" s="3" t="s">
        <v>27</v>
      </c>
    </row>
    <row r="94" spans="1:5" x14ac:dyDescent="0.25">
      <c r="A94" s="2" t="s">
        <v>10</v>
      </c>
      <c r="B94" s="16">
        <f>((GETPIVOTDATA("DepressionStatus",$A$80,"Gender","Female","DepressionStatus","No")-B88)^2)/B88</f>
        <v>0.13782341689318431</v>
      </c>
      <c r="C94" s="16">
        <f>((GETPIVOTDATA("DepressionStatus",$A$80,"Gender","Female","DepressionStatus","Sometimes")-C88)^2)/C88</f>
        <v>4.3436692506459949</v>
      </c>
      <c r="D94" s="16">
        <f>((GETPIVOTDATA("DepressionStatus",$A$80,"Gender","Female","DepressionStatus","Yes")-D88)^2)/D88</f>
        <v>7.0898381903853851</v>
      </c>
      <c r="E94" s="16">
        <v>43</v>
      </c>
    </row>
    <row r="95" spans="1:5" x14ac:dyDescent="0.25">
      <c r="A95" s="2" t="s">
        <v>16</v>
      </c>
      <c r="B95" s="16">
        <f>((GETPIVOTDATA("DepressionStatus",$A$80,"Gender","Male","DepressionStatus","No")-B89)^2)/B89</f>
        <v>0.10582869511440939</v>
      </c>
      <c r="C95" s="16">
        <f>((GETPIVOTDATA("DepressionStatus",$A$80,"Gender","Male","DepressionStatus","Sometimes")-C89)^2)/C89</f>
        <v>3.33531746031746</v>
      </c>
      <c r="D95" s="16">
        <f>((GETPIVOTDATA("DepressionStatus",$A$80,"Gender","Male","DepressionStatus","Yes")-D89)^2)/D89</f>
        <v>5.4439828961887784</v>
      </c>
      <c r="E95" s="16">
        <v>56</v>
      </c>
    </row>
    <row r="96" spans="1:5" x14ac:dyDescent="0.25">
      <c r="A96" s="6" t="s">
        <v>27</v>
      </c>
      <c r="B96" s="17">
        <v>21</v>
      </c>
      <c r="C96" s="17">
        <v>44</v>
      </c>
      <c r="D96" s="17">
        <v>34</v>
      </c>
      <c r="E96" s="17">
        <v>99</v>
      </c>
    </row>
    <row r="98" spans="1:4" ht="15.75" thickBot="1" x14ac:dyDescent="0.3"/>
    <row r="99" spans="1:4" ht="15.75" thickBot="1" x14ac:dyDescent="0.3">
      <c r="A99" s="22" t="s">
        <v>68</v>
      </c>
      <c r="B99" s="27">
        <f>B94+C94+D94+B95+C95+D95</f>
        <v>20.456459909545213</v>
      </c>
      <c r="C99" s="28"/>
    </row>
    <row r="100" spans="1:4" ht="15.75" thickBot="1" x14ac:dyDescent="0.3">
      <c r="A100" s="23" t="s">
        <v>65</v>
      </c>
      <c r="B100" s="24">
        <v>0.05</v>
      </c>
      <c r="C100" s="25">
        <v>0.05</v>
      </c>
    </row>
    <row r="101" spans="1:4" ht="15.75" thickBot="1" x14ac:dyDescent="0.3">
      <c r="A101" s="23" t="s">
        <v>69</v>
      </c>
      <c r="B101" s="26" t="s">
        <v>70</v>
      </c>
      <c r="C101" s="25">
        <v>2</v>
      </c>
    </row>
    <row r="102" spans="1:4" ht="15.75" thickBot="1" x14ac:dyDescent="0.3">
      <c r="A102" s="23" t="s">
        <v>48</v>
      </c>
      <c r="B102" s="27">
        <v>5.99</v>
      </c>
      <c r="C102" s="28"/>
    </row>
    <row r="105" spans="1:4" x14ac:dyDescent="0.25">
      <c r="A105" s="1" t="s">
        <v>73</v>
      </c>
      <c r="B105" s="1" t="s">
        <v>42</v>
      </c>
    </row>
    <row r="106" spans="1:4" x14ac:dyDescent="0.25">
      <c r="A106" s="1" t="s">
        <v>25</v>
      </c>
      <c r="B106" t="s">
        <v>13</v>
      </c>
      <c r="C106" t="s">
        <v>12</v>
      </c>
      <c r="D106" t="s">
        <v>27</v>
      </c>
    </row>
    <row r="107" spans="1:4" x14ac:dyDescent="0.25">
      <c r="A107" s="2" t="s">
        <v>10</v>
      </c>
      <c r="B107" s="16">
        <v>2</v>
      </c>
      <c r="C107" s="16">
        <v>41</v>
      </c>
      <c r="D107" s="16">
        <v>43</v>
      </c>
    </row>
    <row r="108" spans="1:4" x14ac:dyDescent="0.25">
      <c r="A108" s="2" t="s">
        <v>16</v>
      </c>
      <c r="B108" s="16">
        <v>8</v>
      </c>
      <c r="C108" s="16">
        <v>48</v>
      </c>
      <c r="D108" s="16">
        <v>56</v>
      </c>
    </row>
    <row r="109" spans="1:4" x14ac:dyDescent="0.25">
      <c r="A109" s="2" t="s">
        <v>27</v>
      </c>
      <c r="B109" s="16">
        <v>10</v>
      </c>
      <c r="C109" s="16">
        <v>89</v>
      </c>
      <c r="D109" s="16">
        <v>99</v>
      </c>
    </row>
    <row r="112" spans="1:4" x14ac:dyDescent="0.25">
      <c r="A112" s="3" t="s">
        <v>25</v>
      </c>
      <c r="B112" s="3" t="s">
        <v>13</v>
      </c>
      <c r="C112" s="3" t="s">
        <v>12</v>
      </c>
      <c r="D112" s="3" t="s">
        <v>27</v>
      </c>
    </row>
    <row r="113" spans="1:4" x14ac:dyDescent="0.25">
      <c r="A113" s="2" t="s">
        <v>10</v>
      </c>
      <c r="B113" s="16">
        <f>GETPIVOTDATA("LikeNewThings",$A$105,"LikeNewThings","No")*GETPIVOTDATA("LikeNewThings",$A$105,"Gender","Female")/GETPIVOTDATA("LikeNewThings",$A$105)</f>
        <v>4.3434343434343434</v>
      </c>
      <c r="C113" s="16">
        <f>GETPIVOTDATA("LikeNewThings",$A$105,"LikeNewThings","Yes")*GETPIVOTDATA("LikeNewThings",$A$105,"Gender","Female")/GETPIVOTDATA("LikeNewThings",$A$105)</f>
        <v>38.656565656565654</v>
      </c>
      <c r="D113" s="16">
        <v>43</v>
      </c>
    </row>
    <row r="114" spans="1:4" x14ac:dyDescent="0.25">
      <c r="A114" s="2" t="s">
        <v>16</v>
      </c>
      <c r="B114" s="16">
        <f>GETPIVOTDATA("LikeNewThings",$A$105,"LikeNewThings","No")*GETPIVOTDATA("LikeNewThings",$A$105,"Gender","Male")/D115</f>
        <v>5.6565656565656566</v>
      </c>
      <c r="C114" s="16">
        <f>GETPIVOTDATA("LikeNewThings",$A$105,"LikeNewThings","Yes")*GETPIVOTDATA("LikeNewThings",$A$105,"Gender","Male")/GETPIVOTDATA("LikeNewThings",$A$105)</f>
        <v>50.343434343434346</v>
      </c>
      <c r="D114" s="16">
        <v>56</v>
      </c>
    </row>
    <row r="115" spans="1:4" x14ac:dyDescent="0.25">
      <c r="A115" s="6" t="s">
        <v>27</v>
      </c>
      <c r="B115" s="17">
        <v>10</v>
      </c>
      <c r="C115" s="17">
        <v>89</v>
      </c>
      <c r="D115" s="17">
        <v>99</v>
      </c>
    </row>
    <row r="118" spans="1:4" x14ac:dyDescent="0.25">
      <c r="A118" s="3" t="s">
        <v>25</v>
      </c>
      <c r="B118" s="3" t="s">
        <v>13</v>
      </c>
      <c r="C118" s="3" t="s">
        <v>12</v>
      </c>
      <c r="D118" s="3" t="s">
        <v>27</v>
      </c>
    </row>
    <row r="119" spans="1:4" x14ac:dyDescent="0.25">
      <c r="A119" s="2" t="s">
        <v>10</v>
      </c>
      <c r="B119" s="16">
        <f>((GETPIVOTDATA("LikeNewThings",$A$105,"Gender","Female","LikeNewThings","No")-B113)^2)/B113</f>
        <v>1.2643645759924829</v>
      </c>
      <c r="C119" s="16">
        <f>((GETPIVOTDATA("LikeNewThings",$A$105,"Gender","Female","LikeNewThings","Yes")-C113)^2)/C113</f>
        <v>0.14206343550477368</v>
      </c>
      <c r="D119" s="16">
        <v>43</v>
      </c>
    </row>
    <row r="120" spans="1:4" x14ac:dyDescent="0.25">
      <c r="A120" s="2" t="s">
        <v>16</v>
      </c>
      <c r="B120" s="16">
        <f>((GETPIVOTDATA("LikeNewThings",$A$105,"Gender","Male","LikeNewThings","No")-B114)^2)/B114</f>
        <v>0.97085137085137085</v>
      </c>
      <c r="C120" s="16">
        <f>((GETPIVOTDATA("LikeNewThings",$A$105,"Gender","Male","LikeNewThings","Yes")-C114)^2)/C114</f>
        <v>0.1090844236911655</v>
      </c>
      <c r="D120" s="16">
        <v>56</v>
      </c>
    </row>
    <row r="121" spans="1:4" x14ac:dyDescent="0.25">
      <c r="A121" s="6" t="s">
        <v>27</v>
      </c>
      <c r="B121" s="17">
        <v>10</v>
      </c>
      <c r="C121" s="17">
        <v>89</v>
      </c>
      <c r="D121" s="17">
        <v>99</v>
      </c>
    </row>
    <row r="123" spans="1:4" ht="15.75" thickBot="1" x14ac:dyDescent="0.3"/>
    <row r="124" spans="1:4" ht="15.75" thickBot="1" x14ac:dyDescent="0.3">
      <c r="A124" s="22" t="s">
        <v>68</v>
      </c>
      <c r="B124" s="27">
        <f>B119+B120+C119+C120</f>
        <v>2.486363806039793</v>
      </c>
      <c r="C124" s="28"/>
    </row>
    <row r="125" spans="1:4" ht="15.75" thickBot="1" x14ac:dyDescent="0.3">
      <c r="A125" s="23" t="s">
        <v>65</v>
      </c>
      <c r="B125" s="24">
        <v>0.05</v>
      </c>
      <c r="C125" s="25">
        <v>0.05</v>
      </c>
    </row>
    <row r="126" spans="1:4" ht="15.75" thickBot="1" x14ac:dyDescent="0.3">
      <c r="A126" s="23" t="s">
        <v>69</v>
      </c>
      <c r="B126" s="26" t="s">
        <v>70</v>
      </c>
      <c r="C126" s="25">
        <v>2</v>
      </c>
    </row>
    <row r="127" spans="1:4" ht="15.75" thickBot="1" x14ac:dyDescent="0.3">
      <c r="A127" s="23" t="s">
        <v>48</v>
      </c>
      <c r="B127" s="27">
        <v>5.99</v>
      </c>
      <c r="C127" s="28"/>
    </row>
  </sheetData>
  <mergeCells count="10">
    <mergeCell ref="B73:C73"/>
    <mergeCell ref="B76:C76"/>
    <mergeCell ref="B99:C99"/>
    <mergeCell ref="B102:C102"/>
    <mergeCell ref="B124:C124"/>
    <mergeCell ref="B127:C127"/>
    <mergeCell ref="G21:H21"/>
    <mergeCell ref="G20:H20"/>
    <mergeCell ref="B44:C44"/>
    <mergeCell ref="B47:C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B1C5-DB5A-4998-A169-0C57C038AF35}">
  <dimension ref="A1:AL100"/>
  <sheetViews>
    <sheetView topLeftCell="V1" zoomScaleNormal="100" workbookViewId="0">
      <selection activeCell="AI2" sqref="AI2"/>
    </sheetView>
  </sheetViews>
  <sheetFormatPr defaultRowHeight="15" x14ac:dyDescent="0.25"/>
  <sheetData>
    <row r="1" spans="1:38" x14ac:dyDescent="0.25">
      <c r="A1" t="s">
        <v>0</v>
      </c>
      <c r="B1" t="s">
        <v>8</v>
      </c>
      <c r="C1" t="s">
        <v>74</v>
      </c>
      <c r="D1" t="s">
        <v>75</v>
      </c>
      <c r="F1" t="s">
        <v>76</v>
      </c>
      <c r="G1" t="s">
        <v>77</v>
      </c>
      <c r="Q1" t="s">
        <v>7</v>
      </c>
      <c r="R1" t="s">
        <v>8</v>
      </c>
      <c r="S1" t="s">
        <v>74</v>
      </c>
      <c r="T1" t="s">
        <v>75</v>
      </c>
      <c r="V1" t="s">
        <v>76</v>
      </c>
      <c r="W1" t="s">
        <v>77</v>
      </c>
      <c r="AF1" t="s">
        <v>7</v>
      </c>
      <c r="AG1" t="s">
        <v>0</v>
      </c>
      <c r="AH1" t="s">
        <v>74</v>
      </c>
      <c r="AI1" t="s">
        <v>75</v>
      </c>
      <c r="AK1" t="s">
        <v>76</v>
      </c>
      <c r="AL1" t="s">
        <v>77</v>
      </c>
    </row>
    <row r="2" spans="1:38" x14ac:dyDescent="0.25">
      <c r="A2">
        <v>21</v>
      </c>
      <c r="B2">
        <v>7</v>
      </c>
      <c r="C2">
        <f>_xlfn.RANK.AVG(A2,$A$2:$A$100)</f>
        <v>77.5</v>
      </c>
      <c r="D2">
        <f>_xlfn.RANK.AVG(B2,$B$2:$B$100)</f>
        <v>42</v>
      </c>
      <c r="F2">
        <f>PEARSON(A2:A100,B2:B100)</f>
        <v>0.11384019703981353</v>
      </c>
      <c r="G2">
        <f>CORREL(C2:C100,D2:D100)</f>
        <v>-4.8678007707593149E-4</v>
      </c>
      <c r="Q2">
        <v>8</v>
      </c>
      <c r="R2">
        <v>7</v>
      </c>
      <c r="S2">
        <f>_xlfn.RANK.AVG(Q2,Q$2:Q$100)</f>
        <v>22</v>
      </c>
      <c r="T2">
        <f>_xlfn.RANK.AVG(R2,R$2:R$100)</f>
        <v>42</v>
      </c>
      <c r="V2">
        <f>PEARSON(Q2:Q100,R2:R100)</f>
        <v>4.9856335899623259E-2</v>
      </c>
      <c r="W2">
        <f>CORREL(S2:S100,T2:T100)</f>
        <v>0.13342912937771287</v>
      </c>
      <c r="AF2">
        <v>8</v>
      </c>
      <c r="AG2">
        <v>21</v>
      </c>
      <c r="AH2">
        <f>_xlfn.RANK.AVG(AF2,AF$2:AF$100)</f>
        <v>22</v>
      </c>
      <c r="AI2">
        <f>_xlfn.RANK.AVG(AG2,AG$2:AG$100)</f>
        <v>77.5</v>
      </c>
      <c r="AK2">
        <f>PEARSON(AF2:AF100,AG2:AG100)</f>
        <v>-5.4824539121915046E-2</v>
      </c>
      <c r="AL2">
        <f>CORREL(AH2:AH100,AI2:AI100)</f>
        <v>-3.2856833444126148E-2</v>
      </c>
    </row>
    <row r="3" spans="1:38" x14ac:dyDescent="0.25">
      <c r="A3">
        <v>22</v>
      </c>
      <c r="B3">
        <v>3</v>
      </c>
      <c r="C3">
        <f t="shared" ref="C3:C66" si="0">_xlfn.RANK.AVG(A3,$A$2:$A$100)</f>
        <v>57</v>
      </c>
      <c r="D3">
        <f t="shared" ref="D3:D66" si="1">_xlfn.RANK.AVG(B3,$B$2:$B$100)</f>
        <v>69.5</v>
      </c>
      <c r="Q3">
        <v>7</v>
      </c>
      <c r="R3">
        <v>3</v>
      </c>
      <c r="S3">
        <f t="shared" ref="S3:S66" si="2">_xlfn.RANK.AVG(Q3,Q$2:Q$100)</f>
        <v>49</v>
      </c>
      <c r="T3">
        <f t="shared" ref="T3:T66" si="3">_xlfn.RANK.AVG(R3,R$2:R$100)</f>
        <v>69.5</v>
      </c>
      <c r="AF3">
        <v>7</v>
      </c>
      <c r="AG3">
        <v>22</v>
      </c>
      <c r="AH3">
        <f t="shared" ref="AH3:AH66" si="4">_xlfn.RANK.AVG(AF3,AF$2:AF$100)</f>
        <v>49</v>
      </c>
      <c r="AI3">
        <f t="shared" ref="AI3:AI66" si="5">_xlfn.RANK.AVG(AG3,AG$2:AG$100)</f>
        <v>57</v>
      </c>
    </row>
    <row r="4" spans="1:38" x14ac:dyDescent="0.25">
      <c r="A4">
        <v>21</v>
      </c>
      <c r="B4">
        <v>7</v>
      </c>
      <c r="C4">
        <f t="shared" si="0"/>
        <v>77.5</v>
      </c>
      <c r="D4">
        <f t="shared" si="1"/>
        <v>42</v>
      </c>
      <c r="Q4">
        <v>8</v>
      </c>
      <c r="R4">
        <v>7</v>
      </c>
      <c r="S4">
        <f t="shared" si="2"/>
        <v>22</v>
      </c>
      <c r="T4">
        <f t="shared" si="3"/>
        <v>42</v>
      </c>
      <c r="AF4">
        <v>8</v>
      </c>
      <c r="AG4">
        <v>21</v>
      </c>
      <c r="AH4">
        <f t="shared" si="4"/>
        <v>22</v>
      </c>
      <c r="AI4">
        <f t="shared" si="5"/>
        <v>77.5</v>
      </c>
    </row>
    <row r="5" spans="1:38" x14ac:dyDescent="0.25">
      <c r="A5">
        <v>23</v>
      </c>
      <c r="B5">
        <v>4</v>
      </c>
      <c r="C5">
        <f t="shared" si="0"/>
        <v>42</v>
      </c>
      <c r="D5">
        <f t="shared" si="1"/>
        <v>57</v>
      </c>
      <c r="Q5">
        <v>8</v>
      </c>
      <c r="R5">
        <v>4</v>
      </c>
      <c r="S5">
        <f t="shared" si="2"/>
        <v>22</v>
      </c>
      <c r="T5">
        <f t="shared" si="3"/>
        <v>57</v>
      </c>
      <c r="AF5">
        <v>8</v>
      </c>
      <c r="AG5">
        <v>23</v>
      </c>
      <c r="AH5">
        <f t="shared" si="4"/>
        <v>22</v>
      </c>
      <c r="AI5">
        <f t="shared" si="5"/>
        <v>42</v>
      </c>
    </row>
    <row r="6" spans="1:38" x14ac:dyDescent="0.25">
      <c r="A6">
        <v>22</v>
      </c>
      <c r="B6">
        <v>3</v>
      </c>
      <c r="C6">
        <f t="shared" si="0"/>
        <v>57</v>
      </c>
      <c r="D6">
        <f t="shared" si="1"/>
        <v>69.5</v>
      </c>
      <c r="Q6">
        <v>7</v>
      </c>
      <c r="R6">
        <v>3</v>
      </c>
      <c r="S6">
        <f t="shared" si="2"/>
        <v>49</v>
      </c>
      <c r="T6">
        <f t="shared" si="3"/>
        <v>69.5</v>
      </c>
      <c r="AF6">
        <v>7</v>
      </c>
      <c r="AG6">
        <v>22</v>
      </c>
      <c r="AH6">
        <f t="shared" si="4"/>
        <v>49</v>
      </c>
      <c r="AI6">
        <f t="shared" si="5"/>
        <v>57</v>
      </c>
    </row>
    <row r="7" spans="1:38" x14ac:dyDescent="0.25">
      <c r="A7">
        <v>21</v>
      </c>
      <c r="B7">
        <v>7</v>
      </c>
      <c r="C7">
        <f t="shared" si="0"/>
        <v>77.5</v>
      </c>
      <c r="D7">
        <f t="shared" si="1"/>
        <v>42</v>
      </c>
      <c r="Q7">
        <v>8</v>
      </c>
      <c r="R7">
        <v>7</v>
      </c>
      <c r="S7">
        <f t="shared" si="2"/>
        <v>22</v>
      </c>
      <c r="T7">
        <f t="shared" si="3"/>
        <v>42</v>
      </c>
      <c r="AF7">
        <v>8</v>
      </c>
      <c r="AG7">
        <v>21</v>
      </c>
      <c r="AH7">
        <f t="shared" si="4"/>
        <v>22</v>
      </c>
      <c r="AI7">
        <f t="shared" si="5"/>
        <v>77.5</v>
      </c>
    </row>
    <row r="8" spans="1:38" x14ac:dyDescent="0.25">
      <c r="A8">
        <v>22</v>
      </c>
      <c r="B8">
        <v>3</v>
      </c>
      <c r="C8">
        <f t="shared" si="0"/>
        <v>57</v>
      </c>
      <c r="D8">
        <f t="shared" si="1"/>
        <v>69.5</v>
      </c>
      <c r="Q8">
        <v>7</v>
      </c>
      <c r="R8">
        <v>3</v>
      </c>
      <c r="S8">
        <f t="shared" si="2"/>
        <v>49</v>
      </c>
      <c r="T8">
        <f t="shared" si="3"/>
        <v>69.5</v>
      </c>
      <c r="AF8">
        <v>7</v>
      </c>
      <c r="AG8">
        <v>22</v>
      </c>
      <c r="AH8">
        <f t="shared" si="4"/>
        <v>49</v>
      </c>
      <c r="AI8">
        <f t="shared" si="5"/>
        <v>57</v>
      </c>
    </row>
    <row r="9" spans="1:38" x14ac:dyDescent="0.25">
      <c r="A9">
        <v>22</v>
      </c>
      <c r="B9">
        <v>3</v>
      </c>
      <c r="C9">
        <f t="shared" si="0"/>
        <v>57</v>
      </c>
      <c r="D9">
        <f t="shared" si="1"/>
        <v>69.5</v>
      </c>
      <c r="Q9">
        <v>7</v>
      </c>
      <c r="R9">
        <v>3</v>
      </c>
      <c r="S9">
        <f t="shared" si="2"/>
        <v>49</v>
      </c>
      <c r="T9">
        <f t="shared" si="3"/>
        <v>69.5</v>
      </c>
      <c r="AF9">
        <v>7</v>
      </c>
      <c r="AG9">
        <v>22</v>
      </c>
      <c r="AH9">
        <f t="shared" si="4"/>
        <v>49</v>
      </c>
      <c r="AI9">
        <f t="shared" si="5"/>
        <v>57</v>
      </c>
    </row>
    <row r="10" spans="1:38" x14ac:dyDescent="0.25">
      <c r="A10">
        <v>22</v>
      </c>
      <c r="B10">
        <v>3</v>
      </c>
      <c r="C10">
        <f t="shared" si="0"/>
        <v>57</v>
      </c>
      <c r="D10">
        <f t="shared" si="1"/>
        <v>69.5</v>
      </c>
      <c r="Q10">
        <v>7</v>
      </c>
      <c r="R10">
        <v>3</v>
      </c>
      <c r="S10">
        <f t="shared" si="2"/>
        <v>49</v>
      </c>
      <c r="T10">
        <f t="shared" si="3"/>
        <v>69.5</v>
      </c>
      <c r="AF10">
        <v>7</v>
      </c>
      <c r="AG10">
        <v>22</v>
      </c>
      <c r="AH10">
        <f t="shared" si="4"/>
        <v>49</v>
      </c>
      <c r="AI10">
        <f t="shared" si="5"/>
        <v>57</v>
      </c>
    </row>
    <row r="11" spans="1:38" x14ac:dyDescent="0.25">
      <c r="A11">
        <v>24</v>
      </c>
      <c r="B11">
        <v>3</v>
      </c>
      <c r="C11">
        <f t="shared" si="0"/>
        <v>22.5</v>
      </c>
      <c r="D11">
        <f t="shared" si="1"/>
        <v>69.5</v>
      </c>
      <c r="Q11">
        <v>8</v>
      </c>
      <c r="R11">
        <v>3</v>
      </c>
      <c r="S11">
        <f t="shared" si="2"/>
        <v>22</v>
      </c>
      <c r="T11">
        <f t="shared" si="3"/>
        <v>69.5</v>
      </c>
      <c r="AF11">
        <v>8</v>
      </c>
      <c r="AG11">
        <v>24</v>
      </c>
      <c r="AH11">
        <f t="shared" si="4"/>
        <v>22</v>
      </c>
      <c r="AI11">
        <f t="shared" si="5"/>
        <v>22.5</v>
      </c>
    </row>
    <row r="12" spans="1:38" x14ac:dyDescent="0.25">
      <c r="A12">
        <v>21</v>
      </c>
      <c r="B12">
        <v>0</v>
      </c>
      <c r="C12">
        <f t="shared" si="0"/>
        <v>77.5</v>
      </c>
      <c r="D12">
        <f t="shared" si="1"/>
        <v>95.5</v>
      </c>
      <c r="Q12">
        <v>7</v>
      </c>
      <c r="R12">
        <v>0</v>
      </c>
      <c r="S12">
        <f t="shared" si="2"/>
        <v>49</v>
      </c>
      <c r="T12">
        <f t="shared" si="3"/>
        <v>95.5</v>
      </c>
      <c r="AF12">
        <v>7</v>
      </c>
      <c r="AG12">
        <v>21</v>
      </c>
      <c r="AH12">
        <f t="shared" si="4"/>
        <v>49</v>
      </c>
      <c r="AI12">
        <f t="shared" si="5"/>
        <v>77.5</v>
      </c>
    </row>
    <row r="13" spans="1:38" x14ac:dyDescent="0.25">
      <c r="A13">
        <v>23</v>
      </c>
      <c r="B13">
        <v>3</v>
      </c>
      <c r="C13">
        <f t="shared" si="0"/>
        <v>42</v>
      </c>
      <c r="D13">
        <f t="shared" si="1"/>
        <v>69.5</v>
      </c>
      <c r="Q13">
        <v>8</v>
      </c>
      <c r="R13">
        <v>3</v>
      </c>
      <c r="S13">
        <f t="shared" si="2"/>
        <v>22</v>
      </c>
      <c r="T13">
        <f t="shared" si="3"/>
        <v>69.5</v>
      </c>
      <c r="AF13">
        <v>8</v>
      </c>
      <c r="AG13">
        <v>23</v>
      </c>
      <c r="AH13">
        <f t="shared" si="4"/>
        <v>22</v>
      </c>
      <c r="AI13">
        <f t="shared" si="5"/>
        <v>42</v>
      </c>
    </row>
    <row r="14" spans="1:38" x14ac:dyDescent="0.25">
      <c r="A14">
        <v>24</v>
      </c>
      <c r="B14">
        <v>3</v>
      </c>
      <c r="C14">
        <f t="shared" si="0"/>
        <v>22.5</v>
      </c>
      <c r="D14">
        <f t="shared" si="1"/>
        <v>69.5</v>
      </c>
      <c r="Q14">
        <v>8</v>
      </c>
      <c r="R14">
        <v>3</v>
      </c>
      <c r="S14">
        <f t="shared" si="2"/>
        <v>22</v>
      </c>
      <c r="T14">
        <f t="shared" si="3"/>
        <v>69.5</v>
      </c>
      <c r="AF14">
        <v>8</v>
      </c>
      <c r="AG14">
        <v>24</v>
      </c>
      <c r="AH14">
        <f t="shared" si="4"/>
        <v>22</v>
      </c>
      <c r="AI14">
        <f t="shared" si="5"/>
        <v>22.5</v>
      </c>
    </row>
    <row r="15" spans="1:38" x14ac:dyDescent="0.25">
      <c r="A15">
        <v>23</v>
      </c>
      <c r="B15">
        <v>3</v>
      </c>
      <c r="C15">
        <f t="shared" si="0"/>
        <v>42</v>
      </c>
      <c r="D15">
        <f t="shared" si="1"/>
        <v>69.5</v>
      </c>
      <c r="Q15">
        <v>8</v>
      </c>
      <c r="R15">
        <v>3</v>
      </c>
      <c r="S15">
        <f t="shared" si="2"/>
        <v>22</v>
      </c>
      <c r="T15">
        <f t="shared" si="3"/>
        <v>69.5</v>
      </c>
      <c r="AF15">
        <v>8</v>
      </c>
      <c r="AG15">
        <v>23</v>
      </c>
      <c r="AH15">
        <f t="shared" si="4"/>
        <v>22</v>
      </c>
      <c r="AI15">
        <f t="shared" si="5"/>
        <v>42</v>
      </c>
    </row>
    <row r="16" spans="1:38" x14ac:dyDescent="0.25">
      <c r="A16">
        <v>24</v>
      </c>
      <c r="B16">
        <v>3</v>
      </c>
      <c r="C16">
        <f t="shared" si="0"/>
        <v>22.5</v>
      </c>
      <c r="D16">
        <f t="shared" si="1"/>
        <v>69.5</v>
      </c>
      <c r="Q16">
        <v>8</v>
      </c>
      <c r="R16">
        <v>3</v>
      </c>
      <c r="S16">
        <f t="shared" si="2"/>
        <v>22</v>
      </c>
      <c r="T16">
        <f t="shared" si="3"/>
        <v>69.5</v>
      </c>
      <c r="AF16">
        <v>8</v>
      </c>
      <c r="AG16">
        <v>24</v>
      </c>
      <c r="AH16">
        <f t="shared" si="4"/>
        <v>22</v>
      </c>
      <c r="AI16">
        <f t="shared" si="5"/>
        <v>22.5</v>
      </c>
    </row>
    <row r="17" spans="1:35" x14ac:dyDescent="0.25">
      <c r="A17">
        <v>21</v>
      </c>
      <c r="B17">
        <v>23</v>
      </c>
      <c r="C17">
        <f t="shared" si="0"/>
        <v>77.5</v>
      </c>
      <c r="D17">
        <f t="shared" si="1"/>
        <v>15.5</v>
      </c>
      <c r="Q17">
        <v>10</v>
      </c>
      <c r="R17">
        <v>23</v>
      </c>
      <c r="S17">
        <f t="shared" si="2"/>
        <v>4.5</v>
      </c>
      <c r="T17">
        <f t="shared" si="3"/>
        <v>15.5</v>
      </c>
      <c r="AF17">
        <v>10</v>
      </c>
      <c r="AG17">
        <v>21</v>
      </c>
      <c r="AH17">
        <f t="shared" si="4"/>
        <v>4.5</v>
      </c>
      <c r="AI17">
        <f t="shared" si="5"/>
        <v>77.5</v>
      </c>
    </row>
    <row r="18" spans="1:35" x14ac:dyDescent="0.25">
      <c r="A18">
        <v>23</v>
      </c>
      <c r="B18">
        <v>4</v>
      </c>
      <c r="C18">
        <f t="shared" si="0"/>
        <v>42</v>
      </c>
      <c r="D18">
        <f t="shared" si="1"/>
        <v>57</v>
      </c>
      <c r="Q18">
        <v>8</v>
      </c>
      <c r="R18">
        <v>4</v>
      </c>
      <c r="S18">
        <f t="shared" si="2"/>
        <v>22</v>
      </c>
      <c r="T18">
        <f t="shared" si="3"/>
        <v>57</v>
      </c>
      <c r="AF18">
        <v>8</v>
      </c>
      <c r="AG18">
        <v>23</v>
      </c>
      <c r="AH18">
        <f t="shared" si="4"/>
        <v>22</v>
      </c>
      <c r="AI18">
        <f t="shared" si="5"/>
        <v>42</v>
      </c>
    </row>
    <row r="19" spans="1:35" x14ac:dyDescent="0.25">
      <c r="A19">
        <v>21</v>
      </c>
      <c r="B19">
        <v>6</v>
      </c>
      <c r="C19">
        <f t="shared" si="0"/>
        <v>77.5</v>
      </c>
      <c r="D19">
        <f t="shared" si="1"/>
        <v>50</v>
      </c>
      <c r="Q19">
        <v>6</v>
      </c>
      <c r="R19">
        <v>6</v>
      </c>
      <c r="S19">
        <f t="shared" si="2"/>
        <v>64.5</v>
      </c>
      <c r="T19">
        <f t="shared" si="3"/>
        <v>50</v>
      </c>
      <c r="AF19">
        <v>6</v>
      </c>
      <c r="AG19">
        <v>21</v>
      </c>
      <c r="AH19">
        <f t="shared" si="4"/>
        <v>64.5</v>
      </c>
      <c r="AI19">
        <f t="shared" si="5"/>
        <v>77.5</v>
      </c>
    </row>
    <row r="20" spans="1:35" x14ac:dyDescent="0.25">
      <c r="A20">
        <v>21</v>
      </c>
      <c r="B20">
        <v>6</v>
      </c>
      <c r="C20">
        <f t="shared" si="0"/>
        <v>77.5</v>
      </c>
      <c r="D20">
        <f t="shared" si="1"/>
        <v>50</v>
      </c>
      <c r="Q20">
        <v>6</v>
      </c>
      <c r="R20">
        <v>6</v>
      </c>
      <c r="S20">
        <f t="shared" si="2"/>
        <v>64.5</v>
      </c>
      <c r="T20">
        <f t="shared" si="3"/>
        <v>50</v>
      </c>
      <c r="AF20">
        <v>6</v>
      </c>
      <c r="AG20">
        <v>21</v>
      </c>
      <c r="AH20">
        <f t="shared" si="4"/>
        <v>64.5</v>
      </c>
      <c r="AI20">
        <f t="shared" si="5"/>
        <v>77.5</v>
      </c>
    </row>
    <row r="21" spans="1:35" x14ac:dyDescent="0.25">
      <c r="A21">
        <v>23</v>
      </c>
      <c r="B21">
        <v>12</v>
      </c>
      <c r="C21">
        <f t="shared" si="0"/>
        <v>42</v>
      </c>
      <c r="D21">
        <f t="shared" si="1"/>
        <v>28</v>
      </c>
      <c r="Q21">
        <v>8</v>
      </c>
      <c r="R21">
        <v>12</v>
      </c>
      <c r="S21">
        <f t="shared" si="2"/>
        <v>22</v>
      </c>
      <c r="T21">
        <f t="shared" si="3"/>
        <v>28</v>
      </c>
      <c r="AF21">
        <v>8</v>
      </c>
      <c r="AG21">
        <v>23</v>
      </c>
      <c r="AH21">
        <f t="shared" si="4"/>
        <v>22</v>
      </c>
      <c r="AI21">
        <f t="shared" si="5"/>
        <v>42</v>
      </c>
    </row>
    <row r="22" spans="1:35" x14ac:dyDescent="0.25">
      <c r="A22">
        <v>21</v>
      </c>
      <c r="B22">
        <v>23</v>
      </c>
      <c r="C22">
        <f t="shared" si="0"/>
        <v>77.5</v>
      </c>
      <c r="D22">
        <f t="shared" si="1"/>
        <v>15.5</v>
      </c>
      <c r="Q22">
        <v>10</v>
      </c>
      <c r="R22">
        <v>23</v>
      </c>
      <c r="S22">
        <f t="shared" si="2"/>
        <v>4.5</v>
      </c>
      <c r="T22">
        <f t="shared" si="3"/>
        <v>15.5</v>
      </c>
      <c r="AF22">
        <v>10</v>
      </c>
      <c r="AG22">
        <v>21</v>
      </c>
      <c r="AH22">
        <f t="shared" si="4"/>
        <v>4.5</v>
      </c>
      <c r="AI22">
        <f t="shared" si="5"/>
        <v>77.5</v>
      </c>
    </row>
    <row r="23" spans="1:35" x14ac:dyDescent="0.25">
      <c r="A23">
        <v>20</v>
      </c>
      <c r="B23">
        <v>7</v>
      </c>
      <c r="C23">
        <f t="shared" si="0"/>
        <v>96</v>
      </c>
      <c r="D23">
        <f t="shared" si="1"/>
        <v>42</v>
      </c>
      <c r="Q23">
        <v>7</v>
      </c>
      <c r="R23">
        <v>7</v>
      </c>
      <c r="S23">
        <f t="shared" si="2"/>
        <v>49</v>
      </c>
      <c r="T23">
        <f t="shared" si="3"/>
        <v>42</v>
      </c>
      <c r="AF23">
        <v>7</v>
      </c>
      <c r="AG23">
        <v>20</v>
      </c>
      <c r="AH23">
        <f t="shared" si="4"/>
        <v>49</v>
      </c>
      <c r="AI23">
        <f t="shared" si="5"/>
        <v>96</v>
      </c>
    </row>
    <row r="24" spans="1:35" x14ac:dyDescent="0.25">
      <c r="A24">
        <v>25</v>
      </c>
      <c r="B24">
        <v>9</v>
      </c>
      <c r="C24">
        <f t="shared" si="0"/>
        <v>6.5</v>
      </c>
      <c r="D24">
        <f t="shared" si="1"/>
        <v>35.5</v>
      </c>
      <c r="Q24">
        <v>4</v>
      </c>
      <c r="R24">
        <v>9</v>
      </c>
      <c r="S24">
        <f t="shared" si="2"/>
        <v>94</v>
      </c>
      <c r="T24">
        <f t="shared" si="3"/>
        <v>35.5</v>
      </c>
      <c r="AF24">
        <v>4</v>
      </c>
      <c r="AG24">
        <v>25</v>
      </c>
      <c r="AH24">
        <f t="shared" si="4"/>
        <v>94</v>
      </c>
      <c r="AI24">
        <f t="shared" si="5"/>
        <v>6.5</v>
      </c>
    </row>
    <row r="25" spans="1:35" x14ac:dyDescent="0.25">
      <c r="A25">
        <v>21</v>
      </c>
      <c r="B25">
        <v>0</v>
      </c>
      <c r="C25">
        <f t="shared" si="0"/>
        <v>77.5</v>
      </c>
      <c r="D25">
        <f t="shared" si="1"/>
        <v>95.5</v>
      </c>
      <c r="Q25">
        <v>7</v>
      </c>
      <c r="R25">
        <v>0</v>
      </c>
      <c r="S25">
        <f t="shared" si="2"/>
        <v>49</v>
      </c>
      <c r="T25">
        <f t="shared" si="3"/>
        <v>95.5</v>
      </c>
      <c r="AF25">
        <v>7</v>
      </c>
      <c r="AG25">
        <v>21</v>
      </c>
      <c r="AH25">
        <f t="shared" si="4"/>
        <v>49</v>
      </c>
      <c r="AI25">
        <f t="shared" si="5"/>
        <v>77.5</v>
      </c>
    </row>
    <row r="26" spans="1:35" x14ac:dyDescent="0.25">
      <c r="A26">
        <v>21</v>
      </c>
      <c r="B26">
        <v>6</v>
      </c>
      <c r="C26">
        <f t="shared" si="0"/>
        <v>77.5</v>
      </c>
      <c r="D26">
        <f t="shared" si="1"/>
        <v>50</v>
      </c>
      <c r="Q26">
        <v>6</v>
      </c>
      <c r="R26">
        <v>6</v>
      </c>
      <c r="S26">
        <f t="shared" si="2"/>
        <v>64.5</v>
      </c>
      <c r="T26">
        <f t="shared" si="3"/>
        <v>50</v>
      </c>
      <c r="AF26">
        <v>6</v>
      </c>
      <c r="AG26">
        <v>21</v>
      </c>
      <c r="AH26">
        <f t="shared" si="4"/>
        <v>64.5</v>
      </c>
      <c r="AI26">
        <f t="shared" si="5"/>
        <v>77.5</v>
      </c>
    </row>
    <row r="27" spans="1:35" x14ac:dyDescent="0.25">
      <c r="A27">
        <v>23</v>
      </c>
      <c r="B27">
        <v>12</v>
      </c>
      <c r="C27">
        <f t="shared" si="0"/>
        <v>42</v>
      </c>
      <c r="D27">
        <f t="shared" si="1"/>
        <v>28</v>
      </c>
      <c r="Q27">
        <v>8</v>
      </c>
      <c r="R27">
        <v>12</v>
      </c>
      <c r="S27">
        <f t="shared" si="2"/>
        <v>22</v>
      </c>
      <c r="T27">
        <f t="shared" si="3"/>
        <v>28</v>
      </c>
      <c r="AF27">
        <v>8</v>
      </c>
      <c r="AG27">
        <v>23</v>
      </c>
      <c r="AH27">
        <f t="shared" si="4"/>
        <v>22</v>
      </c>
      <c r="AI27">
        <f t="shared" si="5"/>
        <v>42</v>
      </c>
    </row>
    <row r="28" spans="1:35" x14ac:dyDescent="0.25">
      <c r="A28">
        <v>20</v>
      </c>
      <c r="B28">
        <v>7</v>
      </c>
      <c r="C28">
        <f t="shared" si="0"/>
        <v>96</v>
      </c>
      <c r="D28">
        <f t="shared" si="1"/>
        <v>42</v>
      </c>
      <c r="Q28">
        <v>7</v>
      </c>
      <c r="R28">
        <v>7</v>
      </c>
      <c r="S28">
        <f t="shared" si="2"/>
        <v>49</v>
      </c>
      <c r="T28">
        <f t="shared" si="3"/>
        <v>42</v>
      </c>
      <c r="AF28">
        <v>7</v>
      </c>
      <c r="AG28">
        <v>20</v>
      </c>
      <c r="AH28">
        <f t="shared" si="4"/>
        <v>49</v>
      </c>
      <c r="AI28">
        <f t="shared" si="5"/>
        <v>96</v>
      </c>
    </row>
    <row r="29" spans="1:35" x14ac:dyDescent="0.25">
      <c r="A29">
        <v>21</v>
      </c>
      <c r="B29">
        <v>23</v>
      </c>
      <c r="C29">
        <f t="shared" si="0"/>
        <v>77.5</v>
      </c>
      <c r="D29">
        <f t="shared" si="1"/>
        <v>15.5</v>
      </c>
      <c r="Q29">
        <v>10</v>
      </c>
      <c r="R29">
        <v>23</v>
      </c>
      <c r="S29">
        <f t="shared" si="2"/>
        <v>4.5</v>
      </c>
      <c r="T29">
        <f t="shared" si="3"/>
        <v>15.5</v>
      </c>
      <c r="AF29">
        <v>10</v>
      </c>
      <c r="AG29">
        <v>21</v>
      </c>
      <c r="AH29">
        <f t="shared" si="4"/>
        <v>4.5</v>
      </c>
      <c r="AI29">
        <f t="shared" si="5"/>
        <v>77.5</v>
      </c>
    </row>
    <row r="30" spans="1:35" x14ac:dyDescent="0.25">
      <c r="A30">
        <v>25</v>
      </c>
      <c r="B30">
        <v>9</v>
      </c>
      <c r="C30">
        <f t="shared" si="0"/>
        <v>6.5</v>
      </c>
      <c r="D30">
        <f t="shared" si="1"/>
        <v>35.5</v>
      </c>
      <c r="Q30">
        <v>4</v>
      </c>
      <c r="R30">
        <v>9</v>
      </c>
      <c r="S30">
        <f t="shared" si="2"/>
        <v>94</v>
      </c>
      <c r="T30">
        <f t="shared" si="3"/>
        <v>35.5</v>
      </c>
      <c r="AF30">
        <v>4</v>
      </c>
      <c r="AG30">
        <v>25</v>
      </c>
      <c r="AH30">
        <f t="shared" si="4"/>
        <v>94</v>
      </c>
      <c r="AI30">
        <f t="shared" si="5"/>
        <v>6.5</v>
      </c>
    </row>
    <row r="31" spans="1:35" x14ac:dyDescent="0.25">
      <c r="A31">
        <v>23</v>
      </c>
      <c r="B31">
        <v>4</v>
      </c>
      <c r="C31">
        <f t="shared" si="0"/>
        <v>42</v>
      </c>
      <c r="D31">
        <f t="shared" si="1"/>
        <v>57</v>
      </c>
      <c r="Q31">
        <v>8</v>
      </c>
      <c r="R31">
        <v>4</v>
      </c>
      <c r="S31">
        <f t="shared" si="2"/>
        <v>22</v>
      </c>
      <c r="T31">
        <f t="shared" si="3"/>
        <v>57</v>
      </c>
      <c r="AF31">
        <v>8</v>
      </c>
      <c r="AG31">
        <v>23</v>
      </c>
      <c r="AH31">
        <f t="shared" si="4"/>
        <v>22</v>
      </c>
      <c r="AI31">
        <f t="shared" si="5"/>
        <v>42</v>
      </c>
    </row>
    <row r="32" spans="1:35" x14ac:dyDescent="0.25">
      <c r="A32">
        <v>21</v>
      </c>
      <c r="B32">
        <v>23</v>
      </c>
      <c r="C32">
        <f t="shared" si="0"/>
        <v>77.5</v>
      </c>
      <c r="D32">
        <f t="shared" si="1"/>
        <v>15.5</v>
      </c>
      <c r="Q32">
        <v>10</v>
      </c>
      <c r="R32">
        <v>23</v>
      </c>
      <c r="S32">
        <f t="shared" si="2"/>
        <v>4.5</v>
      </c>
      <c r="T32">
        <f t="shared" si="3"/>
        <v>15.5</v>
      </c>
      <c r="AF32">
        <v>10</v>
      </c>
      <c r="AG32">
        <v>21</v>
      </c>
      <c r="AH32">
        <f t="shared" si="4"/>
        <v>4.5</v>
      </c>
      <c r="AI32">
        <f t="shared" si="5"/>
        <v>77.5</v>
      </c>
    </row>
    <row r="33" spans="1:35" x14ac:dyDescent="0.25">
      <c r="A33">
        <v>21</v>
      </c>
      <c r="B33">
        <v>6</v>
      </c>
      <c r="C33">
        <f t="shared" si="0"/>
        <v>77.5</v>
      </c>
      <c r="D33">
        <f t="shared" si="1"/>
        <v>50</v>
      </c>
      <c r="Q33">
        <v>6</v>
      </c>
      <c r="R33">
        <v>6</v>
      </c>
      <c r="S33">
        <f t="shared" si="2"/>
        <v>64.5</v>
      </c>
      <c r="T33">
        <f t="shared" si="3"/>
        <v>50</v>
      </c>
      <c r="AF33">
        <v>6</v>
      </c>
      <c r="AG33">
        <v>21</v>
      </c>
      <c r="AH33">
        <f t="shared" si="4"/>
        <v>64.5</v>
      </c>
      <c r="AI33">
        <f t="shared" si="5"/>
        <v>77.5</v>
      </c>
    </row>
    <row r="34" spans="1:35" x14ac:dyDescent="0.25">
      <c r="A34">
        <v>23</v>
      </c>
      <c r="B34">
        <v>80</v>
      </c>
      <c r="C34">
        <f t="shared" si="0"/>
        <v>42</v>
      </c>
      <c r="D34">
        <f t="shared" si="1"/>
        <v>6</v>
      </c>
      <c r="Q34">
        <v>8</v>
      </c>
      <c r="R34">
        <v>80</v>
      </c>
      <c r="S34">
        <f t="shared" si="2"/>
        <v>22</v>
      </c>
      <c r="T34">
        <f t="shared" si="3"/>
        <v>6</v>
      </c>
      <c r="AF34">
        <v>8</v>
      </c>
      <c r="AG34">
        <v>23</v>
      </c>
      <c r="AH34">
        <f t="shared" si="4"/>
        <v>22</v>
      </c>
      <c r="AI34">
        <f t="shared" si="5"/>
        <v>42</v>
      </c>
    </row>
    <row r="35" spans="1:35" x14ac:dyDescent="0.25">
      <c r="A35">
        <v>23</v>
      </c>
      <c r="B35">
        <v>12</v>
      </c>
      <c r="C35">
        <f t="shared" si="0"/>
        <v>42</v>
      </c>
      <c r="D35">
        <f t="shared" si="1"/>
        <v>28</v>
      </c>
      <c r="Q35">
        <v>8</v>
      </c>
      <c r="R35">
        <v>12</v>
      </c>
      <c r="S35">
        <f t="shared" si="2"/>
        <v>22</v>
      </c>
      <c r="T35">
        <f t="shared" si="3"/>
        <v>28</v>
      </c>
      <c r="AF35">
        <v>8</v>
      </c>
      <c r="AG35">
        <v>23</v>
      </c>
      <c r="AH35">
        <f t="shared" si="4"/>
        <v>22</v>
      </c>
      <c r="AI35">
        <f t="shared" si="5"/>
        <v>42</v>
      </c>
    </row>
    <row r="36" spans="1:35" x14ac:dyDescent="0.25">
      <c r="A36">
        <v>23</v>
      </c>
      <c r="B36">
        <v>80</v>
      </c>
      <c r="C36">
        <f t="shared" si="0"/>
        <v>42</v>
      </c>
      <c r="D36">
        <f t="shared" si="1"/>
        <v>6</v>
      </c>
      <c r="Q36">
        <v>8</v>
      </c>
      <c r="R36">
        <v>80</v>
      </c>
      <c r="S36">
        <f t="shared" si="2"/>
        <v>22</v>
      </c>
      <c r="T36">
        <f t="shared" si="3"/>
        <v>6</v>
      </c>
      <c r="AF36">
        <v>8</v>
      </c>
      <c r="AG36">
        <v>23</v>
      </c>
      <c r="AH36">
        <f t="shared" si="4"/>
        <v>22</v>
      </c>
      <c r="AI36">
        <f t="shared" si="5"/>
        <v>42</v>
      </c>
    </row>
    <row r="37" spans="1:35" x14ac:dyDescent="0.25">
      <c r="A37">
        <v>21</v>
      </c>
      <c r="B37">
        <v>2</v>
      </c>
      <c r="C37">
        <f t="shared" si="0"/>
        <v>77.5</v>
      </c>
      <c r="D37">
        <f t="shared" si="1"/>
        <v>83</v>
      </c>
      <c r="Q37">
        <v>4</v>
      </c>
      <c r="R37">
        <v>2</v>
      </c>
      <c r="S37">
        <f t="shared" si="2"/>
        <v>94</v>
      </c>
      <c r="T37">
        <f t="shared" si="3"/>
        <v>83</v>
      </c>
      <c r="AF37">
        <v>4</v>
      </c>
      <c r="AG37">
        <v>21</v>
      </c>
      <c r="AH37">
        <f t="shared" si="4"/>
        <v>94</v>
      </c>
      <c r="AI37">
        <f t="shared" si="5"/>
        <v>77.5</v>
      </c>
    </row>
    <row r="38" spans="1:35" x14ac:dyDescent="0.25">
      <c r="A38">
        <v>20</v>
      </c>
      <c r="B38">
        <v>7</v>
      </c>
      <c r="C38">
        <f t="shared" si="0"/>
        <v>96</v>
      </c>
      <c r="D38">
        <f t="shared" si="1"/>
        <v>42</v>
      </c>
      <c r="Q38">
        <v>7</v>
      </c>
      <c r="R38">
        <v>7</v>
      </c>
      <c r="S38">
        <f t="shared" si="2"/>
        <v>49</v>
      </c>
      <c r="T38">
        <f t="shared" si="3"/>
        <v>42</v>
      </c>
      <c r="AF38">
        <v>7</v>
      </c>
      <c r="AG38">
        <v>20</v>
      </c>
      <c r="AH38">
        <f t="shared" si="4"/>
        <v>49</v>
      </c>
      <c r="AI38">
        <f t="shared" si="5"/>
        <v>96</v>
      </c>
    </row>
    <row r="39" spans="1:35" x14ac:dyDescent="0.25">
      <c r="A39">
        <v>23</v>
      </c>
      <c r="B39">
        <v>2</v>
      </c>
      <c r="C39">
        <f t="shared" si="0"/>
        <v>42</v>
      </c>
      <c r="D39">
        <f t="shared" si="1"/>
        <v>83</v>
      </c>
      <c r="Q39">
        <v>8</v>
      </c>
      <c r="R39">
        <v>2</v>
      </c>
      <c r="S39">
        <f t="shared" si="2"/>
        <v>22</v>
      </c>
      <c r="T39">
        <f t="shared" si="3"/>
        <v>83</v>
      </c>
      <c r="AF39">
        <v>8</v>
      </c>
      <c r="AG39">
        <v>23</v>
      </c>
      <c r="AH39">
        <f t="shared" si="4"/>
        <v>22</v>
      </c>
      <c r="AI39">
        <f t="shared" si="5"/>
        <v>42</v>
      </c>
    </row>
    <row r="40" spans="1:35" x14ac:dyDescent="0.25">
      <c r="A40">
        <v>25</v>
      </c>
      <c r="B40">
        <v>9</v>
      </c>
      <c r="C40">
        <f t="shared" si="0"/>
        <v>6.5</v>
      </c>
      <c r="D40">
        <f t="shared" si="1"/>
        <v>35.5</v>
      </c>
      <c r="Q40">
        <v>4</v>
      </c>
      <c r="R40">
        <v>9</v>
      </c>
      <c r="S40">
        <f t="shared" si="2"/>
        <v>94</v>
      </c>
      <c r="T40">
        <f t="shared" si="3"/>
        <v>35.5</v>
      </c>
      <c r="AF40">
        <v>4</v>
      </c>
      <c r="AG40">
        <v>25</v>
      </c>
      <c r="AH40">
        <f t="shared" si="4"/>
        <v>94</v>
      </c>
      <c r="AI40">
        <f t="shared" si="5"/>
        <v>6.5</v>
      </c>
    </row>
    <row r="41" spans="1:35" x14ac:dyDescent="0.25">
      <c r="A41">
        <v>23</v>
      </c>
      <c r="B41">
        <v>80</v>
      </c>
      <c r="C41">
        <f t="shared" si="0"/>
        <v>42</v>
      </c>
      <c r="D41">
        <f t="shared" si="1"/>
        <v>6</v>
      </c>
      <c r="Q41">
        <v>8</v>
      </c>
      <c r="R41">
        <v>80</v>
      </c>
      <c r="S41">
        <f t="shared" si="2"/>
        <v>22</v>
      </c>
      <c r="T41">
        <f t="shared" si="3"/>
        <v>6</v>
      </c>
      <c r="AF41">
        <v>8</v>
      </c>
      <c r="AG41">
        <v>23</v>
      </c>
      <c r="AH41">
        <f t="shared" si="4"/>
        <v>22</v>
      </c>
      <c r="AI41">
        <f t="shared" si="5"/>
        <v>42</v>
      </c>
    </row>
    <row r="42" spans="1:35" x14ac:dyDescent="0.25">
      <c r="A42">
        <v>20</v>
      </c>
      <c r="B42">
        <v>7</v>
      </c>
      <c r="C42">
        <f t="shared" si="0"/>
        <v>96</v>
      </c>
      <c r="D42">
        <f t="shared" si="1"/>
        <v>42</v>
      </c>
      <c r="Q42">
        <v>7</v>
      </c>
      <c r="R42">
        <v>7</v>
      </c>
      <c r="S42">
        <f t="shared" si="2"/>
        <v>49</v>
      </c>
      <c r="T42">
        <f t="shared" si="3"/>
        <v>42</v>
      </c>
      <c r="AF42">
        <v>7</v>
      </c>
      <c r="AG42">
        <v>20</v>
      </c>
      <c r="AH42">
        <f t="shared" si="4"/>
        <v>49</v>
      </c>
      <c r="AI42">
        <f t="shared" si="5"/>
        <v>96</v>
      </c>
    </row>
    <row r="43" spans="1:35" x14ac:dyDescent="0.25">
      <c r="A43">
        <v>25</v>
      </c>
      <c r="B43">
        <v>9</v>
      </c>
      <c r="C43">
        <f t="shared" si="0"/>
        <v>6.5</v>
      </c>
      <c r="D43">
        <f t="shared" si="1"/>
        <v>35.5</v>
      </c>
      <c r="Q43">
        <v>4</v>
      </c>
      <c r="R43">
        <v>9</v>
      </c>
      <c r="S43">
        <f t="shared" si="2"/>
        <v>94</v>
      </c>
      <c r="T43">
        <f t="shared" si="3"/>
        <v>35.5</v>
      </c>
      <c r="AF43">
        <v>4</v>
      </c>
      <c r="AG43">
        <v>25</v>
      </c>
      <c r="AH43">
        <f t="shared" si="4"/>
        <v>94</v>
      </c>
      <c r="AI43">
        <f t="shared" si="5"/>
        <v>6.5</v>
      </c>
    </row>
    <row r="44" spans="1:35" x14ac:dyDescent="0.25">
      <c r="A44">
        <v>21</v>
      </c>
      <c r="B44">
        <v>2</v>
      </c>
      <c r="C44">
        <f t="shared" si="0"/>
        <v>77.5</v>
      </c>
      <c r="D44">
        <f t="shared" si="1"/>
        <v>83</v>
      </c>
      <c r="Q44">
        <v>4</v>
      </c>
      <c r="R44">
        <v>2</v>
      </c>
      <c r="S44">
        <f t="shared" si="2"/>
        <v>94</v>
      </c>
      <c r="T44">
        <f t="shared" si="3"/>
        <v>83</v>
      </c>
      <c r="AF44">
        <v>4</v>
      </c>
      <c r="AG44">
        <v>21</v>
      </c>
      <c r="AH44">
        <f t="shared" si="4"/>
        <v>94</v>
      </c>
      <c r="AI44">
        <f t="shared" si="5"/>
        <v>77.5</v>
      </c>
    </row>
    <row r="45" spans="1:35" x14ac:dyDescent="0.25">
      <c r="A45">
        <v>20</v>
      </c>
      <c r="B45">
        <v>15</v>
      </c>
      <c r="C45">
        <f t="shared" si="0"/>
        <v>96</v>
      </c>
      <c r="D45">
        <f t="shared" si="1"/>
        <v>23</v>
      </c>
      <c r="Q45">
        <v>5</v>
      </c>
      <c r="R45">
        <v>15</v>
      </c>
      <c r="S45">
        <f t="shared" si="2"/>
        <v>78.5</v>
      </c>
      <c r="T45">
        <f t="shared" si="3"/>
        <v>23</v>
      </c>
      <c r="AF45">
        <v>5</v>
      </c>
      <c r="AG45">
        <v>20</v>
      </c>
      <c r="AH45">
        <f t="shared" si="4"/>
        <v>78.5</v>
      </c>
      <c r="AI45">
        <f t="shared" si="5"/>
        <v>96</v>
      </c>
    </row>
    <row r="46" spans="1:35" x14ac:dyDescent="0.25">
      <c r="A46">
        <v>23</v>
      </c>
      <c r="B46">
        <v>0</v>
      </c>
      <c r="C46">
        <f t="shared" si="0"/>
        <v>42</v>
      </c>
      <c r="D46">
        <f t="shared" si="1"/>
        <v>95.5</v>
      </c>
      <c r="Q46">
        <v>8</v>
      </c>
      <c r="R46">
        <v>0</v>
      </c>
      <c r="S46">
        <f t="shared" si="2"/>
        <v>22</v>
      </c>
      <c r="T46">
        <f t="shared" si="3"/>
        <v>95.5</v>
      </c>
      <c r="AF46">
        <v>8</v>
      </c>
      <c r="AG46">
        <v>23</v>
      </c>
      <c r="AH46">
        <f t="shared" si="4"/>
        <v>22</v>
      </c>
      <c r="AI46">
        <f t="shared" si="5"/>
        <v>42</v>
      </c>
    </row>
    <row r="47" spans="1:35" x14ac:dyDescent="0.25">
      <c r="A47">
        <v>24</v>
      </c>
      <c r="B47">
        <v>10</v>
      </c>
      <c r="C47">
        <f t="shared" si="0"/>
        <v>22.5</v>
      </c>
      <c r="D47">
        <f t="shared" si="1"/>
        <v>32</v>
      </c>
      <c r="Q47">
        <v>8</v>
      </c>
      <c r="R47">
        <v>10</v>
      </c>
      <c r="S47">
        <f t="shared" si="2"/>
        <v>22</v>
      </c>
      <c r="T47">
        <f t="shared" si="3"/>
        <v>32</v>
      </c>
      <c r="AF47">
        <v>8</v>
      </c>
      <c r="AG47">
        <v>24</v>
      </c>
      <c r="AH47">
        <f t="shared" si="4"/>
        <v>22</v>
      </c>
      <c r="AI47">
        <f t="shared" si="5"/>
        <v>22.5</v>
      </c>
    </row>
    <row r="48" spans="1:35" x14ac:dyDescent="0.25">
      <c r="A48">
        <v>20</v>
      </c>
      <c r="B48">
        <v>15</v>
      </c>
      <c r="C48">
        <f t="shared" si="0"/>
        <v>96</v>
      </c>
      <c r="D48">
        <f t="shared" si="1"/>
        <v>23</v>
      </c>
      <c r="Q48">
        <v>5</v>
      </c>
      <c r="R48">
        <v>15</v>
      </c>
      <c r="S48">
        <f t="shared" si="2"/>
        <v>78.5</v>
      </c>
      <c r="T48">
        <f t="shared" si="3"/>
        <v>23</v>
      </c>
      <c r="AF48">
        <v>5</v>
      </c>
      <c r="AG48">
        <v>20</v>
      </c>
      <c r="AH48">
        <f t="shared" si="4"/>
        <v>78.5</v>
      </c>
      <c r="AI48">
        <f t="shared" si="5"/>
        <v>96</v>
      </c>
    </row>
    <row r="49" spans="1:35" x14ac:dyDescent="0.25">
      <c r="A49">
        <v>23</v>
      </c>
      <c r="B49">
        <v>2</v>
      </c>
      <c r="C49">
        <f t="shared" si="0"/>
        <v>42</v>
      </c>
      <c r="D49">
        <f t="shared" si="1"/>
        <v>83</v>
      </c>
      <c r="Q49">
        <v>8</v>
      </c>
      <c r="R49">
        <v>2</v>
      </c>
      <c r="S49">
        <f t="shared" si="2"/>
        <v>22</v>
      </c>
      <c r="T49">
        <f t="shared" si="3"/>
        <v>83</v>
      </c>
      <c r="AF49">
        <v>8</v>
      </c>
      <c r="AG49">
        <v>23</v>
      </c>
      <c r="AH49">
        <f t="shared" si="4"/>
        <v>22</v>
      </c>
      <c r="AI49">
        <f t="shared" si="5"/>
        <v>42</v>
      </c>
    </row>
    <row r="50" spans="1:35" x14ac:dyDescent="0.25">
      <c r="A50">
        <v>24</v>
      </c>
      <c r="B50">
        <v>100</v>
      </c>
      <c r="C50">
        <f t="shared" si="0"/>
        <v>22.5</v>
      </c>
      <c r="D50">
        <f t="shared" si="1"/>
        <v>2.5</v>
      </c>
      <c r="Q50">
        <v>7</v>
      </c>
      <c r="R50">
        <v>100</v>
      </c>
      <c r="S50">
        <f t="shared" si="2"/>
        <v>49</v>
      </c>
      <c r="T50">
        <f t="shared" si="3"/>
        <v>2.5</v>
      </c>
      <c r="AF50">
        <v>7</v>
      </c>
      <c r="AG50">
        <v>24</v>
      </c>
      <c r="AH50">
        <f t="shared" si="4"/>
        <v>49</v>
      </c>
      <c r="AI50">
        <f t="shared" si="5"/>
        <v>22.5</v>
      </c>
    </row>
    <row r="51" spans="1:35" x14ac:dyDescent="0.25">
      <c r="A51">
        <v>24</v>
      </c>
      <c r="B51">
        <v>100</v>
      </c>
      <c r="C51">
        <f t="shared" si="0"/>
        <v>22.5</v>
      </c>
      <c r="D51">
        <f t="shared" si="1"/>
        <v>2.5</v>
      </c>
      <c r="Q51">
        <v>7</v>
      </c>
      <c r="R51">
        <v>100</v>
      </c>
      <c r="S51">
        <f t="shared" si="2"/>
        <v>49</v>
      </c>
      <c r="T51">
        <f t="shared" si="3"/>
        <v>2.5</v>
      </c>
      <c r="AF51">
        <v>7</v>
      </c>
      <c r="AG51">
        <v>24</v>
      </c>
      <c r="AH51">
        <f t="shared" si="4"/>
        <v>49</v>
      </c>
      <c r="AI51">
        <f t="shared" si="5"/>
        <v>22.5</v>
      </c>
    </row>
    <row r="52" spans="1:35" x14ac:dyDescent="0.25">
      <c r="A52">
        <v>23</v>
      </c>
      <c r="B52">
        <v>0</v>
      </c>
      <c r="C52">
        <f t="shared" si="0"/>
        <v>42</v>
      </c>
      <c r="D52">
        <f t="shared" si="1"/>
        <v>95.5</v>
      </c>
      <c r="Q52">
        <v>8</v>
      </c>
      <c r="R52">
        <v>0</v>
      </c>
      <c r="S52">
        <f t="shared" si="2"/>
        <v>22</v>
      </c>
      <c r="T52">
        <f t="shared" si="3"/>
        <v>95.5</v>
      </c>
      <c r="AF52">
        <v>8</v>
      </c>
      <c r="AG52">
        <v>23</v>
      </c>
      <c r="AH52">
        <f t="shared" si="4"/>
        <v>22</v>
      </c>
      <c r="AI52">
        <f t="shared" si="5"/>
        <v>42</v>
      </c>
    </row>
    <row r="53" spans="1:35" x14ac:dyDescent="0.25">
      <c r="A53">
        <v>24</v>
      </c>
      <c r="B53">
        <v>17</v>
      </c>
      <c r="C53">
        <f t="shared" si="0"/>
        <v>22.5</v>
      </c>
      <c r="D53">
        <f t="shared" si="1"/>
        <v>19</v>
      </c>
      <c r="Q53">
        <v>7</v>
      </c>
      <c r="R53">
        <v>17</v>
      </c>
      <c r="S53">
        <f t="shared" si="2"/>
        <v>49</v>
      </c>
      <c r="T53">
        <f t="shared" si="3"/>
        <v>19</v>
      </c>
      <c r="AF53">
        <v>7</v>
      </c>
      <c r="AG53">
        <v>24</v>
      </c>
      <c r="AH53">
        <f t="shared" si="4"/>
        <v>49</v>
      </c>
      <c r="AI53">
        <f t="shared" si="5"/>
        <v>22.5</v>
      </c>
    </row>
    <row r="54" spans="1:35" x14ac:dyDescent="0.25">
      <c r="A54">
        <v>24</v>
      </c>
      <c r="B54">
        <v>100</v>
      </c>
      <c r="C54">
        <f t="shared" si="0"/>
        <v>22.5</v>
      </c>
      <c r="D54">
        <f t="shared" si="1"/>
        <v>2.5</v>
      </c>
      <c r="Q54">
        <v>7</v>
      </c>
      <c r="R54">
        <v>100</v>
      </c>
      <c r="S54">
        <f t="shared" si="2"/>
        <v>49</v>
      </c>
      <c r="T54">
        <f t="shared" si="3"/>
        <v>2.5</v>
      </c>
      <c r="AF54">
        <v>7</v>
      </c>
      <c r="AG54">
        <v>24</v>
      </c>
      <c r="AH54">
        <f t="shared" si="4"/>
        <v>49</v>
      </c>
      <c r="AI54">
        <f t="shared" si="5"/>
        <v>22.5</v>
      </c>
    </row>
    <row r="55" spans="1:35" x14ac:dyDescent="0.25">
      <c r="A55">
        <v>20</v>
      </c>
      <c r="B55">
        <v>15</v>
      </c>
      <c r="C55">
        <f t="shared" si="0"/>
        <v>96</v>
      </c>
      <c r="D55">
        <f t="shared" si="1"/>
        <v>23</v>
      </c>
      <c r="Q55">
        <v>5</v>
      </c>
      <c r="R55">
        <v>15</v>
      </c>
      <c r="S55">
        <f t="shared" si="2"/>
        <v>78.5</v>
      </c>
      <c r="T55">
        <f t="shared" si="3"/>
        <v>23</v>
      </c>
      <c r="AF55">
        <v>5</v>
      </c>
      <c r="AG55">
        <v>20</v>
      </c>
      <c r="AH55">
        <f t="shared" si="4"/>
        <v>78.5</v>
      </c>
      <c r="AI55">
        <f t="shared" si="5"/>
        <v>96</v>
      </c>
    </row>
    <row r="56" spans="1:35" x14ac:dyDescent="0.25">
      <c r="A56">
        <v>24</v>
      </c>
      <c r="B56">
        <v>100</v>
      </c>
      <c r="C56">
        <f t="shared" si="0"/>
        <v>22.5</v>
      </c>
      <c r="D56">
        <f t="shared" si="1"/>
        <v>2.5</v>
      </c>
      <c r="Q56">
        <v>7</v>
      </c>
      <c r="R56">
        <v>100</v>
      </c>
      <c r="S56">
        <f t="shared" si="2"/>
        <v>49</v>
      </c>
      <c r="T56">
        <f t="shared" si="3"/>
        <v>2.5</v>
      </c>
      <c r="AF56">
        <v>7</v>
      </c>
      <c r="AG56">
        <v>24</v>
      </c>
      <c r="AH56">
        <f t="shared" si="4"/>
        <v>49</v>
      </c>
      <c r="AI56">
        <f t="shared" si="5"/>
        <v>22.5</v>
      </c>
    </row>
    <row r="57" spans="1:35" x14ac:dyDescent="0.25">
      <c r="A57">
        <v>24</v>
      </c>
      <c r="B57">
        <v>2</v>
      </c>
      <c r="C57">
        <f t="shared" si="0"/>
        <v>22.5</v>
      </c>
      <c r="D57">
        <f t="shared" si="1"/>
        <v>83</v>
      </c>
      <c r="Q57">
        <v>5</v>
      </c>
      <c r="R57">
        <v>2</v>
      </c>
      <c r="S57">
        <f t="shared" si="2"/>
        <v>78.5</v>
      </c>
      <c r="T57">
        <f t="shared" si="3"/>
        <v>83</v>
      </c>
      <c r="AF57">
        <v>5</v>
      </c>
      <c r="AG57">
        <v>24</v>
      </c>
      <c r="AH57">
        <f t="shared" si="4"/>
        <v>78.5</v>
      </c>
      <c r="AI57">
        <f t="shared" si="5"/>
        <v>22.5</v>
      </c>
    </row>
    <row r="58" spans="1:35" x14ac:dyDescent="0.25">
      <c r="A58">
        <v>24</v>
      </c>
      <c r="B58">
        <v>3</v>
      </c>
      <c r="C58">
        <f t="shared" si="0"/>
        <v>22.5</v>
      </c>
      <c r="D58">
        <f t="shared" si="1"/>
        <v>69.5</v>
      </c>
      <c r="Q58">
        <v>5</v>
      </c>
      <c r="R58">
        <v>3</v>
      </c>
      <c r="S58">
        <f t="shared" si="2"/>
        <v>78.5</v>
      </c>
      <c r="T58">
        <f t="shared" si="3"/>
        <v>69.5</v>
      </c>
      <c r="AF58">
        <v>5</v>
      </c>
      <c r="AG58">
        <v>24</v>
      </c>
      <c r="AH58">
        <f t="shared" si="4"/>
        <v>78.5</v>
      </c>
      <c r="AI58">
        <f t="shared" si="5"/>
        <v>22.5</v>
      </c>
    </row>
    <row r="59" spans="1:35" x14ac:dyDescent="0.25">
      <c r="A59">
        <v>25</v>
      </c>
      <c r="B59">
        <v>0</v>
      </c>
      <c r="C59">
        <f t="shared" si="0"/>
        <v>6.5</v>
      </c>
      <c r="D59">
        <f t="shared" si="1"/>
        <v>95.5</v>
      </c>
      <c r="Q59">
        <v>7</v>
      </c>
      <c r="R59">
        <v>0</v>
      </c>
      <c r="S59">
        <f t="shared" si="2"/>
        <v>49</v>
      </c>
      <c r="T59">
        <f t="shared" si="3"/>
        <v>95.5</v>
      </c>
      <c r="AF59">
        <v>7</v>
      </c>
      <c r="AG59">
        <v>25</v>
      </c>
      <c r="AH59">
        <f t="shared" si="4"/>
        <v>49</v>
      </c>
      <c r="AI59">
        <f t="shared" si="5"/>
        <v>6.5</v>
      </c>
    </row>
    <row r="60" spans="1:35" x14ac:dyDescent="0.25">
      <c r="A60">
        <v>23</v>
      </c>
      <c r="B60">
        <v>12</v>
      </c>
      <c r="C60">
        <f t="shared" si="0"/>
        <v>42</v>
      </c>
      <c r="D60">
        <f t="shared" si="1"/>
        <v>28</v>
      </c>
      <c r="Q60">
        <v>5</v>
      </c>
      <c r="R60">
        <v>12</v>
      </c>
      <c r="S60">
        <f t="shared" si="2"/>
        <v>78.5</v>
      </c>
      <c r="T60">
        <f t="shared" si="3"/>
        <v>28</v>
      </c>
      <c r="AF60">
        <v>5</v>
      </c>
      <c r="AG60">
        <v>23</v>
      </c>
      <c r="AH60">
        <f t="shared" si="4"/>
        <v>78.5</v>
      </c>
      <c r="AI60">
        <f t="shared" si="5"/>
        <v>42</v>
      </c>
    </row>
    <row r="61" spans="1:35" x14ac:dyDescent="0.25">
      <c r="A61">
        <v>21</v>
      </c>
      <c r="B61">
        <v>1</v>
      </c>
      <c r="C61">
        <f t="shared" si="0"/>
        <v>77.5</v>
      </c>
      <c r="D61">
        <f t="shared" si="1"/>
        <v>89.5</v>
      </c>
      <c r="Q61">
        <v>5</v>
      </c>
      <c r="R61">
        <v>1</v>
      </c>
      <c r="S61">
        <f t="shared" si="2"/>
        <v>78.5</v>
      </c>
      <c r="T61">
        <f t="shared" si="3"/>
        <v>89.5</v>
      </c>
      <c r="AF61">
        <v>5</v>
      </c>
      <c r="AG61">
        <v>21</v>
      </c>
      <c r="AH61">
        <f t="shared" si="4"/>
        <v>78.5</v>
      </c>
      <c r="AI61">
        <f t="shared" si="5"/>
        <v>77.5</v>
      </c>
    </row>
    <row r="62" spans="1:35" x14ac:dyDescent="0.25">
      <c r="A62">
        <v>25</v>
      </c>
      <c r="B62">
        <v>3</v>
      </c>
      <c r="C62">
        <f t="shared" si="0"/>
        <v>6.5</v>
      </c>
      <c r="D62">
        <f t="shared" si="1"/>
        <v>69.5</v>
      </c>
      <c r="Q62">
        <v>5</v>
      </c>
      <c r="R62">
        <v>3</v>
      </c>
      <c r="S62">
        <f t="shared" si="2"/>
        <v>78.5</v>
      </c>
      <c r="T62">
        <f t="shared" si="3"/>
        <v>69.5</v>
      </c>
      <c r="AF62">
        <v>5</v>
      </c>
      <c r="AG62">
        <v>25</v>
      </c>
      <c r="AH62">
        <f t="shared" si="4"/>
        <v>78.5</v>
      </c>
      <c r="AI62">
        <f t="shared" si="5"/>
        <v>6.5</v>
      </c>
    </row>
    <row r="63" spans="1:35" x14ac:dyDescent="0.25">
      <c r="A63">
        <v>21</v>
      </c>
      <c r="B63">
        <v>2</v>
      </c>
      <c r="C63">
        <f t="shared" si="0"/>
        <v>77.5</v>
      </c>
      <c r="D63">
        <f t="shared" si="1"/>
        <v>83</v>
      </c>
      <c r="Q63">
        <v>4</v>
      </c>
      <c r="R63">
        <v>2</v>
      </c>
      <c r="S63">
        <f t="shared" si="2"/>
        <v>94</v>
      </c>
      <c r="T63">
        <f t="shared" si="3"/>
        <v>83</v>
      </c>
      <c r="AF63">
        <v>4</v>
      </c>
      <c r="AG63">
        <v>21</v>
      </c>
      <c r="AH63">
        <f t="shared" si="4"/>
        <v>94</v>
      </c>
      <c r="AI63">
        <f t="shared" si="5"/>
        <v>77.5</v>
      </c>
    </row>
    <row r="64" spans="1:35" x14ac:dyDescent="0.25">
      <c r="A64">
        <v>24</v>
      </c>
      <c r="B64">
        <v>2</v>
      </c>
      <c r="C64">
        <f t="shared" si="0"/>
        <v>22.5</v>
      </c>
      <c r="D64">
        <f t="shared" si="1"/>
        <v>83</v>
      </c>
      <c r="Q64">
        <v>5</v>
      </c>
      <c r="R64">
        <v>2</v>
      </c>
      <c r="S64">
        <f t="shared" si="2"/>
        <v>78.5</v>
      </c>
      <c r="T64">
        <f t="shared" si="3"/>
        <v>83</v>
      </c>
      <c r="AF64">
        <v>5</v>
      </c>
      <c r="AG64">
        <v>24</v>
      </c>
      <c r="AH64">
        <f t="shared" si="4"/>
        <v>78.5</v>
      </c>
      <c r="AI64">
        <f t="shared" si="5"/>
        <v>22.5</v>
      </c>
    </row>
    <row r="65" spans="1:35" x14ac:dyDescent="0.25">
      <c r="A65">
        <v>24</v>
      </c>
      <c r="B65">
        <v>3</v>
      </c>
      <c r="C65">
        <f t="shared" si="0"/>
        <v>22.5</v>
      </c>
      <c r="D65">
        <f t="shared" si="1"/>
        <v>69.5</v>
      </c>
      <c r="Q65">
        <v>5</v>
      </c>
      <c r="R65">
        <v>3</v>
      </c>
      <c r="S65">
        <f t="shared" si="2"/>
        <v>78.5</v>
      </c>
      <c r="T65">
        <f t="shared" si="3"/>
        <v>69.5</v>
      </c>
      <c r="AF65">
        <v>5</v>
      </c>
      <c r="AG65">
        <v>24</v>
      </c>
      <c r="AH65">
        <f t="shared" si="4"/>
        <v>78.5</v>
      </c>
      <c r="AI65">
        <f t="shared" si="5"/>
        <v>22.5</v>
      </c>
    </row>
    <row r="66" spans="1:35" x14ac:dyDescent="0.25">
      <c r="A66">
        <v>24</v>
      </c>
      <c r="B66">
        <v>10</v>
      </c>
      <c r="C66">
        <f t="shared" si="0"/>
        <v>22.5</v>
      </c>
      <c r="D66">
        <f t="shared" si="1"/>
        <v>32</v>
      </c>
      <c r="Q66">
        <v>8</v>
      </c>
      <c r="R66">
        <v>10</v>
      </c>
      <c r="S66">
        <f t="shared" si="2"/>
        <v>22</v>
      </c>
      <c r="T66">
        <f t="shared" si="3"/>
        <v>32</v>
      </c>
      <c r="AF66">
        <v>8</v>
      </c>
      <c r="AG66">
        <v>24</v>
      </c>
      <c r="AH66">
        <f t="shared" si="4"/>
        <v>22</v>
      </c>
      <c r="AI66">
        <f t="shared" si="5"/>
        <v>22.5</v>
      </c>
    </row>
    <row r="67" spans="1:35" x14ac:dyDescent="0.25">
      <c r="A67">
        <v>21</v>
      </c>
      <c r="B67">
        <v>1</v>
      </c>
      <c r="C67">
        <f t="shared" ref="C67:C100" si="6">_xlfn.RANK.AVG(A67,$A$2:$A$100)</f>
        <v>77.5</v>
      </c>
      <c r="D67">
        <f t="shared" ref="D67:D100" si="7">_xlfn.RANK.AVG(B67,$B$2:$B$100)</f>
        <v>89.5</v>
      </c>
      <c r="Q67">
        <v>5</v>
      </c>
      <c r="R67">
        <v>1</v>
      </c>
      <c r="S67">
        <f t="shared" ref="S67:S100" si="8">_xlfn.RANK.AVG(Q67,Q$2:Q$100)</f>
        <v>78.5</v>
      </c>
      <c r="T67">
        <f t="shared" ref="T67:T100" si="9">_xlfn.RANK.AVG(R67,R$2:R$100)</f>
        <v>89.5</v>
      </c>
      <c r="AF67">
        <v>5</v>
      </c>
      <c r="AG67">
        <v>21</v>
      </c>
      <c r="AH67">
        <f t="shared" ref="AH67:AH100" si="10">_xlfn.RANK.AVG(AF67,AF$2:AF$100)</f>
        <v>78.5</v>
      </c>
      <c r="AI67">
        <f t="shared" ref="AI67:AI100" si="11">_xlfn.RANK.AVG(AG67,AG$2:AG$100)</f>
        <v>77.5</v>
      </c>
    </row>
    <row r="68" spans="1:35" x14ac:dyDescent="0.25">
      <c r="A68">
        <v>25</v>
      </c>
      <c r="B68">
        <v>3</v>
      </c>
      <c r="C68">
        <f t="shared" si="6"/>
        <v>6.5</v>
      </c>
      <c r="D68">
        <f t="shared" si="7"/>
        <v>69.5</v>
      </c>
      <c r="Q68">
        <v>5</v>
      </c>
      <c r="R68">
        <v>3</v>
      </c>
      <c r="S68">
        <f t="shared" si="8"/>
        <v>78.5</v>
      </c>
      <c r="T68">
        <f t="shared" si="9"/>
        <v>69.5</v>
      </c>
      <c r="AF68">
        <v>5</v>
      </c>
      <c r="AG68">
        <v>25</v>
      </c>
      <c r="AH68">
        <f t="shared" si="10"/>
        <v>78.5</v>
      </c>
      <c r="AI68">
        <f t="shared" si="11"/>
        <v>6.5</v>
      </c>
    </row>
    <row r="69" spans="1:35" x14ac:dyDescent="0.25">
      <c r="A69">
        <v>23</v>
      </c>
      <c r="B69">
        <v>0</v>
      </c>
      <c r="C69">
        <f t="shared" si="6"/>
        <v>42</v>
      </c>
      <c r="D69">
        <f t="shared" si="7"/>
        <v>95.5</v>
      </c>
      <c r="Q69">
        <v>12</v>
      </c>
      <c r="R69">
        <v>0</v>
      </c>
      <c r="S69">
        <f t="shared" si="8"/>
        <v>1.5</v>
      </c>
      <c r="T69">
        <f t="shared" si="9"/>
        <v>95.5</v>
      </c>
      <c r="AF69">
        <v>12</v>
      </c>
      <c r="AG69">
        <v>23</v>
      </c>
      <c r="AH69">
        <f t="shared" si="10"/>
        <v>1.5</v>
      </c>
      <c r="AI69">
        <f t="shared" si="11"/>
        <v>42</v>
      </c>
    </row>
    <row r="70" spans="1:35" x14ac:dyDescent="0.25">
      <c r="A70">
        <v>24</v>
      </c>
      <c r="B70">
        <v>2</v>
      </c>
      <c r="C70">
        <f t="shared" si="6"/>
        <v>22.5</v>
      </c>
      <c r="D70">
        <f t="shared" si="7"/>
        <v>83</v>
      </c>
      <c r="Q70">
        <v>5</v>
      </c>
      <c r="R70">
        <v>2</v>
      </c>
      <c r="S70">
        <f t="shared" si="8"/>
        <v>78.5</v>
      </c>
      <c r="T70">
        <f t="shared" si="9"/>
        <v>83</v>
      </c>
      <c r="AF70">
        <v>5</v>
      </c>
      <c r="AG70">
        <v>24</v>
      </c>
      <c r="AH70">
        <f t="shared" si="10"/>
        <v>78.5</v>
      </c>
      <c r="AI70">
        <f t="shared" si="11"/>
        <v>22.5</v>
      </c>
    </row>
    <row r="71" spans="1:35" x14ac:dyDescent="0.25">
      <c r="A71">
        <v>24</v>
      </c>
      <c r="B71">
        <v>3</v>
      </c>
      <c r="C71">
        <f t="shared" si="6"/>
        <v>22.5</v>
      </c>
      <c r="D71">
        <f t="shared" si="7"/>
        <v>69.5</v>
      </c>
      <c r="Q71">
        <v>5</v>
      </c>
      <c r="R71">
        <v>3</v>
      </c>
      <c r="S71">
        <f t="shared" si="8"/>
        <v>78.5</v>
      </c>
      <c r="T71">
        <f t="shared" si="9"/>
        <v>69.5</v>
      </c>
      <c r="AF71">
        <v>5</v>
      </c>
      <c r="AG71">
        <v>24</v>
      </c>
      <c r="AH71">
        <f t="shared" si="10"/>
        <v>78.5</v>
      </c>
      <c r="AI71">
        <f t="shared" si="11"/>
        <v>22.5</v>
      </c>
    </row>
    <row r="72" spans="1:35" x14ac:dyDescent="0.25">
      <c r="A72">
        <v>24</v>
      </c>
      <c r="B72">
        <v>17</v>
      </c>
      <c r="C72">
        <f t="shared" si="6"/>
        <v>22.5</v>
      </c>
      <c r="D72">
        <f t="shared" si="7"/>
        <v>19</v>
      </c>
      <c r="Q72">
        <v>7</v>
      </c>
      <c r="R72">
        <v>17</v>
      </c>
      <c r="S72">
        <f t="shared" si="8"/>
        <v>49</v>
      </c>
      <c r="T72">
        <f t="shared" si="9"/>
        <v>19</v>
      </c>
      <c r="AF72">
        <v>7</v>
      </c>
      <c r="AG72">
        <v>24</v>
      </c>
      <c r="AH72">
        <f t="shared" si="10"/>
        <v>49</v>
      </c>
      <c r="AI72">
        <f t="shared" si="11"/>
        <v>22.5</v>
      </c>
    </row>
    <row r="73" spans="1:35" x14ac:dyDescent="0.25">
      <c r="A73">
        <v>21</v>
      </c>
      <c r="B73">
        <v>2</v>
      </c>
      <c r="C73">
        <f t="shared" si="6"/>
        <v>77.5</v>
      </c>
      <c r="D73">
        <f t="shared" si="7"/>
        <v>83</v>
      </c>
      <c r="Q73">
        <v>4</v>
      </c>
      <c r="R73">
        <v>2</v>
      </c>
      <c r="S73">
        <f t="shared" si="8"/>
        <v>94</v>
      </c>
      <c r="T73">
        <f t="shared" si="9"/>
        <v>83</v>
      </c>
      <c r="AF73">
        <v>4</v>
      </c>
      <c r="AG73">
        <v>21</v>
      </c>
      <c r="AH73">
        <f t="shared" si="10"/>
        <v>94</v>
      </c>
      <c r="AI73">
        <f t="shared" si="11"/>
        <v>77.5</v>
      </c>
    </row>
    <row r="74" spans="1:35" x14ac:dyDescent="0.25">
      <c r="A74">
        <v>22</v>
      </c>
      <c r="B74">
        <v>55</v>
      </c>
      <c r="C74">
        <f t="shared" si="6"/>
        <v>57</v>
      </c>
      <c r="D74">
        <f t="shared" si="7"/>
        <v>12</v>
      </c>
      <c r="Q74">
        <v>7</v>
      </c>
      <c r="R74">
        <v>55</v>
      </c>
      <c r="S74">
        <f t="shared" si="8"/>
        <v>49</v>
      </c>
      <c r="T74">
        <f t="shared" si="9"/>
        <v>12</v>
      </c>
      <c r="AF74">
        <v>7</v>
      </c>
      <c r="AG74">
        <v>22</v>
      </c>
      <c r="AH74">
        <f t="shared" si="10"/>
        <v>49</v>
      </c>
      <c r="AI74">
        <f t="shared" si="11"/>
        <v>57</v>
      </c>
    </row>
    <row r="75" spans="1:35" x14ac:dyDescent="0.25">
      <c r="A75">
        <v>21</v>
      </c>
      <c r="B75">
        <v>1</v>
      </c>
      <c r="C75">
        <f t="shared" si="6"/>
        <v>77.5</v>
      </c>
      <c r="D75">
        <f t="shared" si="7"/>
        <v>89.5</v>
      </c>
      <c r="Q75">
        <v>5</v>
      </c>
      <c r="R75">
        <v>1</v>
      </c>
      <c r="S75">
        <f t="shared" si="8"/>
        <v>78.5</v>
      </c>
      <c r="T75">
        <f t="shared" si="9"/>
        <v>89.5</v>
      </c>
      <c r="AF75">
        <v>5</v>
      </c>
      <c r="AG75">
        <v>21</v>
      </c>
      <c r="AH75">
        <f t="shared" si="10"/>
        <v>78.5</v>
      </c>
      <c r="AI75">
        <f t="shared" si="11"/>
        <v>77.5</v>
      </c>
    </row>
    <row r="76" spans="1:35" x14ac:dyDescent="0.25">
      <c r="A76">
        <v>21</v>
      </c>
      <c r="B76">
        <v>4</v>
      </c>
      <c r="C76">
        <f t="shared" si="6"/>
        <v>77.5</v>
      </c>
      <c r="D76">
        <f t="shared" si="7"/>
        <v>57</v>
      </c>
      <c r="Q76">
        <v>6</v>
      </c>
      <c r="R76">
        <v>4</v>
      </c>
      <c r="S76">
        <f t="shared" si="8"/>
        <v>64.5</v>
      </c>
      <c r="T76">
        <f t="shared" si="9"/>
        <v>57</v>
      </c>
      <c r="AF76">
        <v>6</v>
      </c>
      <c r="AG76">
        <v>21</v>
      </c>
      <c r="AH76">
        <f t="shared" si="10"/>
        <v>64.5</v>
      </c>
      <c r="AI76">
        <f t="shared" si="11"/>
        <v>77.5</v>
      </c>
    </row>
    <row r="77" spans="1:35" x14ac:dyDescent="0.25">
      <c r="A77">
        <v>25</v>
      </c>
      <c r="B77">
        <v>3</v>
      </c>
      <c r="C77">
        <f t="shared" si="6"/>
        <v>6.5</v>
      </c>
      <c r="D77">
        <f t="shared" si="7"/>
        <v>69.5</v>
      </c>
      <c r="Q77">
        <v>5</v>
      </c>
      <c r="R77">
        <v>3</v>
      </c>
      <c r="S77">
        <f t="shared" si="8"/>
        <v>78.5</v>
      </c>
      <c r="T77">
        <f t="shared" si="9"/>
        <v>69.5</v>
      </c>
      <c r="AF77">
        <v>5</v>
      </c>
      <c r="AG77">
        <v>25</v>
      </c>
      <c r="AH77">
        <f t="shared" si="10"/>
        <v>78.5</v>
      </c>
      <c r="AI77">
        <f t="shared" si="11"/>
        <v>6.5</v>
      </c>
    </row>
    <row r="78" spans="1:35" x14ac:dyDescent="0.25">
      <c r="A78">
        <v>25</v>
      </c>
      <c r="B78">
        <v>0</v>
      </c>
      <c r="C78">
        <f t="shared" si="6"/>
        <v>6.5</v>
      </c>
      <c r="D78">
        <f t="shared" si="7"/>
        <v>95.5</v>
      </c>
      <c r="Q78">
        <v>7</v>
      </c>
      <c r="R78">
        <v>0</v>
      </c>
      <c r="S78">
        <f t="shared" si="8"/>
        <v>49</v>
      </c>
      <c r="T78">
        <f t="shared" si="9"/>
        <v>95.5</v>
      </c>
      <c r="AF78">
        <v>7</v>
      </c>
      <c r="AG78">
        <v>25</v>
      </c>
      <c r="AH78">
        <f t="shared" si="10"/>
        <v>49</v>
      </c>
      <c r="AI78">
        <f t="shared" si="11"/>
        <v>6.5</v>
      </c>
    </row>
    <row r="79" spans="1:35" x14ac:dyDescent="0.25">
      <c r="A79">
        <v>23</v>
      </c>
      <c r="B79">
        <v>12</v>
      </c>
      <c r="C79">
        <f t="shared" si="6"/>
        <v>42</v>
      </c>
      <c r="D79">
        <f t="shared" si="7"/>
        <v>28</v>
      </c>
      <c r="Q79">
        <v>5</v>
      </c>
      <c r="R79">
        <v>12</v>
      </c>
      <c r="S79">
        <f t="shared" si="8"/>
        <v>78.5</v>
      </c>
      <c r="T79">
        <f t="shared" si="9"/>
        <v>28</v>
      </c>
      <c r="AF79">
        <v>5</v>
      </c>
      <c r="AG79">
        <v>23</v>
      </c>
      <c r="AH79">
        <f t="shared" si="10"/>
        <v>78.5</v>
      </c>
      <c r="AI79">
        <f t="shared" si="11"/>
        <v>42</v>
      </c>
    </row>
    <row r="80" spans="1:35" x14ac:dyDescent="0.25">
      <c r="A80">
        <v>25</v>
      </c>
      <c r="B80">
        <v>15</v>
      </c>
      <c r="C80">
        <f t="shared" si="6"/>
        <v>6.5</v>
      </c>
      <c r="D80">
        <f t="shared" si="7"/>
        <v>23</v>
      </c>
      <c r="Q80">
        <v>8</v>
      </c>
      <c r="R80">
        <v>15</v>
      </c>
      <c r="S80">
        <f t="shared" si="8"/>
        <v>22</v>
      </c>
      <c r="T80">
        <f t="shared" si="9"/>
        <v>23</v>
      </c>
      <c r="AF80">
        <v>8</v>
      </c>
      <c r="AG80">
        <v>25</v>
      </c>
      <c r="AH80">
        <f t="shared" si="10"/>
        <v>22</v>
      </c>
      <c r="AI80">
        <f t="shared" si="11"/>
        <v>6.5</v>
      </c>
    </row>
    <row r="81" spans="1:35" x14ac:dyDescent="0.25">
      <c r="A81">
        <v>21</v>
      </c>
      <c r="B81">
        <v>7</v>
      </c>
      <c r="C81">
        <f t="shared" si="6"/>
        <v>77.5</v>
      </c>
      <c r="D81">
        <f t="shared" si="7"/>
        <v>42</v>
      </c>
      <c r="Q81">
        <v>8</v>
      </c>
      <c r="R81">
        <v>7</v>
      </c>
      <c r="S81">
        <f t="shared" si="8"/>
        <v>22</v>
      </c>
      <c r="T81">
        <f t="shared" si="9"/>
        <v>42</v>
      </c>
      <c r="AF81">
        <v>8</v>
      </c>
      <c r="AG81">
        <v>21</v>
      </c>
      <c r="AH81">
        <f t="shared" si="10"/>
        <v>22</v>
      </c>
      <c r="AI81">
        <f t="shared" si="11"/>
        <v>77.5</v>
      </c>
    </row>
    <row r="82" spans="1:35" x14ac:dyDescent="0.25">
      <c r="A82">
        <v>23</v>
      </c>
      <c r="B82">
        <v>0</v>
      </c>
      <c r="C82">
        <f t="shared" si="6"/>
        <v>42</v>
      </c>
      <c r="D82">
        <f t="shared" si="7"/>
        <v>95.5</v>
      </c>
      <c r="Q82">
        <v>12</v>
      </c>
      <c r="R82">
        <v>0</v>
      </c>
      <c r="S82">
        <f t="shared" si="8"/>
        <v>1.5</v>
      </c>
      <c r="T82">
        <f t="shared" si="9"/>
        <v>95.5</v>
      </c>
      <c r="AF82">
        <v>12</v>
      </c>
      <c r="AG82">
        <v>23</v>
      </c>
      <c r="AH82">
        <f t="shared" si="10"/>
        <v>1.5</v>
      </c>
      <c r="AI82">
        <f t="shared" si="11"/>
        <v>42</v>
      </c>
    </row>
    <row r="83" spans="1:35" x14ac:dyDescent="0.25">
      <c r="A83">
        <v>21</v>
      </c>
      <c r="B83">
        <v>6</v>
      </c>
      <c r="C83">
        <f t="shared" si="6"/>
        <v>77.5</v>
      </c>
      <c r="D83">
        <f t="shared" si="7"/>
        <v>50</v>
      </c>
      <c r="Q83">
        <v>8</v>
      </c>
      <c r="R83">
        <v>6</v>
      </c>
      <c r="S83">
        <f t="shared" si="8"/>
        <v>22</v>
      </c>
      <c r="T83">
        <f t="shared" si="9"/>
        <v>50</v>
      </c>
      <c r="AF83">
        <v>8</v>
      </c>
      <c r="AG83">
        <v>21</v>
      </c>
      <c r="AH83">
        <f t="shared" si="10"/>
        <v>22</v>
      </c>
      <c r="AI83">
        <f t="shared" si="11"/>
        <v>77.5</v>
      </c>
    </row>
    <row r="84" spans="1:35" x14ac:dyDescent="0.25">
      <c r="A84">
        <v>24</v>
      </c>
      <c r="B84">
        <v>10</v>
      </c>
      <c r="C84">
        <f t="shared" si="6"/>
        <v>22.5</v>
      </c>
      <c r="D84">
        <f t="shared" si="7"/>
        <v>32</v>
      </c>
      <c r="Q84">
        <v>8</v>
      </c>
      <c r="R84">
        <v>10</v>
      </c>
      <c r="S84">
        <f t="shared" si="8"/>
        <v>22</v>
      </c>
      <c r="T84">
        <f t="shared" si="9"/>
        <v>32</v>
      </c>
      <c r="AF84">
        <v>8</v>
      </c>
      <c r="AG84">
        <v>24</v>
      </c>
      <c r="AH84">
        <f t="shared" si="10"/>
        <v>22</v>
      </c>
      <c r="AI84">
        <f t="shared" si="11"/>
        <v>22.5</v>
      </c>
    </row>
    <row r="85" spans="1:35" x14ac:dyDescent="0.25">
      <c r="A85">
        <v>24</v>
      </c>
      <c r="B85">
        <v>3</v>
      </c>
      <c r="C85">
        <f t="shared" si="6"/>
        <v>22.5</v>
      </c>
      <c r="D85">
        <f t="shared" si="7"/>
        <v>69.5</v>
      </c>
      <c r="Q85">
        <v>5</v>
      </c>
      <c r="R85">
        <v>3</v>
      </c>
      <c r="S85">
        <f t="shared" si="8"/>
        <v>78.5</v>
      </c>
      <c r="T85">
        <f t="shared" si="9"/>
        <v>69.5</v>
      </c>
      <c r="AF85">
        <v>5</v>
      </c>
      <c r="AG85">
        <v>24</v>
      </c>
      <c r="AH85">
        <f t="shared" si="10"/>
        <v>78.5</v>
      </c>
      <c r="AI85">
        <f t="shared" si="11"/>
        <v>22.5</v>
      </c>
    </row>
    <row r="86" spans="1:35" x14ac:dyDescent="0.25">
      <c r="A86">
        <v>22</v>
      </c>
      <c r="B86">
        <v>60</v>
      </c>
      <c r="C86">
        <f t="shared" si="6"/>
        <v>57</v>
      </c>
      <c r="D86">
        <f t="shared" si="7"/>
        <v>9</v>
      </c>
      <c r="Q86">
        <v>4</v>
      </c>
      <c r="R86">
        <v>60</v>
      </c>
      <c r="S86">
        <f t="shared" si="8"/>
        <v>94</v>
      </c>
      <c r="T86">
        <f t="shared" si="9"/>
        <v>9</v>
      </c>
      <c r="AF86">
        <v>4</v>
      </c>
      <c r="AG86">
        <v>22</v>
      </c>
      <c r="AH86">
        <f t="shared" si="10"/>
        <v>94</v>
      </c>
      <c r="AI86">
        <f t="shared" si="11"/>
        <v>57</v>
      </c>
    </row>
    <row r="87" spans="1:35" x14ac:dyDescent="0.25">
      <c r="A87">
        <v>21</v>
      </c>
      <c r="B87">
        <v>1</v>
      </c>
      <c r="C87">
        <f t="shared" si="6"/>
        <v>77.5</v>
      </c>
      <c r="D87">
        <f t="shared" si="7"/>
        <v>89.5</v>
      </c>
      <c r="Q87">
        <v>5</v>
      </c>
      <c r="R87">
        <v>1</v>
      </c>
      <c r="S87">
        <f t="shared" si="8"/>
        <v>78.5</v>
      </c>
      <c r="T87">
        <f t="shared" si="9"/>
        <v>89.5</v>
      </c>
      <c r="AF87">
        <v>5</v>
      </c>
      <c r="AG87">
        <v>21</v>
      </c>
      <c r="AH87">
        <f t="shared" si="10"/>
        <v>78.5</v>
      </c>
      <c r="AI87">
        <f t="shared" si="11"/>
        <v>77.5</v>
      </c>
    </row>
    <row r="88" spans="1:35" x14ac:dyDescent="0.25">
      <c r="A88">
        <v>21</v>
      </c>
      <c r="B88">
        <v>6</v>
      </c>
      <c r="C88">
        <f t="shared" si="6"/>
        <v>77.5</v>
      </c>
      <c r="D88">
        <f t="shared" si="7"/>
        <v>50</v>
      </c>
      <c r="Q88">
        <v>8</v>
      </c>
      <c r="R88">
        <v>6</v>
      </c>
      <c r="S88">
        <f t="shared" si="8"/>
        <v>22</v>
      </c>
      <c r="T88">
        <f t="shared" si="9"/>
        <v>50</v>
      </c>
      <c r="AF88">
        <v>8</v>
      </c>
      <c r="AG88">
        <v>21</v>
      </c>
      <c r="AH88">
        <f t="shared" si="10"/>
        <v>22</v>
      </c>
      <c r="AI88">
        <f t="shared" si="11"/>
        <v>77.5</v>
      </c>
    </row>
    <row r="89" spans="1:35" x14ac:dyDescent="0.25">
      <c r="A89">
        <v>25</v>
      </c>
      <c r="B89">
        <v>3</v>
      </c>
      <c r="C89">
        <f t="shared" si="6"/>
        <v>6.5</v>
      </c>
      <c r="D89">
        <f t="shared" si="7"/>
        <v>69.5</v>
      </c>
      <c r="Q89">
        <v>5</v>
      </c>
      <c r="R89">
        <v>3</v>
      </c>
      <c r="S89">
        <f t="shared" si="8"/>
        <v>78.5</v>
      </c>
      <c r="T89">
        <f t="shared" si="9"/>
        <v>69.5</v>
      </c>
      <c r="AF89">
        <v>5</v>
      </c>
      <c r="AG89">
        <v>25</v>
      </c>
      <c r="AH89">
        <f t="shared" si="10"/>
        <v>78.5</v>
      </c>
      <c r="AI89">
        <f t="shared" si="11"/>
        <v>6.5</v>
      </c>
    </row>
    <row r="90" spans="1:35" x14ac:dyDescent="0.25">
      <c r="A90">
        <v>24</v>
      </c>
      <c r="B90">
        <v>17</v>
      </c>
      <c r="C90">
        <f t="shared" si="6"/>
        <v>22.5</v>
      </c>
      <c r="D90">
        <f t="shared" si="7"/>
        <v>19</v>
      </c>
      <c r="Q90">
        <v>7</v>
      </c>
      <c r="R90">
        <v>17</v>
      </c>
      <c r="S90">
        <f t="shared" si="8"/>
        <v>49</v>
      </c>
      <c r="T90">
        <f t="shared" si="9"/>
        <v>19</v>
      </c>
      <c r="AF90">
        <v>7</v>
      </c>
      <c r="AG90">
        <v>24</v>
      </c>
      <c r="AH90">
        <f t="shared" si="10"/>
        <v>49</v>
      </c>
      <c r="AI90">
        <f t="shared" si="11"/>
        <v>22.5</v>
      </c>
    </row>
    <row r="91" spans="1:35" x14ac:dyDescent="0.25">
      <c r="A91">
        <v>22</v>
      </c>
      <c r="B91">
        <v>60</v>
      </c>
      <c r="C91">
        <f t="shared" si="6"/>
        <v>57</v>
      </c>
      <c r="D91">
        <f t="shared" si="7"/>
        <v>9</v>
      </c>
      <c r="Q91">
        <v>4</v>
      </c>
      <c r="R91">
        <v>60</v>
      </c>
      <c r="S91">
        <f t="shared" si="8"/>
        <v>94</v>
      </c>
      <c r="T91">
        <f t="shared" si="9"/>
        <v>9</v>
      </c>
      <c r="AF91">
        <v>4</v>
      </c>
      <c r="AG91">
        <v>22</v>
      </c>
      <c r="AH91">
        <f t="shared" si="10"/>
        <v>94</v>
      </c>
      <c r="AI91">
        <f t="shared" si="11"/>
        <v>57</v>
      </c>
    </row>
    <row r="92" spans="1:35" x14ac:dyDescent="0.25">
      <c r="A92">
        <v>22</v>
      </c>
      <c r="B92">
        <v>55</v>
      </c>
      <c r="C92">
        <f t="shared" si="6"/>
        <v>57</v>
      </c>
      <c r="D92">
        <f t="shared" si="7"/>
        <v>12</v>
      </c>
      <c r="Q92">
        <v>7</v>
      </c>
      <c r="R92">
        <v>55</v>
      </c>
      <c r="S92">
        <f t="shared" si="8"/>
        <v>49</v>
      </c>
      <c r="T92">
        <f t="shared" si="9"/>
        <v>12</v>
      </c>
      <c r="AF92">
        <v>7</v>
      </c>
      <c r="AG92">
        <v>22</v>
      </c>
      <c r="AH92">
        <f t="shared" si="10"/>
        <v>49</v>
      </c>
      <c r="AI92">
        <f t="shared" si="11"/>
        <v>57</v>
      </c>
    </row>
    <row r="93" spans="1:35" x14ac:dyDescent="0.25">
      <c r="A93">
        <v>21</v>
      </c>
      <c r="B93">
        <v>4</v>
      </c>
      <c r="C93">
        <f t="shared" si="6"/>
        <v>77.5</v>
      </c>
      <c r="D93">
        <f t="shared" si="7"/>
        <v>57</v>
      </c>
      <c r="Q93">
        <v>6</v>
      </c>
      <c r="R93">
        <v>4</v>
      </c>
      <c r="S93">
        <f t="shared" si="8"/>
        <v>64.5</v>
      </c>
      <c r="T93">
        <f t="shared" si="9"/>
        <v>57</v>
      </c>
      <c r="AF93">
        <v>6</v>
      </c>
      <c r="AG93">
        <v>21</v>
      </c>
      <c r="AH93">
        <f t="shared" si="10"/>
        <v>64.5</v>
      </c>
      <c r="AI93">
        <f t="shared" si="11"/>
        <v>77.5</v>
      </c>
    </row>
    <row r="94" spans="1:35" x14ac:dyDescent="0.25">
      <c r="A94">
        <v>25</v>
      </c>
      <c r="B94">
        <v>15</v>
      </c>
      <c r="C94">
        <f t="shared" si="6"/>
        <v>6.5</v>
      </c>
      <c r="D94">
        <f t="shared" si="7"/>
        <v>23</v>
      </c>
      <c r="Q94">
        <v>8</v>
      </c>
      <c r="R94">
        <v>15</v>
      </c>
      <c r="S94">
        <f t="shared" si="8"/>
        <v>22</v>
      </c>
      <c r="T94">
        <f t="shared" si="9"/>
        <v>23</v>
      </c>
      <c r="AF94">
        <v>8</v>
      </c>
      <c r="AG94">
        <v>25</v>
      </c>
      <c r="AH94">
        <f t="shared" si="10"/>
        <v>22</v>
      </c>
      <c r="AI94">
        <f t="shared" si="11"/>
        <v>6.5</v>
      </c>
    </row>
    <row r="95" spans="1:35" x14ac:dyDescent="0.25">
      <c r="A95">
        <v>21</v>
      </c>
      <c r="B95">
        <v>7</v>
      </c>
      <c r="C95">
        <f t="shared" si="6"/>
        <v>77.5</v>
      </c>
      <c r="D95">
        <f t="shared" si="7"/>
        <v>42</v>
      </c>
      <c r="Q95">
        <v>8</v>
      </c>
      <c r="R95">
        <v>7</v>
      </c>
      <c r="S95">
        <f t="shared" si="8"/>
        <v>22</v>
      </c>
      <c r="T95">
        <f t="shared" si="9"/>
        <v>42</v>
      </c>
      <c r="AF95">
        <v>8</v>
      </c>
      <c r="AG95">
        <v>21</v>
      </c>
      <c r="AH95">
        <f t="shared" si="10"/>
        <v>22</v>
      </c>
      <c r="AI95">
        <f t="shared" si="11"/>
        <v>77.5</v>
      </c>
    </row>
    <row r="96" spans="1:35" x14ac:dyDescent="0.25">
      <c r="A96">
        <v>21</v>
      </c>
      <c r="B96">
        <v>6</v>
      </c>
      <c r="C96">
        <f t="shared" si="6"/>
        <v>77.5</v>
      </c>
      <c r="D96">
        <f t="shared" si="7"/>
        <v>50</v>
      </c>
      <c r="Q96">
        <v>8</v>
      </c>
      <c r="R96">
        <v>6</v>
      </c>
      <c r="S96">
        <f t="shared" si="8"/>
        <v>22</v>
      </c>
      <c r="T96">
        <f t="shared" si="9"/>
        <v>50</v>
      </c>
      <c r="AF96">
        <v>8</v>
      </c>
      <c r="AG96">
        <v>21</v>
      </c>
      <c r="AH96">
        <f t="shared" si="10"/>
        <v>22</v>
      </c>
      <c r="AI96">
        <f t="shared" si="11"/>
        <v>77.5</v>
      </c>
    </row>
    <row r="97" spans="1:35" x14ac:dyDescent="0.25">
      <c r="A97">
        <v>22</v>
      </c>
      <c r="B97">
        <v>55</v>
      </c>
      <c r="C97">
        <f t="shared" si="6"/>
        <v>57</v>
      </c>
      <c r="D97">
        <f t="shared" si="7"/>
        <v>12</v>
      </c>
      <c r="Q97">
        <v>7</v>
      </c>
      <c r="R97">
        <v>55</v>
      </c>
      <c r="S97">
        <f t="shared" si="8"/>
        <v>49</v>
      </c>
      <c r="T97">
        <f t="shared" si="9"/>
        <v>12</v>
      </c>
      <c r="AF97">
        <v>7</v>
      </c>
      <c r="AG97">
        <v>22</v>
      </c>
      <c r="AH97">
        <f t="shared" si="10"/>
        <v>49</v>
      </c>
      <c r="AI97">
        <f t="shared" si="11"/>
        <v>57</v>
      </c>
    </row>
    <row r="98" spans="1:35" x14ac:dyDescent="0.25">
      <c r="A98">
        <v>21</v>
      </c>
      <c r="B98">
        <v>4</v>
      </c>
      <c r="C98">
        <f t="shared" si="6"/>
        <v>77.5</v>
      </c>
      <c r="D98">
        <f t="shared" si="7"/>
        <v>57</v>
      </c>
      <c r="Q98">
        <v>6</v>
      </c>
      <c r="R98">
        <v>4</v>
      </c>
      <c r="S98">
        <f t="shared" si="8"/>
        <v>64.5</v>
      </c>
      <c r="T98">
        <f t="shared" si="9"/>
        <v>57</v>
      </c>
      <c r="AF98">
        <v>6</v>
      </c>
      <c r="AG98">
        <v>21</v>
      </c>
      <c r="AH98">
        <f t="shared" si="10"/>
        <v>64.5</v>
      </c>
      <c r="AI98">
        <f t="shared" si="11"/>
        <v>77.5</v>
      </c>
    </row>
    <row r="99" spans="1:35" x14ac:dyDescent="0.25">
      <c r="A99">
        <v>21</v>
      </c>
      <c r="B99">
        <v>4</v>
      </c>
      <c r="C99">
        <f t="shared" si="6"/>
        <v>77.5</v>
      </c>
      <c r="D99">
        <f t="shared" si="7"/>
        <v>57</v>
      </c>
      <c r="Q99">
        <v>6</v>
      </c>
      <c r="R99">
        <v>4</v>
      </c>
      <c r="S99">
        <f t="shared" si="8"/>
        <v>64.5</v>
      </c>
      <c r="T99">
        <f t="shared" si="9"/>
        <v>57</v>
      </c>
      <c r="AF99">
        <v>6</v>
      </c>
      <c r="AG99">
        <v>21</v>
      </c>
      <c r="AH99">
        <f t="shared" si="10"/>
        <v>64.5</v>
      </c>
      <c r="AI99">
        <f t="shared" si="11"/>
        <v>77.5</v>
      </c>
    </row>
    <row r="100" spans="1:35" x14ac:dyDescent="0.25">
      <c r="A100">
        <v>22</v>
      </c>
      <c r="B100">
        <v>60</v>
      </c>
      <c r="C100">
        <f t="shared" si="6"/>
        <v>57</v>
      </c>
      <c r="D100">
        <f t="shared" si="7"/>
        <v>9</v>
      </c>
      <c r="Q100">
        <v>4</v>
      </c>
      <c r="R100">
        <v>60</v>
      </c>
      <c r="S100">
        <f t="shared" si="8"/>
        <v>94</v>
      </c>
      <c r="T100">
        <f t="shared" si="9"/>
        <v>9</v>
      </c>
      <c r="AF100">
        <v>4</v>
      </c>
      <c r="AG100">
        <v>22</v>
      </c>
      <c r="AH100">
        <f t="shared" si="10"/>
        <v>94</v>
      </c>
      <c r="AI100">
        <f t="shared" si="11"/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FF5A-648A-4EDE-9F9F-2ED295A0E8BA}">
  <dimension ref="A1:K134"/>
  <sheetViews>
    <sheetView tabSelected="1" topLeftCell="C94" workbookViewId="0">
      <selection activeCell="B63" sqref="B63:C63"/>
    </sheetView>
  </sheetViews>
  <sheetFormatPr defaultRowHeight="15" x14ac:dyDescent="0.25"/>
  <cols>
    <col min="1" max="1" width="33" bestFit="1" customWidth="1"/>
    <col min="2" max="2" width="20.85546875" bestFit="1" customWidth="1"/>
    <col min="3" max="3" width="34.85546875" customWidth="1"/>
    <col min="4" max="4" width="9.7109375" customWidth="1"/>
    <col min="5" max="5" width="11" customWidth="1"/>
    <col min="6" max="6" width="3" bestFit="1" customWidth="1"/>
    <col min="7" max="7" width="11.5703125" customWidth="1"/>
    <col min="8" max="10" width="11.85546875" bestFit="1" customWidth="1"/>
    <col min="11" max="13" width="36.42578125" bestFit="1" customWidth="1"/>
    <col min="14" max="14" width="19" customWidth="1"/>
    <col min="15" max="15" width="22.140625" customWidth="1"/>
    <col min="16" max="16" width="18.85546875" customWidth="1"/>
    <col min="17" max="17" width="20.28515625" customWidth="1"/>
  </cols>
  <sheetData>
    <row r="1" spans="1:2" x14ac:dyDescent="0.25">
      <c r="A1" s="1" t="s">
        <v>25</v>
      </c>
      <c r="B1" t="s">
        <v>72</v>
      </c>
    </row>
    <row r="2" spans="1:2" x14ac:dyDescent="0.25">
      <c r="A2" s="2" t="s">
        <v>13</v>
      </c>
      <c r="B2" s="16">
        <v>21</v>
      </c>
    </row>
    <row r="3" spans="1:2" x14ac:dyDescent="0.25">
      <c r="A3" s="2" t="s">
        <v>15</v>
      </c>
      <c r="B3" s="16">
        <v>44</v>
      </c>
    </row>
    <row r="4" spans="1:2" x14ac:dyDescent="0.25">
      <c r="A4" s="2" t="s">
        <v>12</v>
      </c>
      <c r="B4" s="16">
        <v>34</v>
      </c>
    </row>
    <row r="5" spans="1:2" x14ac:dyDescent="0.25">
      <c r="A5" s="2" t="s">
        <v>27</v>
      </c>
      <c r="B5" s="16">
        <v>99</v>
      </c>
    </row>
    <row r="23" spans="1:3" x14ac:dyDescent="0.25">
      <c r="A23" s="1" t="s">
        <v>53</v>
      </c>
      <c r="B23" s="1" t="s">
        <v>42</v>
      </c>
    </row>
    <row r="24" spans="1:3" x14ac:dyDescent="0.25">
      <c r="A24" s="1" t="s">
        <v>25</v>
      </c>
      <c r="B24" t="s">
        <v>12</v>
      </c>
      <c r="C24" t="s">
        <v>27</v>
      </c>
    </row>
    <row r="25" spans="1:3" x14ac:dyDescent="0.25">
      <c r="A25" s="2" t="s">
        <v>10</v>
      </c>
      <c r="B25" s="16">
        <v>25</v>
      </c>
      <c r="C25" s="16">
        <v>25</v>
      </c>
    </row>
    <row r="26" spans="1:3" x14ac:dyDescent="0.25">
      <c r="A26" s="2" t="s">
        <v>16</v>
      </c>
      <c r="B26" s="16">
        <v>9</v>
      </c>
      <c r="C26" s="16">
        <v>9</v>
      </c>
    </row>
    <row r="27" spans="1:3" x14ac:dyDescent="0.25">
      <c r="A27" s="2" t="s">
        <v>27</v>
      </c>
      <c r="B27" s="16">
        <v>34</v>
      </c>
      <c r="C27" s="16">
        <v>34</v>
      </c>
    </row>
    <row r="44" spans="1:5" x14ac:dyDescent="0.25">
      <c r="A44" s="1" t="s">
        <v>72</v>
      </c>
      <c r="B44" s="1" t="s">
        <v>42</v>
      </c>
    </row>
    <row r="45" spans="1:5" x14ac:dyDescent="0.25">
      <c r="A45" s="1" t="s">
        <v>25</v>
      </c>
      <c r="B45" t="s">
        <v>13</v>
      </c>
      <c r="C45" t="s">
        <v>15</v>
      </c>
      <c r="D45" t="s">
        <v>12</v>
      </c>
      <c r="E45" t="s">
        <v>27</v>
      </c>
    </row>
    <row r="46" spans="1:5" x14ac:dyDescent="0.25">
      <c r="A46" s="2" t="s">
        <v>10</v>
      </c>
      <c r="B46" s="16">
        <v>8</v>
      </c>
      <c r="C46" s="16">
        <v>10</v>
      </c>
      <c r="D46" s="16">
        <v>25</v>
      </c>
      <c r="E46" s="16">
        <v>43</v>
      </c>
    </row>
    <row r="47" spans="1:5" x14ac:dyDescent="0.25">
      <c r="A47" s="2" t="s">
        <v>16</v>
      </c>
      <c r="B47" s="16">
        <v>13</v>
      </c>
      <c r="C47" s="16">
        <v>34</v>
      </c>
      <c r="D47" s="16">
        <v>9</v>
      </c>
      <c r="E47" s="16">
        <v>56</v>
      </c>
    </row>
    <row r="48" spans="1:5" x14ac:dyDescent="0.25">
      <c r="A48" s="2" t="s">
        <v>27</v>
      </c>
      <c r="B48" s="16">
        <v>21</v>
      </c>
      <c r="C48" s="16">
        <v>44</v>
      </c>
      <c r="D48" s="16">
        <v>34</v>
      </c>
      <c r="E48" s="16">
        <v>99</v>
      </c>
    </row>
    <row r="51" spans="1:10" x14ac:dyDescent="0.25">
      <c r="A51" s="3" t="s">
        <v>25</v>
      </c>
      <c r="B51" s="3" t="s">
        <v>13</v>
      </c>
      <c r="C51" s="3" t="s">
        <v>15</v>
      </c>
      <c r="D51" s="3" t="s">
        <v>12</v>
      </c>
      <c r="E51" s="3" t="s">
        <v>27</v>
      </c>
    </row>
    <row r="52" spans="1:10" x14ac:dyDescent="0.25">
      <c r="A52" s="2" t="s">
        <v>10</v>
      </c>
      <c r="B52" s="16">
        <f>GETPIVOTDATA("DepressionStatus",$A$44,"DepressionStatus","No")*GETPIVOTDATA("DepressionStatus",$A$44,"Gender","Female")/GETPIVOTDATA("DepressionStatus",$A$44)</f>
        <v>9.1212121212121211</v>
      </c>
      <c r="C52" s="16">
        <f>GETPIVOTDATA("DepressionStatus",$A$44,"DepressionStatus","Sometimes")*GETPIVOTDATA("DepressionStatus",$A$44,"Gender","Female")/GETPIVOTDATA("DepressionStatus",$A$44)</f>
        <v>19.111111111111111</v>
      </c>
      <c r="D52" s="16">
        <f>GETPIVOTDATA("DepressionStatus",$A$44,"DepressionStatus","Yes")*GETPIVOTDATA("DepressionStatus",$A$44,"Gender","Female")/GETPIVOTDATA("DepressionStatus",$A$44)</f>
        <v>14.767676767676768</v>
      </c>
      <c r="E52" s="16">
        <v>43</v>
      </c>
    </row>
    <row r="53" spans="1:10" x14ac:dyDescent="0.25">
      <c r="A53" s="2" t="s">
        <v>16</v>
      </c>
      <c r="B53" s="16">
        <f>GETPIVOTDATA("DepressionStatus",$A$44,"DepressionStatus","No")*GETPIVOTDATA("DepressionStatus",$A$44,"Gender","Male")/GETPIVOTDATA("DepressionStatus",$A$44)</f>
        <v>11.878787878787879</v>
      </c>
      <c r="C53" s="16">
        <f>GETPIVOTDATA("DepressionStatus",$A$44,"DepressionStatus","Sometimes")*GETPIVOTDATA("DepressionStatus",$A$44,"Gender","Male")/GETPIVOTDATA("DepressionStatus",$A$44)</f>
        <v>24.888888888888889</v>
      </c>
      <c r="D53" s="16">
        <f>GETPIVOTDATA("DepressionStatus",$A$44,"DepressionStatus","Yes")*GETPIVOTDATA("DepressionStatus",$A$44,"Gender","Male")/GETPIVOTDATA("DepressionStatus",$A$44)</f>
        <v>19.232323232323232</v>
      </c>
      <c r="E53" s="16">
        <v>56</v>
      </c>
    </row>
    <row r="54" spans="1:10" x14ac:dyDescent="0.25">
      <c r="A54" s="6" t="s">
        <v>27</v>
      </c>
      <c r="B54" s="17">
        <v>21</v>
      </c>
      <c r="C54" s="17">
        <v>44</v>
      </c>
      <c r="D54" s="17">
        <v>34</v>
      </c>
      <c r="E54" s="17">
        <v>99</v>
      </c>
    </row>
    <row r="57" spans="1:10" x14ac:dyDescent="0.25">
      <c r="A57" s="3" t="s">
        <v>25</v>
      </c>
      <c r="B57" s="3" t="s">
        <v>13</v>
      </c>
      <c r="C57" s="3" t="s">
        <v>15</v>
      </c>
      <c r="D57" s="3" t="s">
        <v>12</v>
      </c>
      <c r="E57" s="3" t="s">
        <v>27</v>
      </c>
    </row>
    <row r="58" spans="1:10" x14ac:dyDescent="0.25">
      <c r="A58" s="2" t="s">
        <v>10</v>
      </c>
      <c r="B58" s="16">
        <f>((GETPIVOTDATA("DepressionStatus",$A$44,"Gender","Female","DepressionStatus","No")-B52)^2)/B52</f>
        <v>0.13782341689318431</v>
      </c>
      <c r="C58" s="16">
        <f>((GETPIVOTDATA("DepressionStatus",$A$44,"Gender","Female","DepressionStatus","Sometimes")-C52)^2)/C52</f>
        <v>4.3436692506459949</v>
      </c>
      <c r="D58" s="16">
        <f>((GETPIVOTDATA("DepressionStatus",$A$44,"Gender","Female","DepressionStatus","Yes")-D52)^2)/D52</f>
        <v>7.0898381903853851</v>
      </c>
      <c r="E58" s="16">
        <v>43</v>
      </c>
    </row>
    <row r="59" spans="1:10" x14ac:dyDescent="0.25">
      <c r="A59" s="2" t="s">
        <v>16</v>
      </c>
      <c r="B59" s="16">
        <f>((GETPIVOTDATA("DepressionStatus",$A$44,"Gender","Male","DepressionStatus","No")-B53)^2)/B53</f>
        <v>0.10582869511440939</v>
      </c>
      <c r="C59" s="16">
        <f>((GETPIVOTDATA("DepressionStatus",$A$44,"Gender","Male","DepressionStatus","Sometimes")-C53)^2)/C53</f>
        <v>3.33531746031746</v>
      </c>
      <c r="D59" s="16">
        <f>((GETPIVOTDATA("DepressionStatus",$A$44,"Gender","Male","DepressionStatus","Yes")-D53)^2)/D53</f>
        <v>5.4439828961887784</v>
      </c>
      <c r="E59" s="16">
        <v>56</v>
      </c>
      <c r="G59" s="1" t="s">
        <v>72</v>
      </c>
      <c r="H59" s="1" t="s">
        <v>42</v>
      </c>
    </row>
    <row r="60" spans="1:10" x14ac:dyDescent="0.25">
      <c r="A60" s="6" t="s">
        <v>27</v>
      </c>
      <c r="B60" s="17">
        <v>21</v>
      </c>
      <c r="C60" s="17">
        <v>44</v>
      </c>
      <c r="D60" s="17">
        <v>34</v>
      </c>
      <c r="E60" s="17">
        <v>99</v>
      </c>
      <c r="G60" s="1" t="s">
        <v>25</v>
      </c>
      <c r="H60" t="s">
        <v>10</v>
      </c>
      <c r="I60" t="s">
        <v>16</v>
      </c>
      <c r="J60" t="s">
        <v>27</v>
      </c>
    </row>
    <row r="61" spans="1:10" x14ac:dyDescent="0.25">
      <c r="G61" s="2" t="s">
        <v>13</v>
      </c>
      <c r="H61" s="16">
        <v>8</v>
      </c>
      <c r="I61" s="16">
        <v>13</v>
      </c>
      <c r="J61" s="16">
        <v>21</v>
      </c>
    </row>
    <row r="62" spans="1:10" ht="15.75" thickBot="1" x14ac:dyDescent="0.3">
      <c r="G62" s="2" t="s">
        <v>15</v>
      </c>
      <c r="H62" s="16">
        <v>10</v>
      </c>
      <c r="I62" s="16">
        <v>34</v>
      </c>
      <c r="J62" s="16">
        <v>44</v>
      </c>
    </row>
    <row r="63" spans="1:10" ht="15.75" thickBot="1" x14ac:dyDescent="0.3">
      <c r="A63" s="22" t="s">
        <v>68</v>
      </c>
      <c r="B63" s="27">
        <f>B58+B59+C58+C59+D58+D59</f>
        <v>20.456459909545213</v>
      </c>
      <c r="C63" s="28"/>
      <c r="G63" s="2" t="s">
        <v>12</v>
      </c>
      <c r="H63" s="16">
        <v>25</v>
      </c>
      <c r="I63" s="16">
        <v>9</v>
      </c>
      <c r="J63" s="16">
        <v>34</v>
      </c>
    </row>
    <row r="64" spans="1:10" ht="15.75" thickBot="1" x14ac:dyDescent="0.3">
      <c r="A64" s="23" t="s">
        <v>65</v>
      </c>
      <c r="B64" s="24">
        <v>0.05</v>
      </c>
      <c r="C64" s="25">
        <v>0.05</v>
      </c>
      <c r="G64" s="2" t="s">
        <v>27</v>
      </c>
      <c r="H64" s="16">
        <v>43</v>
      </c>
      <c r="I64" s="16">
        <v>56</v>
      </c>
      <c r="J64" s="16">
        <v>99</v>
      </c>
    </row>
    <row r="65" spans="1:11" ht="15.75" thickBot="1" x14ac:dyDescent="0.3">
      <c r="A65" s="23" t="s">
        <v>69</v>
      </c>
      <c r="B65" s="26" t="s">
        <v>70</v>
      </c>
      <c r="C65" s="25">
        <v>2</v>
      </c>
    </row>
    <row r="66" spans="1:11" ht="15.75" thickBot="1" x14ac:dyDescent="0.3">
      <c r="A66" s="23" t="s">
        <v>48</v>
      </c>
      <c r="B66" s="27">
        <v>5.99</v>
      </c>
      <c r="C66" s="28"/>
    </row>
    <row r="69" spans="1:11" x14ac:dyDescent="0.25">
      <c r="G69" s="1" t="s">
        <v>78</v>
      </c>
      <c r="H69" s="1" t="s">
        <v>42</v>
      </c>
    </row>
    <row r="70" spans="1:11" x14ac:dyDescent="0.25">
      <c r="G70" s="1" t="s">
        <v>25</v>
      </c>
      <c r="H70" t="s">
        <v>13</v>
      </c>
      <c r="I70" t="s">
        <v>15</v>
      </c>
      <c r="J70" t="s">
        <v>12</v>
      </c>
      <c r="K70" t="s">
        <v>27</v>
      </c>
    </row>
    <row r="71" spans="1:11" x14ac:dyDescent="0.25">
      <c r="G71" s="2" t="s">
        <v>13</v>
      </c>
      <c r="H71" s="16">
        <v>13</v>
      </c>
      <c r="I71" s="16">
        <v>11</v>
      </c>
      <c r="J71" s="16">
        <v>7</v>
      </c>
      <c r="K71" s="16">
        <v>31</v>
      </c>
    </row>
    <row r="72" spans="1:11" x14ac:dyDescent="0.25">
      <c r="G72" s="2" t="s">
        <v>12</v>
      </c>
      <c r="H72" s="16">
        <v>4</v>
      </c>
      <c r="I72" s="16">
        <v>18</v>
      </c>
      <c r="J72" s="16">
        <v>15</v>
      </c>
      <c r="K72" s="16">
        <v>37</v>
      </c>
    </row>
    <row r="73" spans="1:11" x14ac:dyDescent="0.25">
      <c r="G73" s="2" t="s">
        <v>27</v>
      </c>
      <c r="H73" s="16">
        <v>17</v>
      </c>
      <c r="I73" s="16">
        <v>29</v>
      </c>
      <c r="J73" s="16">
        <v>22</v>
      </c>
      <c r="K73" s="16">
        <v>68</v>
      </c>
    </row>
    <row r="75" spans="1:11" x14ac:dyDescent="0.25">
      <c r="B75" s="1" t="s">
        <v>71</v>
      </c>
      <c r="C75" s="1" t="s">
        <v>42</v>
      </c>
    </row>
    <row r="76" spans="1:11" x14ac:dyDescent="0.25">
      <c r="B76" s="1" t="s">
        <v>25</v>
      </c>
      <c r="C76" t="s">
        <v>13</v>
      </c>
      <c r="D76" t="s">
        <v>15</v>
      </c>
      <c r="E76" t="s">
        <v>12</v>
      </c>
      <c r="F76" t="s">
        <v>27</v>
      </c>
    </row>
    <row r="77" spans="1:11" x14ac:dyDescent="0.25">
      <c r="B77" s="2" t="s">
        <v>13</v>
      </c>
      <c r="C77" s="16">
        <v>3</v>
      </c>
      <c r="D77" s="16">
        <v>4</v>
      </c>
      <c r="E77" s="16">
        <v>14</v>
      </c>
      <c r="F77" s="16">
        <v>21</v>
      </c>
    </row>
    <row r="78" spans="1:11" x14ac:dyDescent="0.25">
      <c r="B78" s="2" t="s">
        <v>12</v>
      </c>
      <c r="C78" s="16"/>
      <c r="D78" s="16">
        <v>8</v>
      </c>
      <c r="E78" s="16">
        <v>26</v>
      </c>
      <c r="F78" s="16">
        <v>34</v>
      </c>
    </row>
    <row r="79" spans="1:11" x14ac:dyDescent="0.25">
      <c r="B79" s="2" t="s">
        <v>27</v>
      </c>
      <c r="C79" s="16">
        <v>3</v>
      </c>
      <c r="D79" s="16">
        <v>12</v>
      </c>
      <c r="E79" s="16">
        <v>40</v>
      </c>
      <c r="F79" s="16">
        <v>55</v>
      </c>
    </row>
    <row r="99" spans="3:5" x14ac:dyDescent="0.25">
      <c r="C99" s="1" t="s">
        <v>73</v>
      </c>
      <c r="D99" s="1" t="s">
        <v>42</v>
      </c>
    </row>
    <row r="100" spans="3:5" x14ac:dyDescent="0.25">
      <c r="C100" s="1" t="s">
        <v>25</v>
      </c>
      <c r="D100" t="s">
        <v>13</v>
      </c>
      <c r="E100" t="s">
        <v>27</v>
      </c>
    </row>
    <row r="101" spans="3:5" x14ac:dyDescent="0.25">
      <c r="C101" s="2" t="s">
        <v>12</v>
      </c>
      <c r="D101" s="16">
        <v>21</v>
      </c>
      <c r="E101" s="16">
        <v>21</v>
      </c>
    </row>
    <row r="102" spans="3:5" x14ac:dyDescent="0.25">
      <c r="C102" s="2" t="s">
        <v>27</v>
      </c>
      <c r="D102" s="16">
        <v>21</v>
      </c>
      <c r="E102" s="16">
        <v>21</v>
      </c>
    </row>
    <row r="113" spans="2:4" x14ac:dyDescent="0.25">
      <c r="B113" s="1" t="s">
        <v>79</v>
      </c>
      <c r="C113" s="1" t="s">
        <v>42</v>
      </c>
    </row>
    <row r="114" spans="2:4" x14ac:dyDescent="0.25">
      <c r="B114" s="1" t="s">
        <v>25</v>
      </c>
      <c r="C114" t="s">
        <v>12</v>
      </c>
      <c r="D114" t="s">
        <v>27</v>
      </c>
    </row>
    <row r="115" spans="2:4" x14ac:dyDescent="0.25">
      <c r="B115" s="2" t="s">
        <v>13</v>
      </c>
      <c r="C115" s="16">
        <v>9</v>
      </c>
      <c r="D115" s="16">
        <v>9</v>
      </c>
    </row>
    <row r="116" spans="2:4" x14ac:dyDescent="0.25">
      <c r="B116" s="2" t="s">
        <v>12</v>
      </c>
      <c r="C116" s="16">
        <v>25</v>
      </c>
      <c r="D116" s="16">
        <v>25</v>
      </c>
    </row>
    <row r="117" spans="2:4" x14ac:dyDescent="0.25">
      <c r="B117" s="2" t="s">
        <v>27</v>
      </c>
      <c r="C117" s="16">
        <v>34</v>
      </c>
      <c r="D117" s="16">
        <v>34</v>
      </c>
    </row>
    <row r="131" spans="2:3" x14ac:dyDescent="0.25">
      <c r="B131" s="1" t="s">
        <v>25</v>
      </c>
      <c r="C131" t="s">
        <v>80</v>
      </c>
    </row>
    <row r="132" spans="2:3" x14ac:dyDescent="0.25">
      <c r="B132" s="2" t="s">
        <v>13</v>
      </c>
      <c r="C132" s="16">
        <v>7.9523809523809526</v>
      </c>
    </row>
    <row r="133" spans="2:3" x14ac:dyDescent="0.25">
      <c r="B133" s="2" t="s">
        <v>12</v>
      </c>
      <c r="C133" s="16">
        <v>5.617647058823529</v>
      </c>
    </row>
    <row r="134" spans="2:3" x14ac:dyDescent="0.25">
      <c r="B134" s="2" t="s">
        <v>27</v>
      </c>
      <c r="C134" s="16">
        <v>6.5090909090909088</v>
      </c>
    </row>
  </sheetData>
  <mergeCells count="2">
    <mergeCell ref="B63:C63"/>
    <mergeCell ref="B66:C66"/>
  </mergeCell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ЛБ2</vt:lpstr>
      <vt:lpstr>ЛБ3</vt:lpstr>
      <vt:lpstr>ЛБ4</vt:lpstr>
      <vt:lpstr>ЛБ5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Владек</dc:creator>
  <cp:lastModifiedBy>Пользователь</cp:lastModifiedBy>
  <dcterms:created xsi:type="dcterms:W3CDTF">2015-06-05T18:19:34Z</dcterms:created>
  <dcterms:modified xsi:type="dcterms:W3CDTF">2025-04-27T22:42:01Z</dcterms:modified>
</cp:coreProperties>
</file>