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i\Google Drive\Phil School\Bootcamp\Class Folder\Crowdfunding analysis\Challenge Resources\"/>
    </mc:Choice>
  </mc:AlternateContent>
  <xr:revisionPtr revIDLastSave="0" documentId="13_ncr:1_{BAD6D9D8-BCC5-4F78-9D37-ECCEA6D3EF16}" xr6:coauthVersionLast="46" xr6:coauthVersionMax="46" xr10:uidLastSave="{00000000-0000-0000-0000-000000000000}"/>
  <bookViews>
    <workbookView xWindow="-43320" yWindow="-165" windowWidth="21840" windowHeight="13140" tabRatio="746" activeTab="2" xr2:uid="{00000000-000D-0000-FFFF-FFFF00000000}"/>
  </bookViews>
  <sheets>
    <sheet name="Theater Outcomes vs Month Date" sheetId="14" r:id="rId1"/>
    <sheet name="Kickstarter" sheetId="1" r:id="rId2"/>
    <sheet name="Outcomes Based on Goals" sheetId="15" r:id="rId3"/>
  </sheets>
  <definedNames>
    <definedName name="_xlnm._FilterDatabase" localSheetId="1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5" l="1"/>
  <c r="B3" i="15"/>
  <c r="E3" i="15" s="1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E38" i="14"/>
  <c r="H4" i="15"/>
  <c r="H5" i="15"/>
  <c r="H6" i="15"/>
  <c r="H7" i="15"/>
  <c r="H8" i="15"/>
  <c r="H9" i="15"/>
  <c r="H10" i="15"/>
  <c r="H11" i="15"/>
  <c r="H12" i="15"/>
  <c r="H13" i="15"/>
  <c r="G4" i="15"/>
  <c r="G5" i="15"/>
  <c r="G6" i="15"/>
  <c r="G7" i="15"/>
  <c r="G8" i="15"/>
  <c r="G9" i="15"/>
  <c r="G10" i="15"/>
  <c r="G11" i="15"/>
  <c r="G12" i="15"/>
  <c r="G13" i="15"/>
  <c r="F4" i="15"/>
  <c r="F5" i="15"/>
  <c r="F6" i="15"/>
  <c r="F7" i="15"/>
  <c r="F8" i="15"/>
  <c r="F9" i="15"/>
  <c r="F10" i="15"/>
  <c r="F11" i="15"/>
  <c r="F12" i="15"/>
  <c r="F13" i="15"/>
  <c r="E13" i="15"/>
  <c r="E12" i="15"/>
  <c r="E11" i="15"/>
  <c r="E10" i="15"/>
  <c r="E9" i="15"/>
  <c r="E8" i="15"/>
  <c r="E7" i="15"/>
  <c r="E6" i="15"/>
  <c r="E5" i="15"/>
  <c r="E4" i="15"/>
  <c r="D14" i="15"/>
  <c r="D13" i="15"/>
  <c r="D12" i="15"/>
  <c r="D11" i="15"/>
  <c r="D10" i="15"/>
  <c r="D9" i="15"/>
  <c r="D8" i="15"/>
  <c r="D7" i="15"/>
  <c r="D6" i="15"/>
  <c r="D5" i="15"/>
  <c r="D4" i="15"/>
  <c r="D3" i="15"/>
  <c r="C14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8" i="15"/>
  <c r="B11" i="15"/>
  <c r="B10" i="15"/>
  <c r="B9" i="15"/>
  <c r="B7" i="15"/>
  <c r="B6" i="15"/>
  <c r="B5" i="15"/>
  <c r="B4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38" i="14"/>
  <c r="C38" i="14"/>
  <c r="D38" i="14"/>
  <c r="E14" i="15" l="1"/>
  <c r="G3" i="15"/>
  <c r="H3" i="15"/>
  <c r="F3" i="15"/>
  <c r="G14" i="15" l="1"/>
  <c r="H14" i="15"/>
  <c r="F14" i="15"/>
</calcChain>
</file>

<file path=xl/sharedStrings.xml><?xml version="1.0" encoding="utf-8"?>
<sst xmlns="http://schemas.openxmlformats.org/spreadsheetml/2006/main" count="32993" uniqueCount="8402">
  <si>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</si>
  <si>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</si>
  <si>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</si>
  <si>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</si>
  <si>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</si>
  <si>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</si>
  <si>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</si>
  <si>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</si>
  <si>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</si>
  <si>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</si>
  <si>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</si>
  <si>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</si>
  <si>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</si>
  <si>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</si>
  <si>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</si>
  <si>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</si>
  <si>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</si>
  <si>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</si>
  <si>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</si>
  <si>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</si>
  <si>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</si>
  <si>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</si>
  <si>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</si>
  <si>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</si>
  <si>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</si>
  <si>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</si>
  <si>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</si>
  <si>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</si>
  <si>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</si>
  <si>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</si>
  <si>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</si>
  <si>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</si>
  <si>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</si>
  <si>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</si>
  <si>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</si>
  <si>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</si>
  <si>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</si>
  <si>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</si>
  <si>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</si>
  <si>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</si>
  <si>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</si>
  <si>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</si>
  <si>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</si>
  <si>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</si>
  <si>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</si>
  <si>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</si>
  <si>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</si>
  <si>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</si>
  <si>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</si>
  <si>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</si>
  <si>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</si>
  <si>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</si>
  <si>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</si>
  <si>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</si>
  <si>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</si>
  <si>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</si>
  <si>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</si>
  <si>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</si>
  <si>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</si>
  <si>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</si>
  <si>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</si>
  <si>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</si>
  <si>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</si>
  <si>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</si>
  <si>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</si>
  <si>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</si>
  <si>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</si>
  <si>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</si>
  <si>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</si>
  <si>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</si>
  <si>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</si>
  <si>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</si>
  <si>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</si>
  <si>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</si>
  <si>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</si>
  <si>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</si>
  <si>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</si>
  <si>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</si>
  <si>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</si>
  <si>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</si>
  <si>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</si>
  <si>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</si>
  <si>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</si>
  <si>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</si>
  <si>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</si>
  <si>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</si>
  <si>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</si>
  <si>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</si>
  <si>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</si>
  <si>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</si>
  <si>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</si>
  <si>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</si>
  <si>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</si>
  <si>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</si>
  <si>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</si>
  <si>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</si>
  <si>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</si>
  <si>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</si>
  <si>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</si>
  <si>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</si>
  <si>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</si>
  <si>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</si>
  <si>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</si>
  <si>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</si>
  <si>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</si>
  <si>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</si>
  <si>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</si>
  <si>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</si>
  <si>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</si>
  <si>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</si>
  <si>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</si>
  <si>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</si>
  <si>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</si>
  <si>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</si>
  <si>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</si>
  <si>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</si>
  <si>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</si>
  <si>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</si>
  <si>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</si>
  <si>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</si>
  <si>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</si>
  <si>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</si>
  <si>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</si>
  <si>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</si>
  <si>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</si>
  <si>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</si>
  <si>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</si>
  <si>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</si>
  <si>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</si>
  <si>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</si>
  <si>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</si>
  <si>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</si>
  <si>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</si>
  <si>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</si>
  <si>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</si>
  <si>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</si>
  <si>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</si>
  <si>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</si>
  <si>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</si>
  <si>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</si>
  <si>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</si>
  <si>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</si>
  <si>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</si>
  <si>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</si>
  <si>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</si>
  <si>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</si>
  <si>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</si>
  <si>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</si>
  <si>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</si>
  <si>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</si>
  <si>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</si>
  <si>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</si>
  <si>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</si>
  <si>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</si>
  <si>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</si>
  <si>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</si>
  <si>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</si>
  <si>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</si>
  <si>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</si>
  <si>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</si>
  <si>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</si>
  <si>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</si>
  <si>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</si>
  <si>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</si>
  <si>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</si>
  <si>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</si>
  <si>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</si>
  <si>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</si>
  <si>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</si>
  <si>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</si>
  <si>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</si>
  <si>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</si>
  <si>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</si>
  <si>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</si>
  <si>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</si>
  <si>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</si>
  <si>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</si>
  <si>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</si>
  <si>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</si>
  <si>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</si>
  <si>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</si>
  <si>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</si>
  <si>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</si>
  <si>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</si>
  <si>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</si>
  <si>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</si>
  <si>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</si>
  <si>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</si>
  <si>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</si>
  <si>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</si>
  <si>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</si>
  <si>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</si>
  <si>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</si>
  <si>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</si>
  <si>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</si>
  <si>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</si>
  <si>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</si>
  <si>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</si>
  <si>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</si>
  <si>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</si>
  <si>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</si>
  <si>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</si>
  <si>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</si>
  <si>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</si>
  <si>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</si>
  <si>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</si>
  <si>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</si>
  <si>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</si>
  <si>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</si>
  <si>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</si>
  <si>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</si>
  <si>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</si>
  <si>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</si>
  <si>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</si>
  <si>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</si>
  <si>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</si>
  <si>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</si>
  <si>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</si>
  <si>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</si>
  <si>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</si>
  <si>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</si>
  <si>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</si>
  <si>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</si>
  <si>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</si>
  <si>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</si>
  <si>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</si>
  <si>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</si>
  <si>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</si>
  <si>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</si>
  <si>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</si>
  <si>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</si>
  <si>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</si>
  <si>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</si>
  <si>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</si>
  <si>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</si>
  <si>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</si>
  <si>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</si>
  <si>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</si>
  <si>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</si>
  <si>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</si>
  <si>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</si>
  <si>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</si>
  <si>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</si>
  <si>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</si>
  <si>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</si>
  <si>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</si>
  <si>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</si>
  <si>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</si>
  <si>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</si>
  <si>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</si>
  <si>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</si>
  <si>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</si>
  <si>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</si>
  <si>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</si>
  <si>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</si>
  <si>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</si>
  <si>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</si>
  <si>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</si>
  <si>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</si>
  <si>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</si>
  <si>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</si>
  <si>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</si>
  <si>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</si>
  <si>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</si>
  <si>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</si>
  <si>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</si>
  <si>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</si>
  <si>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</si>
  <si>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</si>
  <si>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</si>
  <si>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</si>
  <si>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</si>
  <si>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</si>
  <si>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</si>
  <si>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</si>
  <si>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</si>
  <si>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</si>
  <si>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</si>
  <si>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</si>
  <si>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</si>
  <si>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</si>
  <si>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</si>
  <si>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</si>
  <si>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</si>
  <si>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</si>
  <si>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</si>
  <si>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</si>
  <si>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</si>
  <si>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</si>
  <si>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</si>
  <si>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</si>
  <si>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</si>
  <si>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</si>
  <si>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</si>
  <si>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</si>
  <si>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</si>
  <si>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</si>
  <si>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</si>
  <si>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</si>
  <si>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</si>
  <si>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</si>
  <si>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</si>
  <si>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</si>
  <si>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</si>
  <si>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</si>
  <si>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</si>
  <si>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</si>
  <si>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</si>
  <si>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</si>
  <si>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</si>
  <si>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</si>
  <si>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</si>
  <si>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</si>
  <si>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</si>
  <si>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</si>
  <si>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</si>
  <si>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</si>
  <si>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</si>
  <si>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</si>
  <si>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</si>
  <si>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</si>
  <si>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</si>
  <si>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</si>
  <si>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</si>
  <si>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</si>
  <si>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</si>
  <si>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</si>
  <si>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</si>
  <si>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</si>
  <si>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</si>
  <si>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</si>
  <si>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</si>
  <si>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</si>
  <si>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</si>
  <si>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</si>
  <si>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</si>
  <si>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</si>
  <si>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</si>
  <si>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</si>
  <si>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</si>
  <si>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</si>
  <si>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</si>
  <si>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</si>
  <si>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</si>
  <si>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</si>
  <si>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</si>
  <si>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</si>
  <si>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</si>
  <si>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</si>
  <si>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</si>
  <si>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</si>
  <si>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</si>
  <si>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</si>
  <si>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</si>
  <si>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</si>
  <si>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</si>
  <si>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</si>
  <si>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</si>
  <si>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</si>
  <si>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</si>
  <si>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</si>
  <si>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</si>
  <si>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</si>
  <si>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</si>
  <si>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</si>
  <si>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</si>
  <si>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</si>
  <si>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</si>
  <si>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</si>
  <si>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</si>
  <si>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</si>
  <si>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</si>
  <si>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</si>
  <si>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</si>
  <si>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</si>
  <si>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</si>
  <si>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</si>
  <si>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</si>
  <si>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</si>
  <si>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</si>
  <si>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</si>
  <si>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</si>
  <si>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</si>
  <si>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</si>
  <si>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</si>
  <si>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</si>
  <si>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</si>
  <si>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</si>
  <si>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</si>
  <si>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</si>
  <si>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</si>
  <si>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</si>
  <si>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</si>
  <si>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</si>
  <si>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</si>
  <si>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</si>
  <si>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</si>
  <si>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</si>
  <si>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</si>
  <si>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</si>
  <si>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</si>
  <si>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</si>
  <si>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</si>
  <si>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</si>
  <si>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</si>
  <si>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</si>
  <si>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</si>
  <si>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</si>
  <si>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</si>
  <si>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</si>
  <si>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</si>
  <si>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</si>
  <si>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</si>
  <si>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</si>
  <si>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</si>
  <si>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</si>
  <si>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</si>
  <si>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</si>
  <si>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</si>
  <si>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</si>
  <si>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</si>
  <si>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</si>
  <si>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</si>
  <si>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</si>
  <si>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</si>
  <si>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</si>
  <si>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</si>
  <si>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</si>
  <si>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</si>
  <si>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</si>
  <si>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</si>
  <si>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</si>
  <si>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</si>
  <si>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</si>
  <si>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</si>
  <si>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</si>
  <si>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</si>
  <si>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</si>
  <si>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</si>
  <si>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</si>
  <si>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</si>
  <si>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</si>
  <si>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</si>
  <si>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</si>
  <si>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</si>
  <si>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</si>
  <si>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</si>
  <si>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</si>
  <si>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</si>
  <si>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</si>
  <si>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</si>
  <si>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</si>
  <si>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</si>
  <si>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</si>
  <si>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</si>
  <si>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</si>
  <si>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</si>
  <si>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</si>
  <si>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</si>
  <si>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</si>
  <si>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</si>
  <si>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</si>
  <si>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</si>
  <si>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</si>
  <si>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</si>
  <si>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</si>
  <si>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</si>
  <si>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</si>
  <si>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</si>
  <si>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</si>
  <si>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</si>
  <si>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</si>
  <si>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</si>
  <si>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</si>
  <si>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</si>
  <si>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</si>
  <si>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</si>
  <si>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</si>
  <si>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</si>
  <si>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</si>
  <si>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</si>
  <si>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</si>
  <si>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</si>
  <si>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</si>
  <si>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</si>
  <si>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</si>
  <si>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</si>
  <si>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</si>
  <si>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</si>
  <si>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</si>
  <si>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</si>
  <si>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</si>
  <si>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</si>
  <si>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</si>
  <si>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</si>
  <si>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</si>
  <si>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</si>
  <si>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</si>
  <si>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</si>
  <si>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</si>
  <si>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</si>
  <si>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</si>
  <si>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</si>
  <si>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</si>
  <si>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</si>
  <si>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</si>
  <si>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</si>
  <si>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</si>
  <si>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</si>
  <si>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</si>
  <si>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</si>
  <si>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</si>
  <si>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</si>
  <si>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</si>
  <si>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</si>
  <si>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</si>
  <si>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</si>
  <si>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</si>
  <si>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</si>
  <si>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</si>
  <si>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</si>
  <si>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</si>
  <si>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</si>
  <si>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</si>
  <si>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</si>
  <si>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</si>
  <si>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</si>
  <si>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</si>
  <si>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</si>
  <si>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</si>
  <si>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</si>
  <si>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</si>
  <si>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</si>
  <si>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</si>
  <si>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</si>
  <si>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</si>
  <si>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</si>
  <si>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</si>
  <si>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</si>
  <si>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</si>
  <si>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</si>
  <si>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</si>
  <si>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</si>
  <si>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</si>
  <si>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</si>
  <si>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</si>
  <si>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</si>
  <si>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</si>
  <si>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</si>
  <si>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</si>
  <si>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</si>
  <si>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</si>
  <si>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</si>
  <si>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</si>
  <si>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</si>
  <si>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</si>
  <si>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</si>
  <si>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</si>
  <si>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</si>
  <si>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</si>
  <si>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</si>
  <si>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</si>
  <si>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</si>
  <si>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</si>
  <si>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</si>
  <si>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</si>
  <si>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</si>
  <si>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</si>
  <si>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</si>
  <si>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</si>
  <si>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</si>
  <si>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</si>
  <si>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</si>
  <si>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</si>
  <si>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</si>
  <si>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</si>
  <si>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</si>
  <si>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</si>
  <si>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</si>
  <si>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</si>
  <si>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</si>
  <si>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</si>
  <si>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</si>
  <si>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</si>
  <si>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</si>
  <si>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</si>
  <si>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</si>
  <si>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</si>
  <si>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</si>
  <si>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</si>
  <si>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</si>
  <si>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</si>
  <si>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</si>
  <si>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</si>
  <si>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</si>
  <si>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</si>
  <si>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</si>
  <si>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</si>
  <si>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</si>
  <si>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</si>
  <si>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</si>
  <si>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</si>
  <si>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</si>
  <si>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</si>
  <si>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</si>
  <si>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</si>
  <si>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</si>
  <si>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</si>
  <si>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</si>
  <si>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</si>
  <si>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</si>
  <si>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</si>
  <si>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</si>
  <si>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</si>
  <si>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</si>
  <si>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</si>
  <si>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</si>
  <si>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</si>
  <si>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</si>
  <si>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</si>
  <si>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</si>
  <si>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</si>
  <si>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</si>
  <si>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</si>
  <si>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</si>
  <si>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</si>
  <si>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</si>
  <si>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</si>
  <si>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</si>
  <si>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</si>
  <si>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</si>
  <si>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</si>
  <si>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</si>
  <si>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</si>
  <si>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</si>
  <si>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</si>
  <si>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</si>
  <si>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</si>
  <si>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</si>
  <si>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</si>
  <si>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</si>
  <si>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</si>
  <si>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</si>
  <si>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</si>
  <si>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</si>
  <si>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</si>
  <si>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</si>
  <si>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</si>
  <si>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</si>
  <si>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</si>
  <si>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</si>
  <si>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</si>
  <si>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</si>
  <si>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</si>
  <si>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</si>
  <si>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</si>
  <si>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</si>
  <si>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</si>
  <si>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</si>
  <si>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</si>
  <si>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</si>
  <si>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</si>
  <si>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</si>
  <si>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</si>
  <si>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</si>
  <si>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</si>
  <si>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</si>
  <si>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</si>
  <si>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</si>
  <si>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</si>
  <si>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</si>
  <si>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</si>
  <si>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</si>
  <si>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</si>
  <si>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</si>
  <si>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</si>
  <si>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</si>
  <si>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</si>
  <si>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</si>
  <si>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</si>
  <si>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</si>
  <si>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</si>
  <si>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</si>
  <si>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</si>
  <si>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</si>
  <si>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</si>
  <si>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</si>
  <si>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</si>
  <si>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</si>
  <si>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</si>
  <si>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</si>
  <si>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</si>
  <si>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</si>
  <si>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</si>
  <si>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</si>
  <si>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</si>
  <si>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</si>
  <si>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</si>
  <si>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</si>
  <si>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</si>
  <si>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</si>
  <si>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</si>
  <si>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</si>
  <si>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</si>
  <si>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</si>
  <si>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</si>
  <si>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</si>
  <si>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</si>
  <si>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</si>
  <si>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</si>
  <si>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</si>
  <si>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</si>
  <si>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</si>
  <si>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</si>
  <si>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</si>
  <si>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</si>
  <si>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</si>
  <si>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</si>
  <si>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</si>
  <si>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</si>
  <si>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</si>
  <si>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</si>
  <si>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</si>
  <si>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</si>
  <si>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</si>
  <si>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</si>
  <si>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</si>
  <si>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</si>
  <si>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</si>
  <si>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</si>
  <si>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</si>
  <si>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</si>
  <si>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</si>
  <si>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</si>
  <si>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</si>
  <si>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</si>
  <si>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</si>
  <si>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</si>
  <si>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</si>
  <si>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</si>
  <si>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</si>
  <si>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</si>
  <si>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</si>
  <si>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</si>
  <si>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</si>
  <si>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</si>
  <si>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</si>
  <si>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</si>
  <si>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</si>
  <si>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</si>
  <si>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</si>
  <si>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</si>
  <si>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</si>
  <si>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</si>
  <si>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</si>
  <si>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</si>
  <si>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</si>
  <si>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</si>
  <si>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</si>
  <si>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</si>
  <si>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</si>
  <si>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</si>
  <si>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</si>
  <si>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</si>
  <si>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</si>
  <si>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</si>
  <si>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</si>
  <si>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</si>
  <si>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</si>
  <si>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</si>
  <si>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</si>
  <si>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</si>
  <si>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</si>
  <si>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</si>
  <si>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</si>
  <si>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</si>
  <si>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</si>
  <si>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</si>
  <si>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</si>
  <si>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</si>
  <si>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</si>
  <si>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</si>
  <si>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</si>
  <si>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</si>
  <si>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</si>
  <si>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</si>
  <si>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</si>
  <si>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</si>
  <si>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</si>
  <si>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</si>
  <si>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</si>
  <si>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</si>
  <si>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</si>
  <si>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</si>
  <si>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</si>
  <si>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</si>
  <si>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</si>
  <si>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</si>
  <si>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</si>
  <si>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</si>
  <si>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</si>
  <si>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</si>
  <si>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</si>
  <si>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</si>
  <si>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</si>
  <si>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</si>
  <si>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</si>
  <si>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</si>
  <si>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</si>
  <si>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</si>
  <si>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</si>
  <si>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</si>
  <si>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</si>
  <si>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</si>
  <si>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</si>
  <si>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</si>
  <si>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</si>
  <si>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</si>
  <si>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</si>
  <si>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</si>
  <si>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</si>
  <si>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</si>
  <si>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</si>
  <si>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</si>
  <si>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</si>
  <si>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</si>
  <si>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</si>
  <si>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</si>
  <si>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</si>
  <si>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</si>
  <si>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</si>
  <si>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</si>
  <si>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</si>
  <si>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</si>
  <si>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</si>
  <si>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</si>
  <si>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</si>
  <si>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</si>
  <si>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</si>
  <si>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</si>
  <si>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</si>
  <si>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</si>
  <si>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</si>
  <si>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</si>
  <si>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</si>
  <si>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</si>
  <si>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</si>
  <si>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</si>
  <si>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</si>
  <si>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</si>
  <si>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</si>
  <si>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</si>
  <si>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</si>
  <si>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</si>
  <si>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</si>
  <si>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</si>
  <si>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</si>
  <si>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</si>
  <si>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</si>
  <si>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</si>
  <si>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</si>
  <si>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</si>
  <si>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</si>
  <si>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</si>
  <si>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</si>
  <si>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</si>
  <si>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</si>
  <si>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</si>
  <si>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</si>
  <si>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</si>
  <si>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</si>
  <si>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</si>
  <si>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</si>
  <si>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</si>
  <si>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</si>
  <si>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</si>
  <si>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</si>
  <si>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</si>
  <si>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</si>
  <si>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</si>
  <si>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</si>
  <si>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</si>
  <si>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</si>
  <si>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</si>
  <si>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</si>
  <si>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</si>
  <si>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</si>
  <si>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</si>
  <si>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</si>
  <si>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</si>
  <si>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</si>
  <si>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</si>
  <si>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</si>
  <si>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</si>
  <si>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</si>
  <si>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</si>
  <si>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</si>
  <si>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</si>
  <si>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</si>
  <si>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</si>
  <si>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</si>
  <si>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</si>
  <si>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</si>
  <si>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</si>
  <si>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</si>
  <si>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</si>
  <si>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</si>
  <si>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</si>
  <si>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</si>
  <si>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</si>
  <si>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</si>
  <si>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</si>
  <si>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</si>
  <si>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</si>
  <si>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</si>
  <si>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</si>
  <si>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</si>
  <si>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</si>
  <si>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</si>
  <si>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</si>
  <si>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</si>
  <si>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</si>
  <si>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</si>
  <si>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</si>
  <si>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</si>
  <si>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</si>
  <si>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</si>
  <si>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</si>
  <si>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</si>
  <si>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</si>
  <si>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</si>
  <si>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</si>
  <si>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</si>
  <si>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</si>
  <si>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</si>
  <si>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</si>
  <si>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</si>
  <si>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</si>
  <si>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</si>
  <si>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</si>
  <si>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</si>
  <si>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</si>
  <si>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</si>
  <si>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</si>
  <si>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</si>
  <si>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</si>
  <si>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</si>
  <si>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</si>
  <si>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</si>
  <si>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</si>
  <si>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</si>
  <si>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</si>
  <si>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</si>
  <si>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</si>
  <si>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</si>
  <si>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</si>
  <si>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</si>
  <si>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</si>
  <si>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</si>
  <si>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</si>
  <si>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</si>
  <si>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</si>
  <si>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</si>
  <si>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</si>
  <si>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</si>
  <si>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</si>
  <si>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</si>
  <si>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</si>
  <si>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</si>
  <si>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</si>
  <si>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</si>
  <si>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</si>
  <si>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</si>
  <si>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</si>
  <si>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</si>
  <si>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</si>
  <si>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</si>
  <si>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</si>
  <si>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</si>
  <si>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</si>
  <si>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</si>
  <si>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</si>
  <si>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</si>
  <si>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</si>
  <si>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</si>
  <si>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</si>
  <si>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</si>
  <si>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</si>
  <si>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</si>
  <si>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</si>
  <si>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</si>
  <si>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</si>
  <si>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</si>
  <si>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</si>
  <si>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</si>
  <si>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</si>
  <si>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</si>
  <si>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</si>
  <si>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</si>
  <si>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</si>
  <si>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</si>
  <si>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</si>
  <si>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</si>
  <si>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</si>
  <si>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</si>
  <si>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</si>
  <si>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</si>
  <si>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</si>
  <si>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</si>
  <si>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</si>
  <si>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</si>
  <si>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</si>
  <si>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</si>
  <si>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</si>
  <si>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</si>
  <si>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</si>
  <si>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</si>
  <si>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</si>
  <si>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</si>
  <si>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</si>
  <si>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</si>
  <si>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</si>
  <si>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</si>
  <si>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</si>
  <si>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</si>
  <si>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</si>
  <si>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</si>
  <si>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</si>
  <si>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</si>
  <si>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</si>
  <si>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</si>
  <si>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</si>
  <si>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</si>
  <si>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</si>
  <si>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</si>
  <si>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</si>
  <si>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</si>
  <si>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</si>
  <si>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</si>
  <si>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</si>
  <si>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</si>
  <si>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</si>
  <si>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</si>
  <si>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</si>
  <si>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</si>
  <si>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</si>
  <si>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</si>
  <si>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</si>
  <si>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</si>
  <si>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</si>
  <si>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</si>
  <si>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</si>
  <si>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</si>
  <si>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</si>
  <si>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</si>
  <si>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</si>
  <si>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</si>
  <si>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</si>
  <si>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</si>
  <si>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</si>
  <si>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</si>
  <si>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</si>
  <si>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</si>
  <si>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</si>
  <si>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</si>
  <si>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</si>
  <si>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</si>
  <si>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</si>
  <si>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</si>
  <si>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</si>
  <si>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</si>
  <si>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</si>
  <si>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</si>
  <si>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</si>
  <si>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</si>
  <si>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</si>
  <si>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</si>
  <si>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</si>
  <si>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</si>
  <si>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</si>
  <si>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</si>
  <si>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</si>
  <si>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</si>
  <si>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</si>
  <si>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</si>
  <si>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</si>
  <si>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</si>
  <si>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</si>
  <si>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</si>
  <si>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</si>
  <si>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</si>
  <si>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</si>
  <si>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</si>
  <si>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</si>
  <si>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</si>
  <si>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</si>
  <si>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</si>
  <si>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</si>
  <si>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</si>
  <si>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</si>
  <si>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</si>
  <si>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</si>
  <si>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</si>
  <si>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</si>
  <si>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</si>
  <si>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</si>
  <si>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</si>
  <si>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</si>
  <si>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</si>
  <si>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</si>
  <si>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</si>
  <si>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</si>
  <si>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</si>
  <si>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</si>
  <si>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</si>
  <si>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</si>
  <si>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</si>
  <si>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</si>
  <si>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</si>
  <si>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</si>
  <si>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</si>
  <si>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</si>
  <si>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</si>
  <si>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</si>
  <si>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</si>
  <si>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</si>
  <si>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</si>
  <si>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</si>
  <si>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</si>
  <si>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</si>
  <si>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</si>
  <si>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</si>
  <si>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</si>
  <si>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</si>
  <si>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</si>
  <si>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</si>
  <si>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</si>
  <si>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</si>
  <si>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</si>
  <si>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</si>
  <si>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</si>
  <si>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</si>
  <si>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</si>
  <si>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</si>
  <si>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</si>
  <si>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</si>
  <si>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</si>
  <si>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</si>
  <si>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</si>
  <si>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</si>
  <si>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</si>
  <si>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</si>
  <si>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</si>
  <si>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</si>
  <si>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</si>
  <si>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</si>
  <si>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</si>
  <si>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</si>
  <si>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</si>
  <si>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</si>
  <si>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</si>
  <si>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</si>
  <si>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</si>
  <si>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</si>
  <si>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</si>
  <si>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</si>
  <si>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</si>
  <si>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</si>
  <si>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</si>
  <si>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</si>
  <si>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</si>
  <si>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</si>
  <si>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</si>
  <si>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</si>
  <si>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</si>
  <si>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</si>
  <si>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</si>
  <si>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</si>
  <si>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</si>
  <si>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</si>
  <si>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</si>
  <si>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</si>
  <si>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</si>
  <si>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</si>
  <si>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</si>
  <si>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</si>
  <si>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</si>
  <si>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</si>
  <si>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</si>
  <si>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</si>
  <si>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</si>
  <si>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</si>
  <si>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</si>
  <si>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</si>
  <si>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</si>
  <si>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</si>
  <si>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</si>
  <si>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</si>
  <si>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</si>
  <si>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</si>
  <si>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</si>
  <si>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</si>
  <si>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</si>
  <si>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</si>
  <si>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</si>
  <si>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</si>
  <si>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</si>
  <si>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</si>
  <si>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</si>
  <si>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</si>
  <si>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</si>
  <si>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</si>
  <si>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</si>
  <si>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</si>
  <si>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</si>
  <si>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</si>
  <si>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</si>
  <si>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</si>
  <si>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</si>
  <si>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</si>
  <si>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</si>
  <si>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</si>
  <si>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</si>
  <si>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</si>
  <si>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</si>
  <si>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</si>
  <si>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</si>
  <si>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</si>
  <si>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</si>
  <si>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</si>
  <si>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</si>
  <si>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</si>
  <si>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</si>
  <si>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</si>
  <si>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</si>
  <si>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</si>
  <si>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</si>
  <si>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</si>
  <si>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</si>
  <si>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</si>
  <si>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</si>
  <si>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</si>
  <si>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</si>
  <si>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</si>
  <si>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</si>
  <si>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</si>
  <si>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</si>
  <si>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</si>
  <si>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</si>
  <si>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</si>
  <si>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</si>
  <si>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</si>
  <si>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</si>
  <si>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</si>
  <si>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</si>
  <si>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</si>
  <si>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</si>
  <si>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</si>
  <si>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</si>
  <si>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</si>
  <si>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</si>
  <si>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</si>
  <si>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</si>
  <si>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</si>
  <si>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</si>
  <si>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</si>
  <si>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</si>
  <si>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</si>
  <si>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</si>
  <si>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</si>
  <si>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</si>
  <si>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</si>
  <si>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</si>
  <si>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</si>
  <si>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</si>
  <si>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</si>
  <si>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</si>
  <si>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</si>
  <si>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</si>
  <si>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</si>
  <si>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</si>
  <si>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</si>
  <si>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</si>
  <si>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</si>
  <si>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</si>
  <si>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</si>
  <si>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</si>
  <si>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</si>
  <si>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</si>
  <si>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</si>
  <si>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</si>
  <si>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</si>
  <si>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</si>
  <si>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</si>
  <si>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</si>
  <si>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</si>
  <si>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</si>
  <si>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</si>
  <si>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</si>
  <si>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</si>
  <si>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</si>
  <si>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</si>
  <si>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</si>
  <si>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</si>
  <si>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</si>
  <si>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</si>
  <si>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</si>
  <si>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</si>
  <si>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</si>
  <si>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</si>
  <si>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</si>
  <si>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</si>
  <si>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</si>
  <si>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</si>
  <si>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</si>
  <si>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</si>
  <si>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</si>
  <si>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</si>
  <si>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</si>
  <si>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</si>
  <si>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</si>
  <si>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</si>
  <si>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</si>
  <si>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</si>
  <si>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</si>
  <si>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</si>
  <si>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</si>
  <si>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</si>
  <si>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</si>
  <si>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</si>
  <si>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</si>
  <si>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</si>
  <si>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</si>
  <si>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</si>
  <si>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</si>
  <si>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</si>
  <si>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</si>
  <si>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</si>
  <si>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</si>
  <si>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</si>
  <si>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</si>
  <si>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</si>
  <si>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</si>
  <si>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</si>
  <si>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</si>
  <si>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</si>
  <si>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</si>
  <si>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</si>
  <si>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</si>
  <si>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</si>
  <si>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</si>
  <si>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</si>
  <si>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</si>
  <si>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</si>
  <si>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</si>
  <si>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</si>
  <si>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</si>
  <si>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</si>
  <si>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</si>
  <si>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</si>
  <si>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</si>
  <si>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</si>
  <si>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</si>
  <si>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</si>
  <si>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</si>
  <si>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</si>
  <si>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</si>
  <si>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</si>
  <si>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</si>
  <si>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</si>
  <si>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</si>
  <si>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</si>
  <si>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</si>
  <si>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</si>
  <si>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</si>
  <si>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</si>
  <si>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</si>
  <si>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</si>
  <si>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</si>
  <si>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</si>
  <si>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</si>
  <si>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</si>
  <si>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</si>
  <si>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</si>
  <si>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</si>
  <si>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</si>
  <si>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</si>
  <si>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</si>
  <si>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</si>
  <si>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</si>
  <si>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</si>
  <si>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</si>
  <si>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</si>
  <si>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</si>
  <si>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</si>
  <si>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</si>
  <si>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</si>
  <si>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</si>
  <si>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</si>
  <si>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</si>
  <si>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</si>
  <si>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</si>
  <si>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</si>
  <si>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</si>
  <si>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</si>
  <si>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</si>
  <si>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</si>
  <si>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</si>
  <si>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</si>
  <si>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</si>
  <si>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</si>
  <si>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</si>
  <si>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</si>
  <si>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</si>
  <si>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</si>
  <si>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</si>
  <si>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</si>
  <si>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</si>
  <si>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</si>
  <si>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</si>
  <si>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</si>
  <si>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</si>
  <si>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</si>
  <si>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</si>
  <si>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</si>
  <si>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</si>
  <si>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</si>
  <si>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</si>
  <si>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</si>
  <si>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</si>
  <si>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</si>
  <si>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</si>
  <si>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</si>
  <si>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</si>
  <si>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</si>
  <si>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</si>
  <si>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</si>
  <si>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</si>
  <si>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</si>
  <si>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</si>
  <si>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</si>
  <si>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</si>
  <si>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</si>
  <si>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</si>
  <si>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</si>
  <si>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</si>
  <si>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</si>
  <si>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</si>
  <si>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</si>
  <si>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</si>
  <si>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</si>
  <si>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</si>
  <si>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</si>
  <si>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</si>
  <si>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</si>
  <si>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</si>
  <si>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</si>
  <si>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</si>
  <si>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</si>
  <si>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</si>
  <si>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</si>
  <si>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</si>
  <si>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</si>
  <si>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</si>
  <si>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</si>
  <si>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</si>
  <si>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</si>
  <si>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</si>
  <si>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</si>
  <si>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</si>
  <si>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</si>
  <si>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</si>
  <si>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</si>
  <si>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</si>
  <si>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</si>
  <si>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</si>
  <si>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</si>
  <si>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</si>
  <si>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</si>
  <si>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</si>
  <si>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</si>
  <si>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</si>
  <si>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</si>
  <si>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</si>
  <si>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</si>
  <si>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</si>
  <si>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</si>
  <si>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</si>
  <si>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</si>
  <si>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</si>
  <si>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</si>
  <si>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</si>
  <si>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</si>
  <si>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</si>
  <si>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</si>
  <si>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</si>
  <si>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</si>
  <si>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</si>
  <si>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</si>
  <si>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</si>
  <si>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</si>
  <si>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</si>
  <si>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</si>
  <si>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</si>
  <si>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</si>
  <si>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</si>
  <si>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</si>
  <si>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</si>
  <si>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</si>
  <si>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</si>
  <si>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</si>
  <si>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</si>
  <si>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</si>
  <si>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</si>
  <si>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</si>
  <si>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</si>
  <si>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</si>
  <si>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</si>
  <si>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</si>
  <si>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</si>
  <si>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</si>
  <si>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</si>
  <si>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</si>
  <si>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</si>
  <si>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</si>
  <si>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</si>
  <si>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</si>
  <si>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</si>
  <si>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</si>
  <si>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</si>
  <si>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</si>
  <si>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</si>
  <si>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</si>
  <si>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</si>
  <si>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</si>
  <si>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</si>
  <si>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</si>
  <si>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</si>
  <si>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</si>
  <si>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</si>
  <si>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</si>
  <si>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</si>
  <si>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</si>
  <si>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</si>
  <si>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</si>
  <si>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</si>
  <si>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</si>
  <si>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</si>
  <si>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</si>
  <si>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</si>
  <si>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</si>
  <si>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</si>
  <si>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</si>
  <si>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</si>
  <si>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</si>
  <si>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</si>
  <si>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</si>
  <si>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</si>
  <si>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</si>
  <si>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</si>
  <si>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</si>
  <si>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</si>
  <si>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</si>
  <si>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</si>
  <si>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</si>
  <si>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</si>
  <si>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</si>
  <si>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</si>
  <si>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</si>
  <si>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</si>
  <si>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</si>
  <si>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</si>
  <si>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</si>
  <si>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</si>
  <si>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</si>
  <si>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</si>
  <si>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</si>
  <si>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</si>
  <si>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</si>
  <si>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</si>
  <si>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</si>
  <si>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</si>
  <si>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</si>
  <si>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</si>
  <si>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</si>
  <si>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</si>
  <si>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</si>
  <si>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</si>
  <si>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</si>
  <si>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</si>
  <si>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</si>
  <si>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</si>
  <si>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</si>
  <si>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</si>
  <si>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</si>
  <si>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</si>
  <si>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</si>
  <si>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</si>
  <si>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</si>
  <si>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</si>
  <si>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</si>
  <si>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</si>
  <si>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</si>
  <si>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</si>
  <si>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</si>
  <si>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</si>
  <si>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</si>
  <si>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</si>
  <si>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</si>
  <si>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</si>
  <si>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</si>
  <si>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</si>
  <si>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</si>
  <si>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</si>
  <si>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</si>
  <si>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</si>
  <si>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</si>
  <si>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</si>
  <si>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</si>
  <si>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</si>
  <si>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</si>
  <si>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</si>
  <si>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</si>
  <si>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</si>
  <si>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</si>
  <si>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</si>
  <si>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</si>
  <si>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</si>
  <si>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</si>
  <si>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</si>
  <si>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</si>
  <si>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</si>
  <si>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</si>
  <si>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</si>
  <si>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</si>
  <si>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</si>
  <si>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</si>
  <si>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</si>
  <si>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</si>
  <si>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</si>
  <si>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</si>
  <si>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</si>
  <si>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</si>
  <si>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</si>
  <si>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</si>
  <si>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</si>
  <si>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</si>
  <si>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</si>
  <si>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</si>
  <si>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</si>
  <si>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</si>
  <si>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</si>
  <si>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</si>
  <si>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</si>
  <si>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</si>
  <si>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</si>
  <si>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</si>
  <si>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</si>
  <si>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</si>
  <si>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</si>
  <si>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</si>
  <si>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</si>
  <si>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</si>
  <si>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</si>
  <si>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</si>
  <si>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</si>
  <si>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</si>
  <si>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</si>
  <si>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</si>
  <si>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</si>
  <si>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</si>
  <si>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</si>
  <si>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</si>
  <si>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</si>
  <si>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</si>
  <si>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</si>
  <si>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</si>
  <si>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</si>
  <si>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</si>
  <si>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</si>
  <si>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</si>
  <si>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</si>
  <si>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</si>
  <si>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</si>
  <si>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</si>
  <si>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</si>
  <si>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</si>
  <si>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</si>
  <si>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</si>
  <si>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</si>
  <si>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</si>
  <si>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</si>
  <si>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</si>
  <si>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</si>
  <si>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</si>
  <si>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</si>
  <si>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</si>
  <si>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</si>
  <si>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</si>
  <si>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</si>
  <si>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</si>
  <si>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</si>
  <si>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</si>
  <si>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</si>
  <si>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</si>
  <si>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</si>
  <si>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</si>
  <si>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</si>
  <si>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</si>
  <si>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</si>
  <si>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</si>
  <si>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</si>
  <si>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</si>
  <si>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</si>
  <si>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</si>
  <si>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</si>
  <si>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</si>
  <si>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</si>
  <si>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</si>
  <si>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</si>
  <si>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</si>
  <si>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</si>
  <si>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</si>
  <si>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</si>
  <si>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</si>
  <si>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</si>
  <si>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</si>
  <si>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</si>
  <si>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</si>
  <si>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</si>
  <si>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</si>
  <si>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</si>
  <si>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</si>
  <si>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</si>
  <si>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</si>
  <si>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</si>
  <si>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</si>
  <si>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</si>
  <si>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</si>
  <si>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</si>
  <si>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</si>
  <si>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</si>
  <si>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</si>
  <si>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</si>
  <si>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</si>
  <si>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</si>
  <si>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</si>
  <si>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</si>
  <si>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</si>
  <si>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</si>
  <si>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</si>
  <si>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</si>
  <si>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</si>
  <si>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</si>
  <si>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</si>
  <si>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</si>
  <si>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</si>
  <si>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</si>
  <si>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</si>
  <si>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</si>
  <si>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</si>
  <si>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</si>
  <si>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</si>
  <si>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</si>
  <si>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</si>
  <si>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</si>
  <si>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</si>
  <si>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</si>
  <si>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</si>
  <si>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</si>
  <si>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</si>
  <si>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</si>
  <si>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</si>
  <si>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</si>
  <si>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</si>
  <si>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</si>
  <si>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</si>
  <si>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</si>
  <si>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</si>
  <si>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</si>
  <si>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</si>
  <si>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</si>
  <si>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</si>
  <si>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</si>
  <si>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</si>
  <si>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</si>
  <si>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</si>
  <si>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</si>
  <si>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</si>
  <si>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</si>
  <si>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</si>
  <si>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</si>
  <si>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</si>
  <si>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</si>
  <si>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</si>
  <si>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</si>
  <si>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</si>
  <si>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</si>
  <si>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</si>
  <si>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</si>
  <si>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</si>
  <si>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</si>
  <si>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</si>
  <si>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</si>
  <si>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</si>
  <si>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</si>
  <si>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</si>
  <si>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</si>
  <si>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</si>
  <si>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</si>
  <si>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</si>
  <si>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</si>
  <si>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</si>
  <si>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</si>
  <si>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</si>
  <si>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</si>
  <si>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</si>
  <si>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</si>
  <si>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</si>
  <si>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</si>
  <si>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</si>
  <si>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</si>
  <si>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</si>
  <si>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</si>
  <si>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</si>
  <si>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</si>
  <si>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</si>
  <si>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</si>
  <si>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</si>
  <si>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</si>
  <si>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</si>
  <si>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</si>
  <si>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</si>
  <si>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</si>
  <si>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</si>
  <si>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</si>
  <si>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</si>
  <si>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</si>
  <si>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</si>
  <si>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</si>
  <si>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</si>
  <si>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</si>
  <si>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</si>
  <si>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</si>
  <si>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</si>
  <si>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</si>
  <si>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</si>
  <si>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</si>
  <si>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</si>
  <si>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</si>
  <si>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</si>
  <si>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</si>
  <si>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</si>
  <si>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</si>
  <si>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</si>
  <si>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</si>
  <si>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</si>
  <si>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</si>
  <si>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</si>
  <si>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</si>
  <si>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</si>
  <si>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</si>
  <si>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</si>
  <si>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</si>
  <si>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</si>
  <si>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</si>
  <si>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</si>
  <si>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</si>
  <si>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</si>
  <si>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</si>
  <si>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</si>
  <si>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</si>
  <si>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</si>
  <si>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</si>
  <si>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</si>
  <si>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</si>
  <si>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</si>
  <si>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</si>
  <si>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</si>
  <si>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</si>
  <si>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</si>
  <si>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</si>
  <si>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</si>
  <si>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</si>
  <si>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</si>
  <si>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</si>
  <si>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</si>
  <si>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</si>
  <si>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</si>
  <si>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</si>
  <si>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</si>
  <si>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</si>
  <si>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</si>
  <si>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</si>
  <si>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</si>
  <si>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</si>
  <si>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</si>
  <si>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</si>
  <si>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</si>
  <si>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</si>
  <si>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</si>
  <si>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</si>
  <si>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</si>
  <si>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</si>
  <si>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</si>
  <si>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</si>
  <si>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</si>
  <si>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</si>
  <si>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</si>
  <si>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</si>
  <si>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</si>
  <si>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</si>
  <si>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</si>
  <si>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</si>
  <si>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</si>
  <si>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</si>
  <si>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</si>
  <si>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</si>
  <si>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</si>
  <si>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</si>
  <si>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</si>
  <si>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</si>
  <si>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</si>
  <si>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</si>
  <si>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</si>
  <si>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</si>
  <si>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</si>
  <si>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</si>
  <si>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</si>
  <si>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</si>
  <si>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</si>
  <si>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</si>
  <si>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</si>
  <si>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</si>
  <si>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</si>
  <si>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</si>
  <si>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</si>
  <si>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</si>
  <si>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</si>
  <si>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</si>
  <si>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</si>
  <si>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</si>
  <si>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</si>
  <si>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</si>
  <si>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</si>
  <si>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</si>
  <si>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</si>
  <si>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</si>
  <si>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</si>
  <si>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</si>
  <si>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</si>
  <si>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</si>
  <si>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</si>
  <si>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</si>
  <si>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</si>
  <si>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</si>
  <si>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</si>
  <si>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</si>
  <si>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</si>
  <si>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</si>
  <si>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</si>
  <si>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</si>
  <si>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</si>
  <si>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</si>
  <si>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</si>
  <si>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</si>
  <si>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</si>
  <si>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</si>
  <si>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</si>
  <si>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</si>
  <si>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</si>
  <si>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</si>
  <si>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</si>
  <si>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</si>
  <si>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</si>
  <si>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</si>
  <si>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</si>
  <si>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</si>
  <si>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</si>
  <si>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</si>
  <si>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</si>
  <si>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</si>
  <si>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</si>
  <si>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</si>
  <si>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</si>
  <si>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</si>
  <si>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</si>
  <si>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</si>
  <si>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</si>
  <si>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</si>
  <si>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</si>
  <si>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</si>
  <si>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</si>
  <si>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</si>
  <si>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</si>
  <si>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</si>
  <si>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</si>
  <si>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</si>
  <si>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</si>
  <si>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</si>
  <si>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</si>
  <si>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</si>
  <si>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</si>
  <si>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</si>
  <si>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</si>
  <si>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</si>
  <si>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</si>
  <si>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</si>
  <si>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</si>
  <si>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</si>
  <si>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</si>
  <si>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</si>
  <si>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</si>
  <si>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</si>
  <si>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</si>
  <si>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</si>
  <si>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</si>
  <si>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</si>
  <si>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</si>
  <si>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</si>
  <si>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</si>
  <si>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</si>
  <si>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</si>
  <si>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</si>
  <si>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</si>
  <si>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</si>
  <si>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</si>
  <si>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</si>
  <si>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</si>
  <si>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</si>
  <si>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</si>
  <si>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</si>
  <si>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</si>
  <si>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</si>
  <si>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</si>
  <si>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</si>
  <si>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</si>
  <si>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</si>
  <si>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</si>
  <si>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</si>
  <si>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</si>
  <si>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</si>
  <si>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</si>
  <si>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</si>
  <si>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</si>
  <si>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</si>
  <si>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</si>
  <si>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</si>
  <si>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</si>
  <si>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</si>
  <si>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</si>
  <si>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</si>
  <si>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</si>
  <si>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</si>
  <si>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</si>
  <si>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</si>
  <si>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</si>
  <si>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</si>
  <si>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</si>
  <si>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</si>
  <si>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</si>
  <si>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</si>
  <si>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</si>
  <si>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</si>
  <si>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</si>
  <si>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</si>
  <si>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</si>
  <si>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</si>
  <si>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</si>
  <si>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</si>
  <si>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</si>
  <si>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</si>
  <si>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</si>
  <si>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</si>
  <si>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</si>
  <si>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</si>
  <si>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</si>
  <si>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</si>
  <si>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</si>
  <si>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</si>
  <si>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</si>
  <si>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</si>
  <si>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</si>
  <si>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</si>
  <si>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</si>
  <si>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</si>
  <si>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</si>
  <si>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</si>
  <si>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</si>
  <si>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</si>
  <si>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</si>
  <si>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</si>
  <si>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</si>
  <si>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</si>
  <si>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</si>
  <si>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</si>
  <si>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</si>
  <si>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</si>
  <si>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</si>
  <si>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</si>
  <si>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</si>
  <si>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</si>
  <si>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</si>
  <si>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</si>
  <si>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</si>
  <si>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</si>
  <si>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</si>
  <si>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</si>
  <si>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</si>
  <si>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</si>
  <si>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</si>
  <si>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</si>
  <si>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</si>
  <si>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</si>
  <si>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</si>
  <si>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</si>
  <si>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</si>
  <si>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</si>
  <si>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</si>
  <si>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</si>
  <si>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</si>
  <si>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</si>
  <si>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</si>
  <si>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</si>
  <si>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</si>
  <si>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</si>
  <si>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</si>
  <si>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</si>
  <si>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</si>
  <si>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</si>
  <si>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</si>
  <si>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</si>
  <si>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</si>
  <si>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</si>
  <si>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</si>
  <si>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</si>
  <si>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</si>
  <si>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</si>
  <si>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</si>
  <si>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</si>
  <si>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</si>
  <si>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</si>
  <si>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</si>
  <si>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</si>
  <si>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</si>
  <si>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</si>
  <si>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</si>
  <si>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</si>
  <si>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</si>
  <si>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</si>
  <si>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</si>
  <si>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</si>
  <si>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</si>
  <si>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</si>
  <si>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</si>
  <si>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</si>
  <si>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</si>
  <si>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</si>
  <si>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</si>
  <si>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</si>
  <si>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</si>
  <si>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</si>
  <si>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</si>
  <si>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</si>
  <si>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</si>
  <si>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</si>
  <si>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</si>
  <si>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</si>
  <si>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</si>
  <si>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</si>
  <si>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</si>
  <si>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</si>
  <si>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</si>
  <si>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</si>
  <si>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</si>
  <si>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</si>
  <si>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</si>
  <si>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</si>
  <si>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</si>
  <si>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</si>
  <si>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</si>
  <si>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</si>
  <si>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</si>
  <si>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</si>
  <si>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</si>
  <si>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</si>
  <si>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</si>
  <si>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</si>
  <si>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</si>
  <si>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</si>
  <si>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</si>
  <si>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</si>
  <si>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</si>
  <si>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</si>
  <si>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</si>
  <si>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</si>
  <si>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</si>
  <si>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</si>
  <si>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</si>
  <si>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</si>
  <si>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</si>
  <si>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</si>
  <si>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</si>
  <si>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</si>
  <si>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</si>
  <si>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</si>
  <si>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</si>
  <si>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</si>
  <si>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</si>
  <si>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</si>
  <si>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</si>
  <si>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</si>
  <si>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</si>
  <si>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</si>
  <si>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</si>
  <si>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</si>
  <si>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</si>
  <si>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</si>
  <si>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</si>
  <si>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</si>
  <si>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</si>
  <si>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</si>
  <si>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</si>
  <si>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</si>
  <si>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</si>
  <si>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</si>
  <si>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</si>
  <si>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</si>
  <si>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</si>
  <si>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</si>
  <si>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</si>
  <si>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</si>
  <si>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</si>
  <si>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</si>
  <si>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</si>
  <si>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</si>
  <si>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</si>
  <si>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</si>
  <si>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</si>
  <si>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</si>
  <si>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</si>
  <si>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</si>
  <si>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</si>
  <si>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</si>
  <si>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</si>
  <si>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</si>
  <si>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</si>
  <si>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</si>
  <si>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</si>
  <si>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</si>
  <si>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</si>
  <si>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</si>
  <si>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</si>
  <si>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</si>
  <si>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</si>
  <si>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</si>
  <si>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</si>
  <si>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</si>
  <si>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</si>
  <si>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</si>
  <si>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</si>
  <si>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</si>
  <si>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</si>
  <si>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</si>
  <si>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</si>
  <si>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</si>
  <si>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</si>
  <si>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</si>
  <si>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</si>
  <si>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</si>
  <si>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</si>
  <si>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</si>
  <si>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</si>
  <si>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</si>
  <si>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</si>
  <si>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</si>
  <si>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</si>
  <si>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</si>
  <si>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</si>
  <si>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</si>
  <si>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</si>
  <si>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</si>
  <si>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</si>
  <si>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</si>
  <si>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</si>
  <si>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</si>
  <si>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</si>
  <si>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</si>
  <si>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</si>
  <si>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</si>
  <si>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</si>
  <si>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</si>
  <si>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</si>
  <si>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</si>
  <si>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</si>
  <si>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</si>
  <si>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</si>
  <si>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</si>
  <si>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</si>
  <si>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</si>
  <si>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</si>
  <si>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</si>
  <si>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</si>
  <si>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</si>
  <si>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</si>
  <si>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</si>
  <si>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</si>
  <si>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</si>
  <si>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</si>
  <si>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</si>
  <si>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</si>
  <si>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</si>
  <si>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</si>
  <si>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</si>
  <si>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</si>
  <si>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</si>
  <si>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</si>
  <si>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</si>
  <si>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</si>
  <si>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</si>
  <si>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</si>
  <si>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</si>
  <si>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</si>
  <si>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</si>
  <si>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</si>
  <si>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</si>
  <si>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</si>
  <si>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</si>
  <si>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</si>
  <si>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</si>
  <si>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</si>
  <si>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</si>
  <si>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</si>
  <si>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</si>
  <si>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</si>
  <si>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</si>
  <si>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</si>
  <si>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</si>
  <si>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</si>
  <si>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</si>
  <si>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</si>
  <si>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</si>
  <si>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</si>
  <si>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</si>
  <si>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</si>
  <si>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</si>
  <si>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</si>
  <si>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</si>
  <si>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</si>
  <si>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</si>
  <si>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</si>
  <si>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</si>
  <si>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</si>
  <si>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</si>
  <si>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</si>
  <si>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</si>
  <si>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</si>
  <si>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</si>
  <si>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</si>
  <si>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</si>
  <si>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</si>
  <si>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</si>
  <si>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</si>
  <si>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</si>
  <si>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</si>
  <si>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</si>
  <si>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</si>
  <si>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</si>
  <si>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</si>
  <si>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</si>
  <si>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</si>
  <si>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</si>
  <si>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</si>
  <si>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</si>
  <si>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</si>
  <si>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</si>
  <si>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</si>
  <si>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</si>
  <si>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</si>
  <si>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</si>
  <si>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</si>
  <si>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</si>
  <si>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</si>
  <si>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</si>
  <si>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</si>
  <si>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</si>
  <si>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</si>
  <si>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</si>
  <si>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</si>
  <si>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</si>
  <si>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</si>
  <si>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</si>
  <si>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</si>
  <si>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</si>
  <si>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</si>
  <si>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</si>
  <si>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</si>
  <si>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</si>
  <si>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</si>
  <si>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</si>
  <si>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</si>
  <si>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</si>
  <si>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</si>
  <si>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</si>
  <si>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</si>
  <si>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</si>
  <si>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</si>
  <si>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</si>
  <si>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</si>
  <si>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</si>
  <si>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</si>
  <si>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</si>
  <si>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</si>
  <si>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</si>
  <si>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</si>
  <si>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</si>
  <si>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</si>
  <si>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</si>
  <si>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</si>
  <si>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</si>
  <si>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</si>
  <si>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</si>
  <si>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</si>
  <si>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</si>
  <si>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</si>
  <si>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</si>
  <si>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</si>
  <si>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</si>
  <si>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</si>
  <si>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</si>
  <si>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</si>
  <si>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</si>
  <si>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</si>
  <si>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</si>
  <si>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</si>
  <si>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</si>
  <si>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</si>
  <si>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</si>
  <si>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</si>
  <si>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</si>
  <si>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</si>
  <si>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</si>
  <si>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</si>
  <si>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</si>
  <si>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</si>
  <si>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</si>
  <si>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</si>
  <si>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</si>
  <si>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</si>
  <si>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</si>
  <si>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</si>
  <si>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</si>
  <si>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</si>
  <si>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</si>
  <si>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</si>
  <si>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</si>
  <si>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</si>
  <si>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</si>
  <si>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</si>
  <si>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</si>
  <si>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</si>
  <si>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</si>
  <si>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</si>
  <si>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</si>
  <si>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</si>
  <si>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</si>
  <si>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</si>
  <si>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</si>
  <si>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</si>
  <si>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</si>
  <si>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</si>
  <si>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</si>
  <si>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</si>
  <si>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</si>
  <si>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</si>
  <si>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</si>
  <si>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</si>
  <si>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</si>
  <si>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</si>
  <si>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</si>
  <si>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</si>
  <si>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</si>
  <si>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</si>
  <si>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</si>
  <si>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</si>
  <si>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</si>
  <si>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</si>
  <si>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</si>
  <si>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</si>
  <si>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</si>
  <si>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</si>
  <si>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</si>
  <si>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</si>
  <si>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</si>
  <si>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</si>
  <si>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</si>
  <si>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</si>
  <si>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</si>
  <si>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</si>
  <si>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</si>
  <si>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</si>
  <si>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</si>
  <si>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</si>
  <si>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</si>
  <si>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</si>
  <si>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</si>
  <si>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</si>
  <si>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</si>
  <si>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</si>
  <si>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</si>
  <si>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</si>
  <si>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</si>
  <si>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</si>
  <si>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</si>
  <si>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</si>
  <si>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</si>
  <si>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</si>
  <si>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</si>
  <si>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</si>
  <si>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</si>
  <si>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</si>
  <si>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</si>
  <si>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</si>
  <si>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</si>
  <si>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</si>
  <si>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</si>
  <si>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</si>
  <si>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</si>
  <si>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</si>
  <si>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</si>
  <si>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</si>
  <si>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</si>
  <si>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</si>
  <si>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</si>
  <si>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</si>
  <si>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</si>
  <si>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</si>
  <si>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</si>
  <si>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</si>
  <si>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</si>
  <si>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</si>
  <si>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</si>
  <si>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</si>
  <si>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</si>
  <si>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</si>
  <si>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</si>
  <si>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</si>
  <si>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</si>
  <si>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</si>
  <si>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</si>
  <si>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</si>
  <si>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</si>
  <si>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</si>
  <si>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</si>
  <si>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</si>
  <si>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</si>
  <si>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</si>
  <si>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</si>
  <si>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</si>
  <si>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</si>
  <si>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</si>
  <si>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</si>
  <si>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</si>
  <si>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</si>
  <si>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</si>
  <si>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</si>
  <si>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</si>
  <si>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</si>
  <si>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</si>
  <si>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</si>
  <si>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</si>
  <si>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</si>
  <si>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</si>
  <si>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</si>
  <si>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</si>
  <si>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</si>
  <si>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</si>
  <si>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</si>
  <si>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</si>
  <si>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</si>
  <si>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</si>
  <si>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</si>
  <si>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</si>
  <si>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</si>
  <si>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</si>
  <si>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</si>
  <si>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</si>
  <si>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</si>
  <si>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</si>
  <si>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</si>
  <si>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</si>
  <si>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</si>
  <si>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</si>
  <si>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</si>
  <si>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</si>
  <si>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</si>
  <si>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</si>
  <si>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</si>
  <si>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</si>
  <si>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</si>
  <si>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</si>
  <si>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</si>
  <si>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</si>
  <si>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</si>
  <si>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</si>
  <si>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</si>
  <si>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</si>
  <si>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</si>
  <si>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</si>
  <si>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</si>
  <si>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</si>
  <si>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</si>
  <si>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</si>
  <si>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</si>
  <si>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</si>
  <si>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</si>
  <si>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</si>
  <si>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</si>
  <si>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</si>
  <si>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</si>
  <si>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</si>
  <si>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</si>
  <si>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</si>
  <si>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</si>
  <si>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</si>
  <si>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</si>
  <si>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</si>
  <si>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</si>
  <si>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</si>
  <si>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</si>
  <si>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</si>
  <si>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</si>
  <si>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</si>
  <si>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</si>
  <si>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</si>
  <si>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</si>
  <si>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</si>
  <si>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</si>
  <si>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</si>
  <si>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</si>
  <si>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</si>
  <si>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</si>
  <si>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</si>
  <si>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</si>
  <si>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</si>
  <si>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</si>
  <si>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</si>
  <si>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</si>
  <si>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</si>
  <si>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</si>
  <si>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</si>
  <si>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</si>
  <si>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</si>
  <si>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</si>
  <si>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</si>
  <si>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</si>
  <si>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</si>
  <si>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</si>
  <si>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</si>
  <si>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</si>
  <si>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</si>
  <si>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</si>
  <si>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</si>
  <si>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</si>
  <si>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</si>
  <si>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</si>
  <si>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</si>
  <si>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</si>
  <si>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</si>
  <si>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</si>
  <si>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</si>
  <si>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</si>
  <si>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</si>
  <si>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</si>
  <si>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</si>
  <si>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</si>
  <si>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</si>
  <si>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</si>
  <si>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</si>
  <si>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</si>
  <si>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</si>
  <si>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</si>
  <si>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</si>
  <si>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</si>
  <si>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</si>
  <si>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</si>
  <si>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</si>
  <si>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</si>
  <si>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</si>
  <si>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</si>
  <si>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</si>
  <si>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</si>
  <si>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</si>
  <si>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</si>
  <si>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</si>
  <si>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</si>
  <si>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</si>
  <si>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</si>
  <si>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</si>
  <si>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</si>
  <si>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</si>
  <si>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</si>
  <si>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</si>
  <si>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</si>
  <si>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</si>
  <si>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</si>
  <si>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</si>
  <si>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</si>
  <si>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</si>
  <si>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</si>
  <si>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</si>
  <si>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</si>
  <si>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</si>
  <si>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</si>
  <si>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</si>
  <si>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</si>
  <si>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</si>
  <si>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</si>
  <si>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</si>
  <si>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</si>
  <si>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</si>
  <si>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</si>
  <si>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</si>
  <si>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</si>
  <si>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</si>
  <si>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</si>
  <si>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</si>
  <si>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</si>
  <si>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</si>
  <si>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</si>
  <si>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</si>
  <si>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</si>
  <si>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</si>
  <si>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</si>
  <si>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</si>
  <si>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</si>
  <si>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</si>
  <si>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</si>
  <si>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</si>
  <si>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</si>
  <si>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</si>
  <si>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</si>
  <si>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</si>
  <si>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</si>
  <si>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</si>
  <si>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</si>
  <si>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</si>
  <si>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</si>
  <si>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</si>
  <si>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</si>
  <si>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</si>
  <si>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</si>
  <si>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</si>
  <si>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</si>
  <si>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</si>
  <si>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</si>
  <si>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</si>
  <si>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</si>
  <si>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</si>
  <si>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</si>
  <si>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</si>
  <si>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</si>
  <si>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</si>
  <si>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</si>
  <si>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</si>
  <si>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</si>
  <si>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</si>
  <si>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</si>
  <si>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</si>
  <si>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</si>
  <si>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</si>
  <si>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</si>
  <si>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</si>
  <si>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</si>
  <si>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</si>
  <si>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</si>
  <si>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</si>
  <si>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</si>
  <si>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</si>
  <si>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</si>
  <si>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</si>
  <si>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</si>
  <si>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</si>
  <si>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</si>
  <si>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</si>
  <si>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</si>
  <si>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</si>
  <si>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</si>
  <si>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</si>
  <si>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</si>
  <si>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</si>
  <si>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</si>
  <si>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</si>
  <si>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</si>
  <si>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</si>
  <si>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</si>
  <si>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</si>
  <si>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</si>
  <si>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</si>
  <si>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</si>
  <si>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</si>
  <si>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</si>
  <si>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</si>
  <si>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</si>
  <si>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</si>
  <si>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</si>
  <si>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</si>
  <si>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</si>
  <si>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</si>
  <si>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</si>
  <si>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</si>
  <si>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</si>
  <si>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</si>
  <si>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</si>
  <si>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</si>
  <si>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</si>
  <si>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</si>
  <si>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</si>
  <si>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</si>
  <si>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</si>
  <si>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</si>
  <si>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</si>
  <si>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</si>
  <si>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</si>
  <si>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</si>
  <si>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</si>
  <si>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</si>
  <si>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</si>
  <si>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</si>
  <si>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</si>
  <si>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</si>
  <si>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</si>
  <si>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</si>
  <si>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</si>
  <si>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</si>
  <si>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</si>
  <si>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</si>
  <si>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</si>
  <si>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</si>
  <si>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</si>
  <si>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</si>
  <si>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</si>
  <si>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</si>
  <si>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</si>
  <si>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</si>
  <si>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</si>
  <si>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</si>
  <si>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</si>
  <si>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</si>
  <si>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</si>
  <si>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</si>
  <si>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</si>
  <si>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</si>
  <si>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</si>
  <si>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</si>
  <si>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</si>
  <si>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</si>
  <si>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</si>
  <si>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</si>
  <si>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</si>
  <si>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</si>
  <si>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</si>
  <si>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</si>
  <si>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</si>
  <si>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</si>
  <si>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</si>
  <si>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</si>
  <si>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</si>
  <si>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</si>
  <si>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</si>
  <si>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</si>
  <si>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</si>
  <si>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</si>
  <si>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</si>
  <si>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</si>
  <si>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</si>
  <si>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</si>
  <si>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</si>
  <si>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</si>
  <si>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</si>
  <si>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</si>
  <si>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</si>
  <si>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</si>
  <si>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</si>
  <si>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</si>
  <si>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</si>
  <si>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</si>
  <si>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</si>
  <si>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</si>
  <si>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</si>
  <si>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</si>
  <si>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</si>
  <si>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</si>
  <si>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</si>
  <si>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</si>
  <si>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</si>
  <si>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</si>
  <si>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</si>
  <si>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</si>
  <si>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</si>
  <si>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</si>
  <si>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</si>
  <si>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</si>
  <si>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</si>
  <si>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</si>
  <si>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</si>
  <si>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</si>
  <si>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</si>
  <si>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</si>
  <si>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</si>
  <si>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</si>
  <si>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</si>
  <si>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</si>
  <si>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</si>
  <si>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</si>
  <si>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</si>
  <si>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</si>
  <si>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</si>
  <si>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</si>
  <si>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</si>
  <si>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</si>
  <si>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</si>
  <si>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</si>
  <si>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</si>
  <si>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</si>
  <si>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</si>
  <si>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</si>
  <si>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</si>
  <si>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</si>
  <si>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</si>
  <si>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</si>
  <si>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</si>
  <si>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</si>
  <si>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</si>
  <si>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</si>
  <si>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</si>
  <si>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</si>
  <si>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</si>
  <si>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</si>
  <si>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</si>
  <si>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</si>
  <si>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</si>
  <si>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</si>
  <si>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</si>
  <si>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</si>
  <si>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</si>
  <si>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</si>
  <si>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</si>
  <si>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</si>
  <si>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</si>
  <si>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</si>
  <si>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</si>
  <si>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</si>
  <si>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</si>
  <si>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</si>
  <si>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</si>
  <si>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</si>
  <si>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</si>
  <si>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</si>
  <si>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</si>
  <si>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</si>
  <si>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</si>
  <si>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</si>
  <si>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</si>
  <si>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</si>
  <si>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</si>
  <si>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</si>
  <si>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</si>
  <si>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</si>
  <si>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</si>
  <si>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</si>
  <si>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</si>
  <si>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</si>
  <si>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</si>
  <si>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</si>
  <si>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</si>
  <si>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</si>
  <si>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</si>
  <si>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</si>
  <si>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</si>
  <si>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</si>
  <si>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</si>
  <si>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</si>
  <si>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</si>
  <si>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</si>
  <si>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</si>
  <si>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</si>
  <si>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</si>
  <si>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</si>
  <si>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</si>
  <si>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</si>
  <si>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</si>
  <si>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</si>
  <si>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</si>
  <si>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</si>
  <si>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</si>
  <si>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</si>
  <si>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</si>
  <si>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</si>
  <si>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</si>
  <si>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</si>
  <si>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</si>
  <si>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</si>
  <si>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</si>
  <si>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</si>
  <si>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</si>
  <si>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</si>
  <si>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</si>
  <si>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</si>
  <si>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</si>
  <si>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</si>
  <si>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</si>
  <si>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</si>
  <si>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</si>
  <si>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</si>
  <si>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</si>
  <si>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</si>
  <si>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</si>
  <si>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</si>
  <si>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</si>
  <si>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</si>
  <si>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</si>
  <si>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</si>
  <si>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</si>
  <si>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</si>
  <si>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</si>
  <si>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</si>
  <si>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</si>
  <si>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</si>
  <si>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</si>
  <si>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</si>
  <si>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</si>
  <si>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</si>
  <si>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</si>
  <si>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</si>
  <si>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</si>
  <si>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</si>
  <si>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</si>
  <si>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</si>
  <si>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</si>
  <si>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</si>
  <si>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</si>
  <si>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</si>
  <si>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</si>
  <si>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</si>
  <si>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</si>
  <si>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</si>
  <si>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</si>
  <si>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</si>
  <si>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</si>
  <si>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</si>
  <si>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</si>
  <si>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</si>
  <si>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</si>
  <si>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</si>
  <si>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</si>
  <si>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</si>
  <si>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</si>
  <si>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</si>
  <si>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</si>
  <si>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</si>
  <si>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</si>
  <si>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</si>
  <si>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</si>
  <si>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</si>
  <si>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</si>
  <si>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</si>
  <si>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</si>
  <si>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</si>
  <si>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</si>
  <si>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</si>
  <si>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</si>
  <si>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</si>
  <si>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</si>
  <si>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</si>
  <si>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</si>
  <si>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</si>
  <si>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</si>
  <si>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</si>
  <si>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</si>
  <si>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</si>
  <si>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</si>
  <si>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</si>
  <si>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</si>
  <si>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</si>
  <si>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</si>
  <si>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</si>
  <si>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</si>
  <si>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</si>
  <si>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</si>
  <si>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</si>
  <si>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</si>
  <si>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</si>
  <si>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</si>
  <si>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</si>
  <si>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</si>
  <si>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</si>
  <si>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</si>
  <si>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</si>
  <si>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</si>
  <si>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</si>
  <si>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</si>
  <si>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</si>
  <si>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</si>
  <si>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</si>
  <si>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</si>
  <si>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</si>
  <si>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</si>
  <si>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</si>
  <si>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</si>
  <si>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</si>
  <si>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</si>
  <si>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</si>
  <si>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</si>
  <si>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</si>
  <si>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</si>
  <si>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</si>
  <si>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</si>
  <si>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</si>
  <si>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</si>
  <si>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</si>
  <si>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</si>
  <si>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</si>
  <si>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</si>
  <si>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</si>
  <si>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</si>
  <si>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</si>
  <si>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</si>
  <si>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</si>
  <si>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</si>
  <si>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</si>
  <si>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</si>
  <si>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</si>
  <si>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</si>
  <si>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</si>
  <si>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</si>
  <si>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</si>
  <si>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</si>
  <si>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</si>
  <si>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</si>
  <si>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</si>
  <si>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</si>
  <si>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</si>
  <si>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</si>
  <si>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</si>
  <si>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</si>
  <si>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</si>
  <si>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</si>
  <si>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</si>
  <si>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</si>
  <si>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</si>
  <si>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</si>
  <si>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</si>
  <si>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</si>
  <si>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</si>
  <si>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</si>
  <si>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</si>
  <si>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</si>
  <si>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</si>
  <si>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</si>
  <si>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</si>
  <si>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</si>
  <si>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</si>
  <si>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</si>
  <si>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</si>
  <si>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</si>
  <si>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</si>
  <si>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</si>
  <si>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</si>
  <si>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</si>
  <si>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</si>
  <si>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</si>
  <si>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</si>
  <si>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</si>
  <si>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</si>
  <si>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</si>
  <si>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</si>
  <si>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</si>
  <si>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</si>
  <si>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</si>
  <si>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</si>
  <si>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</si>
  <si>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</si>
  <si>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</si>
  <si>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</si>
  <si>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</si>
  <si>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</si>
  <si>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</si>
  <si>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</si>
  <si>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</si>
  <si>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</si>
  <si>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</si>
  <si>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</si>
  <si>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</si>
  <si>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</si>
  <si>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</si>
  <si>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</si>
  <si>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</si>
  <si>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</si>
  <si>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</si>
  <si>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</si>
  <si>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</si>
  <si>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</si>
  <si>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</si>
  <si>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</si>
  <si>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</si>
  <si>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</si>
  <si>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</si>
  <si>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</si>
  <si>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</si>
  <si>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</si>
  <si>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</si>
  <si>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</si>
  <si>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</si>
  <si>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</si>
  <si>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</si>
  <si>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</si>
  <si>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</si>
  <si>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</si>
  <si>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</si>
  <si>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</si>
  <si>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</si>
  <si>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</si>
  <si>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</si>
  <si>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</si>
  <si>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</si>
  <si>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</si>
  <si>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</si>
  <si>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</si>
  <si>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</si>
  <si>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</si>
  <si>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</si>
  <si>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</si>
  <si>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</si>
  <si>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</si>
  <si>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</si>
  <si>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</si>
  <si>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</si>
  <si>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</si>
  <si>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</si>
  <si>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</si>
  <si>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</si>
  <si>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</si>
  <si>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</si>
  <si>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</si>
  <si>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</si>
  <si>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</si>
  <si>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</si>
  <si>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</si>
  <si>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</si>
  <si>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</si>
  <si>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</si>
  <si>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</si>
  <si>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</si>
  <si>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</si>
  <si>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</si>
  <si>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</si>
  <si>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</si>
  <si>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</si>
  <si>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</si>
  <si>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</si>
  <si>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</si>
  <si>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</si>
  <si>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</si>
  <si>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</si>
  <si>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</si>
  <si>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</si>
  <si>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</si>
  <si>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</si>
  <si>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</si>
  <si>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</si>
  <si>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</si>
  <si>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</si>
  <si>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</si>
  <si>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</si>
  <si>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</si>
  <si>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</si>
  <si>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</si>
  <si>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</si>
  <si>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</si>
  <si>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</si>
  <si>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</si>
  <si>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</si>
  <si>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</si>
  <si>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</si>
  <si>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</si>
  <si>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</si>
  <si>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</si>
  <si>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</si>
  <si>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</si>
  <si>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</si>
  <si>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</si>
  <si>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</si>
  <si>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</si>
  <si>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</si>
  <si>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</si>
  <si>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</si>
  <si>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</si>
  <si>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</si>
  <si>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</si>
  <si>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</si>
  <si>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</si>
  <si>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</si>
  <si>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</si>
  <si>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</si>
  <si>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</si>
  <si>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</si>
  <si>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</si>
  <si>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</si>
  <si>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</si>
  <si>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</si>
  <si>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</si>
  <si>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</si>
  <si>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</si>
  <si>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</si>
  <si>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</si>
  <si>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</si>
  <si>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</si>
  <si>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</si>
  <si>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</si>
  <si>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</si>
  <si>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</si>
  <si>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</si>
  <si>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</si>
  <si>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</si>
  <si>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</si>
  <si>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</si>
  <si>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</si>
  <si>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</si>
  <si>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</si>
  <si>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</si>
  <si>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</si>
  <si>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</si>
  <si>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</si>
  <si>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</si>
  <si>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</si>
  <si>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</si>
  <si>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</si>
  <si>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</si>
  <si>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</si>
  <si>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</si>
  <si>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</si>
  <si>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</si>
  <si>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</si>
  <si>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</si>
  <si>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</si>
  <si>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</si>
  <si>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</si>
  <si>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</si>
  <si>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</si>
  <si>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</si>
  <si>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</si>
  <si>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</si>
  <si>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</si>
  <si>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</si>
  <si>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</si>
  <si>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</si>
  <si>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</si>
  <si>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</si>
  <si>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</si>
  <si>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</si>
  <si>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</si>
  <si>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</si>
  <si>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</si>
  <si>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</si>
  <si>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</si>
  <si>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</si>
  <si>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</si>
  <si>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</si>
  <si>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</si>
  <si>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</si>
  <si>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</si>
  <si>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</si>
  <si>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</si>
  <si>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</si>
  <si>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</si>
  <si>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</si>
  <si>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</si>
  <si>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</si>
  <si>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</si>
  <si>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</si>
  <si>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</si>
  <si>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</si>
  <si>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</si>
  <si>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</si>
  <si>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</si>
  <si>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</si>
  <si>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</si>
  <si>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</si>
  <si>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</si>
  <si>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</si>
  <si>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</si>
  <si>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</si>
  <si>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</si>
  <si>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</si>
  <si>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</si>
  <si>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</si>
  <si>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</si>
  <si>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</si>
  <si>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</si>
  <si>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</si>
  <si>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</si>
  <si>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</si>
  <si>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</si>
  <si>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</si>
  <si>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</si>
  <si>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</si>
  <si>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</si>
  <si>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</si>
  <si>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</si>
  <si>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</si>
  <si>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</si>
  <si>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</si>
  <si>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</si>
  <si>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</si>
  <si>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</si>
  <si>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</si>
  <si>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</si>
  <si>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</si>
  <si>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</si>
  <si>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</si>
  <si>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</si>
  <si>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</si>
  <si>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</si>
  <si>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</si>
  <si>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</si>
  <si>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</si>
  <si>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</si>
  <si>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</si>
  <si>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</si>
  <si>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</si>
  <si>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</si>
  <si>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</si>
  <si>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</si>
  <si>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</si>
  <si>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</si>
  <si>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</si>
  <si>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</si>
  <si>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</si>
  <si>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</si>
  <si>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</si>
  <si>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</si>
  <si>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</si>
  <si>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</si>
  <si>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</si>
  <si>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</si>
  <si>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</si>
  <si>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</si>
  <si>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</si>
  <si>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</si>
  <si>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</si>
  <si>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</si>
  <si>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</si>
  <si>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</si>
  <si>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</si>
  <si>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</si>
  <si>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</si>
  <si>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</si>
  <si>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</si>
  <si>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</si>
  <si>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</si>
  <si>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</si>
  <si>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</si>
  <si>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</si>
  <si>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</si>
  <si>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</si>
  <si>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</si>
  <si>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</si>
  <si>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</si>
  <si>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</si>
  <si>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</si>
  <si>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</si>
  <si>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</si>
  <si>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</si>
  <si>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</si>
  <si>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</si>
  <si>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</si>
  <si>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</si>
  <si>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</si>
  <si>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</si>
  <si>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</si>
  <si>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</si>
  <si>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</si>
  <si>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</si>
  <si>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</si>
  <si>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</si>
  <si>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</si>
  <si>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</si>
  <si>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</si>
  <si>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</si>
  <si>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</si>
  <si>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</si>
  <si>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</si>
  <si>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</si>
  <si>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</si>
  <si>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</si>
  <si>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</si>
  <si>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</si>
  <si>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</si>
  <si>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</si>
  <si>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</si>
  <si>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</si>
  <si>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</si>
  <si>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</si>
  <si>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</si>
  <si>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</si>
  <si>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</si>
  <si>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</si>
  <si>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</si>
  <si>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</si>
  <si>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</si>
  <si>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</si>
  <si>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</si>
  <si>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</si>
  <si>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</si>
  <si>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</si>
  <si>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</si>
  <si>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</si>
  <si>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</si>
  <si>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</si>
  <si>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</si>
  <si>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</si>
  <si>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</si>
  <si>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</si>
  <si>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</si>
  <si>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</si>
  <si>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</si>
  <si>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</si>
  <si>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</si>
  <si>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</si>
  <si>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</si>
  <si>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</si>
  <si>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</si>
  <si>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</si>
  <si>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</si>
  <si>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</si>
  <si>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</si>
  <si>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</si>
  <si>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</si>
  <si>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</si>
  <si>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</si>
  <si>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</si>
  <si>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</si>
  <si>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</si>
  <si>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</si>
  <si>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</si>
  <si>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</si>
  <si>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</si>
  <si>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</si>
  <si>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</si>
  <si>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</si>
  <si>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</si>
  <si>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</si>
  <si>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</si>
  <si>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</si>
  <si>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</si>
  <si>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</si>
  <si>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</si>
  <si>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</si>
  <si>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</si>
  <si>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</si>
  <si>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</si>
  <si>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</si>
  <si>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</si>
  <si>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</si>
  <si>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</si>
  <si>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</si>
  <si>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</si>
  <si>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</si>
  <si>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</si>
  <si>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</si>
  <si>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</si>
  <si>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</si>
  <si>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</si>
  <si>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</si>
  <si>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</si>
  <si>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</si>
  <si>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</si>
  <si>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</si>
  <si>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</si>
  <si>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</si>
  <si>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</si>
  <si>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</si>
  <si>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</si>
  <si>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</si>
  <si>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</si>
  <si>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</si>
  <si>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</si>
  <si>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</si>
  <si>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</si>
  <si>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</si>
  <si>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</si>
  <si>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</si>
  <si>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</si>
  <si>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</si>
  <si>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</si>
  <si>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</si>
  <si>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</si>
  <si>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</si>
  <si>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</si>
  <si>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</si>
  <si>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</si>
  <si>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</si>
  <si>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</si>
  <si>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</si>
  <si>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</si>
  <si>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</si>
  <si>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</si>
  <si>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</si>
  <si>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</si>
  <si>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</si>
  <si>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</si>
  <si>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</si>
  <si>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</si>
  <si>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</si>
  <si>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</si>
  <si>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</si>
  <si>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</si>
  <si>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</si>
  <si>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</si>
  <si>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</si>
  <si>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</si>
  <si>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</si>
  <si>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</si>
  <si>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</si>
  <si>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</si>
  <si>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</si>
  <si>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</si>
  <si>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</si>
  <si>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</si>
  <si>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</si>
  <si>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</si>
  <si>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</si>
  <si>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</si>
  <si>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</si>
  <si>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</si>
  <si>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</si>
  <si>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</si>
  <si>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</si>
  <si>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</si>
  <si>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</si>
  <si>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</si>
  <si>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</si>
  <si>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</si>
  <si>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</si>
  <si>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</si>
  <si>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</si>
  <si>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</si>
  <si>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</si>
  <si>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</si>
  <si>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</si>
  <si>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</si>
  <si>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</si>
  <si>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</si>
  <si>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</si>
  <si>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</si>
  <si>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</si>
  <si>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</si>
  <si>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</si>
  <si>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</si>
  <si>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</si>
  <si>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</si>
  <si>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</si>
  <si>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</si>
  <si>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</si>
  <si>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</si>
  <si>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</si>
  <si>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</si>
  <si>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</si>
  <si>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</si>
  <si>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</si>
  <si>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</si>
  <si>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</si>
  <si>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</si>
  <si>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</si>
  <si>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</si>
  <si>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</si>
  <si>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</si>
  <si>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</si>
  <si>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</si>
  <si>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</si>
  <si>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</si>
  <si>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</si>
  <si>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</si>
  <si>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</si>
  <si>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</si>
  <si>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</si>
  <si>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</si>
  <si>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</si>
  <si>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</si>
  <si>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</si>
  <si>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</si>
  <si>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</si>
  <si>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</si>
  <si>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</si>
  <si>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</si>
  <si>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</si>
  <si>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</si>
  <si>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</si>
  <si>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</si>
  <si>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</si>
  <si>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</si>
  <si>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</si>
  <si>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</si>
  <si>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</si>
  <si>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</si>
  <si>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</si>
  <si>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</si>
  <si>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</si>
  <si>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</si>
  <si>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</si>
  <si>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</si>
  <si>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</si>
  <si>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</si>
  <si>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</si>
  <si>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</si>
  <si>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</si>
  <si>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</si>
  <si>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</si>
  <si>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</si>
  <si>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</si>
  <si>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</si>
  <si>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</si>
  <si>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</si>
  <si>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</si>
  <si>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</si>
  <si>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</si>
  <si>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</si>
  <si>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</si>
  <si>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</si>
  <si>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</si>
  <si>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</si>
  <si>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</si>
  <si>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</si>
  <si>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</si>
  <si>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</si>
  <si>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</si>
  <si>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</si>
  <si>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</si>
  <si>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</si>
  <si>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</si>
  <si>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</si>
  <si>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</si>
  <si>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</si>
  <si>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</si>
  <si>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</si>
  <si>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</si>
  <si>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</si>
  <si>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</si>
  <si>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</si>
  <si>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</si>
  <si>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</si>
  <si>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</si>
  <si>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</si>
  <si>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</si>
  <si>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</si>
  <si>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</si>
  <si>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</si>
  <si>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</si>
  <si>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</si>
  <si>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</si>
  <si>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</si>
  <si>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</si>
  <si>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</si>
  <si>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</si>
  <si>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</si>
  <si>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</si>
  <si>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</si>
  <si>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</si>
  <si>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</si>
  <si>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</si>
  <si>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</si>
  <si>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</si>
  <si>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</si>
  <si>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</si>
  <si>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</si>
  <si>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</si>
  <si>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</si>
  <si>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</si>
  <si>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</si>
  <si>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</si>
  <si>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</si>
  <si>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</si>
  <si>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</si>
  <si>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</si>
  <si>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</si>
  <si>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</si>
  <si>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</si>
  <si>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</si>
  <si>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</si>
  <si>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</si>
  <si>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</si>
  <si>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</si>
  <si>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</si>
  <si>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</si>
  <si>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</si>
  <si>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</si>
  <si>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</si>
  <si>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</si>
  <si>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</si>
  <si>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</si>
  <si>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</si>
  <si>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</si>
  <si>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</si>
  <si>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</si>
  <si>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</si>
  <si>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</si>
  <si>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</si>
  <si>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</si>
  <si>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</si>
  <si>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</si>
  <si>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</si>
  <si>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</si>
  <si>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</si>
  <si>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</si>
  <si>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</si>
  <si>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</si>
  <si>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</si>
  <si>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</si>
  <si>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</si>
  <si>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</si>
  <si>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</si>
  <si>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</si>
  <si>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</si>
  <si>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</si>
  <si>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</si>
  <si>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</si>
  <si>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</si>
  <si>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</si>
  <si>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</si>
  <si>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</si>
  <si>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</si>
  <si>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</si>
  <si>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</si>
  <si>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</si>
  <si>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</si>
  <si>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</si>
  <si>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</si>
  <si>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</si>
  <si>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</si>
  <si>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</si>
  <si>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</si>
  <si>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</si>
  <si>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</si>
  <si>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</si>
  <si>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</si>
  <si>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</si>
  <si>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</si>
  <si>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</si>
  <si>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</si>
  <si>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</si>
  <si>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</si>
  <si>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</si>
  <si>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</si>
  <si>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</si>
  <si>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</si>
  <si>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</si>
  <si>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</si>
  <si>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</si>
  <si>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</si>
  <si>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</si>
  <si>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</si>
  <si>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</si>
  <si>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</si>
  <si>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</si>
  <si>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</si>
  <si>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</si>
  <si>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</si>
  <si>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</si>
  <si>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</si>
  <si>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</si>
  <si>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</si>
  <si>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</si>
  <si>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</si>
  <si>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</si>
  <si>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</si>
  <si>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</si>
  <si>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</si>
  <si>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</si>
  <si>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</si>
  <si>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</si>
  <si>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</si>
  <si>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</si>
  <si>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</si>
  <si>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</si>
  <si>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</si>
  <si>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</si>
  <si>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</si>
  <si>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</si>
  <si>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</si>
  <si>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</si>
  <si>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</si>
  <si>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</si>
  <si>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</si>
  <si>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</si>
  <si>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</si>
  <si>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</si>
  <si>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</si>
  <si>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</si>
  <si>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</si>
  <si>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</si>
  <si>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</si>
  <si>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</si>
  <si>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</si>
  <si>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</si>
  <si>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</si>
  <si>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</si>
  <si>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</si>
  <si>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</si>
  <si>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</si>
  <si>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</si>
  <si>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</si>
  <si>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</si>
  <si>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</si>
  <si>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</si>
  <si>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</si>
  <si>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</si>
  <si>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</si>
  <si>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</si>
  <si>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</si>
  <si>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</si>
  <si>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</si>
  <si>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</si>
  <si>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</si>
  <si>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</si>
  <si>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</si>
  <si>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</si>
  <si>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</si>
  <si>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</si>
  <si>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</si>
  <si>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</si>
  <si>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</si>
  <si>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</si>
  <si>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</si>
  <si>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</si>
  <si>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</si>
  <si>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</si>
  <si>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</si>
  <si>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</si>
  <si>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</si>
  <si>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</si>
  <si>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</si>
  <si>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</si>
  <si>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</si>
  <si>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</si>
  <si>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</si>
  <si>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</si>
  <si>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</si>
  <si>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</si>
  <si>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</si>
  <si>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</si>
  <si>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</si>
  <si>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</si>
  <si>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</si>
  <si>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</si>
  <si>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</si>
  <si>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</si>
  <si>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</si>
  <si>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</si>
  <si>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</si>
  <si>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</si>
  <si>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</si>
  <si>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</si>
  <si>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</si>
  <si>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</si>
  <si>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</si>
  <si>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</si>
  <si>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</si>
  <si>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</si>
  <si>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</si>
  <si>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</si>
  <si>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</si>
  <si>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</si>
  <si>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</si>
  <si>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</si>
  <si>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</si>
  <si>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</si>
  <si>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</si>
  <si>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</si>
  <si>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</si>
  <si>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</si>
  <si>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</si>
  <si>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</si>
  <si>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</si>
  <si>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</si>
  <si>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</si>
  <si>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</si>
  <si>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</si>
  <si>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</si>
  <si>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</si>
  <si>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</si>
  <si>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</si>
  <si>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</si>
  <si>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</si>
  <si>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</si>
  <si>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</si>
  <si>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</si>
  <si>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</si>
  <si>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</si>
  <si>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</si>
  <si>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</si>
  <si>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</si>
  <si>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</si>
  <si>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</si>
  <si>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</si>
  <si>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</si>
  <si>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</si>
  <si>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</si>
  <si>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</si>
  <si>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</si>
  <si>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</si>
  <si>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</si>
  <si>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</si>
  <si>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</si>
  <si>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</si>
  <si>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</si>
  <si>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</si>
  <si>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</si>
  <si>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</si>
  <si>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</si>
  <si>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</si>
  <si>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</si>
  <si>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</si>
  <si>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</si>
  <si>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</si>
  <si>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</si>
  <si>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</si>
  <si>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</si>
  <si>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</si>
  <si>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</si>
  <si>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</si>
  <si>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</si>
  <si>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</si>
  <si>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</si>
  <si>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</si>
  <si>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</si>
  <si>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</si>
  <si>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</si>
  <si>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</si>
  <si>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</si>
  <si>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</si>
  <si>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</si>
  <si>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</si>
  <si>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</si>
  <si>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</si>
  <si>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</si>
  <si>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</si>
  <si>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</si>
  <si>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</si>
  <si>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</si>
  <si>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</si>
  <si>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</si>
  <si>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</si>
  <si>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</si>
  <si>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</si>
  <si>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</si>
  <si>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</si>
  <si>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</si>
  <si>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</si>
  <si>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</si>
  <si>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</si>
  <si>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</si>
  <si>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</si>
  <si>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</si>
  <si>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</si>
  <si>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</si>
  <si>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</si>
  <si>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</si>
  <si>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</si>
  <si>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</si>
  <si>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</si>
  <si>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</si>
  <si>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</si>
  <si>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</si>
  <si>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</si>
  <si>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</si>
  <si>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</si>
  <si>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</si>
  <si>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</si>
  <si>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</si>
  <si>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</si>
  <si>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</si>
  <si>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</si>
  <si>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</si>
  <si>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</si>
  <si>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</si>
  <si>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</si>
  <si>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</si>
  <si>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</si>
  <si>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</si>
  <si>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</si>
  <si>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</si>
  <si>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</si>
  <si>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</si>
  <si>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</si>
  <si>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</si>
  <si>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</si>
  <si>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</si>
  <si>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</si>
  <si>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</si>
  <si>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</si>
  <si>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</si>
  <si>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</si>
  <si>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</si>
  <si>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</si>
  <si>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</si>
  <si>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</si>
  <si>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</si>
  <si>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</si>
  <si>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</si>
  <si>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</si>
  <si>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</si>
  <si>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</si>
  <si>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</si>
  <si>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</si>
  <si>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</si>
  <si>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</si>
  <si>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</si>
  <si>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</si>
  <si>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</si>
  <si>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</si>
  <si>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</si>
  <si>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</si>
  <si>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</si>
  <si>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</si>
  <si>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</si>
  <si>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</si>
  <si>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</si>
  <si>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</si>
  <si>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</si>
  <si>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</si>
  <si>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</si>
  <si>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</si>
  <si>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</si>
  <si>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</si>
  <si>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</si>
  <si>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</si>
  <si>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</si>
  <si>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</si>
  <si>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</si>
  <si>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</si>
  <si>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</si>
  <si>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</si>
  <si>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</si>
  <si>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</si>
  <si>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</si>
  <si>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</si>
  <si>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</si>
  <si>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</si>
  <si>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</si>
  <si>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</si>
  <si>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</si>
  <si>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</si>
  <si>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</si>
  <si>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</si>
  <si>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</si>
  <si>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</si>
  <si>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</si>
  <si>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</si>
  <si>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</si>
  <si>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</si>
  <si>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</si>
  <si>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</si>
  <si>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</si>
  <si>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</si>
  <si>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</si>
  <si>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</si>
  <si>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</si>
  <si>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</si>
  <si>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</si>
  <si>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</si>
  <si>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</si>
  <si>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</si>
  <si>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</si>
  <si>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</si>
  <si>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</si>
  <si>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</si>
  <si>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</si>
  <si>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</si>
  <si>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</si>
  <si>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</si>
  <si>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</si>
  <si>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</si>
  <si>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</si>
  <si>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</si>
  <si>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</si>
  <si>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</si>
  <si>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</si>
  <si>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</si>
  <si>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</si>
  <si>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</si>
  <si>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</si>
  <si>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</si>
  <si>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</si>
  <si>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</si>
  <si>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</si>
  <si>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</si>
  <si>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</si>
  <si>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</si>
  <si>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</si>
  <si>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</si>
  <si>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</si>
  <si>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</si>
  <si>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</si>
  <si>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</si>
  <si>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</si>
  <si>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</si>
  <si>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</si>
  <si>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</si>
  <si>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</si>
  <si>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</si>
  <si>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</si>
  <si>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</si>
  <si>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</si>
  <si>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</si>
  <si>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</si>
  <si>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</si>
  <si>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</si>
  <si>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</si>
  <si>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</si>
  <si>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</si>
  <si>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</si>
  <si>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</si>
  <si>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</si>
  <si>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</si>
  <si>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</si>
  <si>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</si>
  <si>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</si>
  <si>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</si>
  <si>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</si>
  <si>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</si>
  <si>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</si>
  <si>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</si>
  <si>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</si>
  <si>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</si>
  <si>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</si>
  <si>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</si>
  <si>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</si>
  <si>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</si>
  <si>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</si>
  <si>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</si>
  <si>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</si>
  <si>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</si>
  <si>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</si>
  <si>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</si>
  <si>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</si>
  <si>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</si>
  <si>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</si>
  <si>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</si>
  <si>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</si>
  <si>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</si>
  <si>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</si>
  <si>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</si>
  <si>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</si>
  <si>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</si>
  <si>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</si>
  <si>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</si>
  <si>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</si>
  <si>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</si>
  <si>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</si>
  <si>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</si>
  <si>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</si>
  <si>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</si>
  <si>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</si>
  <si>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</si>
  <si>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</si>
  <si>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</si>
  <si>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</si>
  <si>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</si>
  <si>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</si>
  <si>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</si>
  <si>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</si>
  <si>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</si>
  <si>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</si>
  <si>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</si>
  <si>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</si>
  <si>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</si>
  <si>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</si>
  <si>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</si>
  <si>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</si>
  <si>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</si>
  <si>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</si>
  <si>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</si>
  <si>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</si>
  <si>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</si>
  <si>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</si>
  <si>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</si>
  <si>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</si>
  <si>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</si>
  <si>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</si>
  <si>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</si>
  <si>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</si>
  <si>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</si>
  <si>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</si>
  <si>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</si>
  <si>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</si>
  <si>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</si>
  <si>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</si>
  <si>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</si>
  <si>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</si>
  <si>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</si>
  <si>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</si>
  <si>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</si>
  <si>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</si>
  <si>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</si>
  <si>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</si>
  <si>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</si>
  <si>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</si>
  <si>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</si>
  <si>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</si>
  <si>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</si>
  <si>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</si>
  <si>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</si>
  <si>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</si>
  <si>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</si>
  <si>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</si>
  <si>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</si>
  <si>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</si>
  <si>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</si>
  <si>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</si>
  <si>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</si>
  <si>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</si>
  <si>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</si>
  <si>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</si>
  <si>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</si>
  <si>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</si>
  <si>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</si>
  <si>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</si>
  <si>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</si>
  <si>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</si>
  <si>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</si>
  <si>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</si>
  <si>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</si>
  <si>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</si>
  <si>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</si>
  <si>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</si>
  <si>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</si>
  <si>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</si>
  <si>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</si>
  <si>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</si>
  <si>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</si>
  <si>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</si>
  <si>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</si>
  <si>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</si>
  <si>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</si>
  <si>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</si>
  <si>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</si>
  <si>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</si>
  <si>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</si>
  <si>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</si>
  <si>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</si>
  <si>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</si>
  <si>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</si>
  <si>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</si>
  <si>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</si>
  <si>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</si>
  <si>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</si>
  <si>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</si>
  <si>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</si>
  <si>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</si>
  <si>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</si>
  <si>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</si>
  <si>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</si>
  <si>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</si>
  <si>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</si>
  <si>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</si>
  <si>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</si>
  <si>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</si>
  <si>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</si>
  <si>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</si>
  <si>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</si>
  <si>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</si>
  <si>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</si>
  <si>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</si>
  <si>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</si>
  <si>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</si>
  <si>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</si>
  <si>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</si>
  <si>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</si>
  <si>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</si>
  <si>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</si>
  <si>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</si>
  <si>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</si>
  <si>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</si>
  <si>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</si>
  <si>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</si>
  <si>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</si>
  <si>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</si>
  <si>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</si>
  <si>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</si>
  <si>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</si>
  <si>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</si>
  <si>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</si>
  <si>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</si>
  <si>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</si>
  <si>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</si>
  <si>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</si>
  <si>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</si>
  <si>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</si>
  <si>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</si>
  <si>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</si>
  <si>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</si>
  <si>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</si>
  <si>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</si>
  <si>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</si>
  <si>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</si>
  <si>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</si>
  <si>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</si>
  <si>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</si>
  <si>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</si>
  <si>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</si>
  <si>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</si>
  <si>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</si>
  <si>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</si>
  <si>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</si>
  <si>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</si>
  <si>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</si>
  <si>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</si>
  <si>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</si>
  <si>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</si>
  <si>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</si>
  <si>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</si>
  <si>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</si>
  <si>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</si>
  <si>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</si>
  <si>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</si>
  <si>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</si>
  <si>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</si>
  <si>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</si>
  <si>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</si>
  <si>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</si>
  <si>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</si>
  <si>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</si>
  <si>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</si>
  <si>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</si>
  <si>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</si>
  <si>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</si>
  <si>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</si>
  <si>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</si>
  <si>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</si>
  <si>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</si>
  <si>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</si>
  <si>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</si>
  <si>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</si>
  <si>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</si>
  <si>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</si>
  <si>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</si>
  <si>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</si>
  <si>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</si>
  <si>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</si>
  <si>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</si>
  <si>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</si>
  <si>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</si>
  <si>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</si>
  <si>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</si>
  <si>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</si>
  <si>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</si>
  <si>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</si>
  <si>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</si>
  <si>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</si>
  <si>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</si>
  <si>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</si>
  <si>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</si>
  <si>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</si>
  <si>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</si>
  <si>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</si>
  <si>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</si>
  <si>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</si>
  <si>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</si>
  <si>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</si>
  <si>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</si>
  <si>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</si>
  <si>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</si>
  <si>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</si>
  <si>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</si>
  <si>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</si>
  <si>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</si>
  <si>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</si>
  <si>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</si>
  <si>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</si>
  <si>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</si>
  <si>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</si>
  <si>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</si>
  <si>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</si>
  <si>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</si>
  <si>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</si>
  <si>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</si>
  <si>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</si>
  <si>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</si>
  <si>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</si>
  <si>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</si>
  <si>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</si>
  <si>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</si>
  <si>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</si>
  <si>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</si>
  <si>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</si>
  <si>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</si>
  <si>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</si>
  <si>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</si>
  <si>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</si>
  <si>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</si>
  <si>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</si>
  <si>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</si>
  <si>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</si>
  <si>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</si>
  <si>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</si>
  <si>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</si>
  <si>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</si>
  <si>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</si>
  <si>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</si>
  <si>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</si>
  <si>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</si>
  <si>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</si>
  <si>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</si>
  <si>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</si>
  <si>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</si>
  <si>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</si>
  <si>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</si>
  <si>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</si>
  <si>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</si>
  <si>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</si>
  <si>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</si>
  <si>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</si>
  <si>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</si>
  <si>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</si>
  <si>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</si>
  <si>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</si>
  <si>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</si>
  <si>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</si>
  <si>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</si>
  <si>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</si>
  <si>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</si>
  <si>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</si>
  <si>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</si>
  <si>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</si>
  <si>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</si>
  <si>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</si>
  <si>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</si>
  <si>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</si>
  <si>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</si>
  <si>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</si>
  <si>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</si>
  <si>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</si>
  <si>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</si>
  <si>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</si>
  <si>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</si>
  <si>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</si>
  <si>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</si>
  <si>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</si>
  <si>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</si>
  <si>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</si>
  <si>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</si>
  <si>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</si>
  <si>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</si>
  <si>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</si>
  <si>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</si>
  <si>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</si>
  <si>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</si>
  <si>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</si>
  <si>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</si>
  <si>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</si>
  <si>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</si>
  <si>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</si>
  <si>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</si>
  <si>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</si>
  <si>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</si>
  <si>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</si>
  <si>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</si>
  <si>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</si>
  <si>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</si>
  <si>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</si>
  <si>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</si>
  <si>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</si>
  <si>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</si>
  <si>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</si>
  <si>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</si>
  <si>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</si>
  <si>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</si>
  <si>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</si>
  <si>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</si>
  <si>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</si>
  <si>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</si>
  <si>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</si>
  <si>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</si>
  <si>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</si>
  <si>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</si>
  <si>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</si>
  <si>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</si>
  <si>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</si>
  <si>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</si>
  <si>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</si>
  <si>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</si>
  <si>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</si>
  <si>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</si>
  <si>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</si>
  <si>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</si>
  <si>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</si>
  <si>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</si>
  <si>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</si>
  <si>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</si>
  <si>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</si>
  <si>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</si>
  <si>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</si>
  <si>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</si>
  <si>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</si>
  <si>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</si>
  <si>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</si>
  <si>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</si>
  <si>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</si>
  <si>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</si>
  <si>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</si>
  <si>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</si>
  <si>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</si>
  <si>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</si>
  <si>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</si>
  <si>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</si>
  <si>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</si>
  <si>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</si>
  <si>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</si>
  <si>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</si>
  <si>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</si>
  <si>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</si>
  <si>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</si>
  <si>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</si>
  <si>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</si>
  <si>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</si>
  <si>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</si>
  <si>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</si>
  <si>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</si>
  <si>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</si>
  <si>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</si>
  <si>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</si>
  <si>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</si>
  <si>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</si>
  <si>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</si>
  <si>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</si>
  <si>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</si>
  <si>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</si>
  <si>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</si>
  <si>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</si>
  <si>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</si>
  <si>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</si>
  <si>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</si>
  <si>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</si>
  <si>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</si>
  <si>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</si>
  <si>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</si>
  <si>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</si>
  <si>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</si>
  <si>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</si>
  <si>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</si>
  <si>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</si>
  <si>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</si>
  <si>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</si>
  <si>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</si>
  <si>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</si>
  <si>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</si>
  <si>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</si>
  <si>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</si>
  <si>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</si>
  <si>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</si>
  <si>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</si>
  <si>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</si>
  <si>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</si>
  <si>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</si>
  <si>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</si>
  <si>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</si>
  <si>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</si>
  <si>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</si>
  <si>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</si>
  <si>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</si>
  <si>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</si>
  <si>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</si>
  <si>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</si>
  <si>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</si>
  <si>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</si>
  <si>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</si>
  <si>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</si>
  <si>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</si>
  <si>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</si>
  <si>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</si>
  <si>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</si>
  <si>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</si>
  <si>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</si>
  <si>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</si>
  <si>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</si>
  <si>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</si>
  <si>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</si>
  <si>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</si>
  <si>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</si>
  <si>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</si>
  <si>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</si>
  <si>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</si>
  <si>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</si>
  <si>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</si>
  <si>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</si>
  <si>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</si>
  <si>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</si>
  <si>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</si>
  <si>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</si>
  <si>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</si>
  <si>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</si>
  <si>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</si>
  <si>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</si>
  <si>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</si>
  <si>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</si>
  <si>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</si>
  <si>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</si>
  <si>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</si>
  <si>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</si>
  <si>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</si>
  <si>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</si>
  <si>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</si>
  <si>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</si>
  <si>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</si>
  <si>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</si>
  <si>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</si>
  <si>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</si>
  <si>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</si>
  <si>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</si>
  <si>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</si>
  <si>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</si>
  <si>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</si>
  <si>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</si>
  <si>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</si>
  <si>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</si>
  <si>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</si>
  <si>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</si>
  <si>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</si>
  <si>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</si>
  <si>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</si>
  <si>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</si>
  <si>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</si>
  <si>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</si>
  <si>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</si>
  <si>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</si>
  <si>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</si>
  <si>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</si>
  <si>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</si>
  <si>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</si>
  <si>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</si>
  <si>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</si>
  <si>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</si>
  <si>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</si>
  <si>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</si>
  <si>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</si>
  <si>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</si>
  <si>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</si>
  <si>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</si>
  <si>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</si>
  <si>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</si>
  <si>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</si>
  <si>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</si>
  <si>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</si>
  <si>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</si>
  <si>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</si>
  <si>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</si>
  <si>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</si>
  <si>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</si>
  <si>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</si>
  <si>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</si>
  <si>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</si>
  <si>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</si>
  <si>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</si>
  <si>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</si>
  <si>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</si>
  <si>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</si>
  <si>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</si>
  <si>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</si>
  <si>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</si>
  <si>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</si>
  <si>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</si>
  <si>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</si>
  <si>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</si>
  <si>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</si>
  <si>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</si>
  <si>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</si>
  <si>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</si>
  <si>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</si>
  <si>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</si>
  <si>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</si>
  <si>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</si>
  <si>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</si>
  <si>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</si>
  <si>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</si>
  <si>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</si>
  <si>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</si>
  <si>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</si>
  <si>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</si>
  <si>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</si>
  <si>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</si>
  <si>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</si>
  <si>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</si>
  <si>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</si>
  <si>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</si>
  <si>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</si>
  <si>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</si>
  <si>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</si>
  <si>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</si>
  <si>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</si>
  <si>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</si>
  <si>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</si>
  <si>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</si>
  <si>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</si>
  <si>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</si>
  <si>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</si>
  <si>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</si>
  <si>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</si>
  <si>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</si>
  <si>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</si>
  <si>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</si>
  <si>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</si>
  <si>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</si>
  <si>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</si>
  <si>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</si>
  <si>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</si>
  <si>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</si>
  <si>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</si>
  <si>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</si>
  <si>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</si>
  <si>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</si>
  <si>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</si>
  <si>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</si>
  <si>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</si>
  <si>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</si>
  <si>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</si>
  <si>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</si>
  <si>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</si>
  <si>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</si>
  <si>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</si>
  <si>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</si>
  <si>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</si>
  <si>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</si>
  <si>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</si>
  <si>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</si>
  <si>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</si>
  <si>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</si>
  <si>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</si>
  <si>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</si>
  <si>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</si>
  <si>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</si>
  <si>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</si>
  <si>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</si>
  <si>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</si>
  <si>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</si>
  <si>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</si>
  <si>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</si>
  <si>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</si>
  <si>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</si>
  <si>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</si>
  <si>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</si>
  <si>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</si>
  <si>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</si>
  <si>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</si>
  <si>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</si>
  <si>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</si>
  <si>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</si>
  <si>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</si>
  <si>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</si>
  <si>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</si>
  <si>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</si>
  <si>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</si>
  <si>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</si>
  <si>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</si>
  <si>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</si>
  <si>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</si>
  <si>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</si>
  <si>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</si>
  <si>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</si>
  <si>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</si>
  <si>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</si>
  <si>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</si>
  <si>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</si>
  <si>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</si>
  <si>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</si>
  <si>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</si>
  <si>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</si>
  <si>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</si>
  <si>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</si>
  <si>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</si>
  <si>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</si>
  <si>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</si>
  <si>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</si>
  <si>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</si>
  <si>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</si>
  <si>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</si>
  <si>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</si>
  <si>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</si>
  <si>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</si>
  <si>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</si>
  <si>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</si>
  <si>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</si>
  <si>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</si>
  <si>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</si>
  <si>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</si>
  <si>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</si>
  <si>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</si>
  <si>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</si>
  <si>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</si>
  <si>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</si>
  <si>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</si>
  <si>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</si>
  <si>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</si>
  <si>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</si>
  <si>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</si>
  <si>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</si>
  <si>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</si>
  <si>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</si>
  <si>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</si>
  <si>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</si>
  <si>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</si>
  <si>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</si>
  <si>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</si>
  <si>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</si>
  <si>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</si>
  <si>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</si>
  <si>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</si>
  <si>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</si>
  <si>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</si>
  <si>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</si>
  <si>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</si>
  <si>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</si>
  <si>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</si>
  <si>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</si>
  <si>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</si>
  <si>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</si>
  <si>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</si>
  <si>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</si>
  <si>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</si>
  <si>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</si>
  <si>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</si>
  <si>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</si>
  <si>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</si>
  <si>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</si>
  <si>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</si>
  <si>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</si>
  <si>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</si>
  <si>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</si>
  <si>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</si>
  <si>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</si>
  <si>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</si>
  <si>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</si>
  <si>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</si>
  <si>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</si>
  <si>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</si>
  <si>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</si>
  <si>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</si>
  <si>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</si>
  <si>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</si>
  <si>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</si>
  <si>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</si>
  <si>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</si>
  <si>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</si>
  <si>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</si>
  <si>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</si>
  <si>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</si>
  <si>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</si>
  <si>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</si>
  <si>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</si>
  <si>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</si>
  <si>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</si>
  <si>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</si>
  <si>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</si>
  <si>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</si>
  <si>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</si>
  <si>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</si>
  <si>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</si>
  <si>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</si>
  <si>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</si>
  <si>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</si>
  <si>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</si>
  <si>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</si>
  <si>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</si>
  <si>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</si>
  <si>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</si>
  <si>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</si>
  <si>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</si>
  <si>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</si>
  <si>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</si>
  <si>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</si>
  <si>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</si>
  <si>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</si>
  <si>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</si>
  <si>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</si>
  <si>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</si>
  <si>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</si>
  <si>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</si>
  <si>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</si>
  <si>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</si>
  <si>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</si>
  <si>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</si>
  <si>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</si>
  <si>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</si>
  <si>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</si>
  <si>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</si>
  <si>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</si>
  <si>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</si>
  <si>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</si>
  <si>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</si>
  <si>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</si>
  <si>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</si>
  <si>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</si>
  <si>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</si>
  <si>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</si>
  <si>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</si>
  <si>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</si>
  <si>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</si>
  <si>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</si>
  <si>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</si>
  <si>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</si>
  <si>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</si>
  <si>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</si>
  <si>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</si>
  <si>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</si>
  <si>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</si>
  <si>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</si>
  <si>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</si>
  <si>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</si>
  <si>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</si>
  <si>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</si>
  <si>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</si>
  <si>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</si>
  <si>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</si>
  <si>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</si>
  <si>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</si>
  <si>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</si>
  <si>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</si>
  <si>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</si>
  <si>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</si>
  <si>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</si>
  <si>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</si>
  <si>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</si>
  <si>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</si>
  <si>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</si>
  <si>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</si>
  <si>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</si>
  <si>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</si>
  <si>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</si>
  <si>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</si>
  <si>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</si>
  <si>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</si>
  <si>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</si>
  <si>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</si>
  <si>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</si>
  <si>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</si>
  <si>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</si>
  <si>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</si>
  <si>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</si>
  <si>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</si>
  <si>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</si>
  <si>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</si>
  <si>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</si>
  <si>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</si>
  <si>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</si>
  <si>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</si>
  <si>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</si>
  <si>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</si>
  <si>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</si>
  <si>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</si>
  <si>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</si>
  <si>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</si>
  <si>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</si>
  <si>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</si>
  <si>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</si>
  <si>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</si>
  <si>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</si>
  <si>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</si>
  <si>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</si>
  <si>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</si>
  <si>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</si>
  <si>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</si>
  <si>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</si>
  <si>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</si>
  <si>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</si>
  <si>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</si>
  <si>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</si>
  <si>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</si>
  <si>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</si>
  <si>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</si>
  <si>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</si>
  <si>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</si>
  <si>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</si>
  <si>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</si>
  <si>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</si>
  <si>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</si>
  <si>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</si>
  <si>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</si>
  <si>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</si>
  <si>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</si>
  <si>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</si>
  <si>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</si>
  <si>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</si>
  <si>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</si>
  <si>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</si>
  <si>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</si>
  <si>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</si>
  <si>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</si>
  <si>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</si>
  <si>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</si>
  <si>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</si>
  <si>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</si>
  <si>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</si>
  <si>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</si>
  <si>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</si>
  <si>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</si>
  <si>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</si>
  <si>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</si>
  <si>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</si>
  <si>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</si>
  <si>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</si>
  <si>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</si>
  <si>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</si>
  <si>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</si>
  <si>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</si>
  <si>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</si>
  <si>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</si>
  <si>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</si>
  <si>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</si>
  <si>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</si>
  <si>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</si>
  <si>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</si>
  <si>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</si>
  <si>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</si>
  <si>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</si>
  <si>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</si>
  <si>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</si>
  <si>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</si>
  <si>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</si>
  <si>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</si>
  <si>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</si>
  <si>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</si>
  <si>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</si>
  <si>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</si>
  <si>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</si>
  <si>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</si>
  <si>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</si>
  <si>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</si>
  <si>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</si>
  <si>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</si>
  <si>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</si>
  <si>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</si>
  <si>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</si>
  <si>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</si>
  <si>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</si>
  <si>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</si>
  <si>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</si>
  <si>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</si>
  <si>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</si>
  <si>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</si>
  <si>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</si>
  <si>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</si>
  <si>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</si>
  <si>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</si>
  <si>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</si>
  <si>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</si>
  <si>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</si>
  <si>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</si>
  <si>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</si>
  <si>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</si>
  <si>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</si>
  <si>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</si>
  <si>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</si>
  <si>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</si>
  <si>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</si>
  <si>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</si>
  <si>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</si>
  <si>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</si>
  <si>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</si>
  <si>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</si>
  <si>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</si>
  <si>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</si>
  <si>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</si>
  <si>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</si>
  <si>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</si>
  <si>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</si>
  <si>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</si>
  <si>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</si>
  <si>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</si>
  <si>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</si>
  <si>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</si>
  <si>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</si>
  <si>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</si>
  <si>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</si>
  <si>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</si>
  <si>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</si>
  <si>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</si>
  <si>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</si>
  <si>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</si>
  <si>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</si>
  <si>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</si>
  <si>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</si>
  <si>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</si>
  <si>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</si>
  <si>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</si>
  <si>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</si>
  <si>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</si>
  <si>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</si>
  <si>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</si>
  <si>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</si>
  <si>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</si>
  <si>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</si>
  <si>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</si>
  <si>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</si>
  <si>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</si>
  <si>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</si>
  <si>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</si>
  <si>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</si>
  <si>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</si>
  <si>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</si>
  <si>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</si>
  <si>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</si>
  <si>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</si>
  <si>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</si>
  <si>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</si>
  <si>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</si>
  <si>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</si>
  <si>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</si>
  <si>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</si>
  <si>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</si>
  <si>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</si>
  <si>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</si>
  <si>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</si>
  <si>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</si>
  <si>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</si>
  <si>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</si>
  <si>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</si>
  <si>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</si>
  <si>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</si>
  <si>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</si>
  <si>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</si>
  <si>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</si>
  <si>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</si>
  <si>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</si>
  <si>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</si>
  <si>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</si>
  <si>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</si>
  <si>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</si>
  <si>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</si>
  <si>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</si>
  <si>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</si>
  <si>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</si>
  <si>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</si>
  <si>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</si>
  <si>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</si>
  <si>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</si>
  <si>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</si>
  <si>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</si>
  <si>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</si>
  <si>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</si>
  <si>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</si>
  <si>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</si>
  <si>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</si>
  <si>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</si>
  <si>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</si>
  <si>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</si>
  <si>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</si>
  <si>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</si>
  <si>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</si>
  <si>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</si>
  <si>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</si>
  <si>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</si>
  <si>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</si>
  <si>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</si>
  <si>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</si>
  <si>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</si>
  <si>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</si>
  <si>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</si>
  <si>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</si>
  <si>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</si>
  <si>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</si>
  <si>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</si>
  <si>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</si>
  <si>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</si>
  <si>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</si>
  <si>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</si>
  <si>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</si>
  <si>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</si>
  <si>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</si>
  <si>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</si>
  <si>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</si>
  <si>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</si>
  <si>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</si>
  <si>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</si>
  <si>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</si>
  <si>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</si>
  <si>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</si>
  <si>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</si>
  <si>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</si>
  <si>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</si>
  <si>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</si>
  <si>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</si>
  <si>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</si>
  <si>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</si>
  <si>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</si>
  <si>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</si>
  <si>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</si>
  <si>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</si>
  <si>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</si>
  <si>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</si>
  <si>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</si>
  <si>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</si>
  <si>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</si>
  <si>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</si>
  <si>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</si>
  <si>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</si>
  <si>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</si>
  <si>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</si>
  <si>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</si>
  <si>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</si>
  <si>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</si>
  <si>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</si>
  <si>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</si>
  <si>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</si>
  <si>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</si>
  <si>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</si>
  <si>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</si>
  <si>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</si>
  <si>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</si>
  <si>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</si>
  <si>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</si>
  <si>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</si>
  <si>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</si>
  <si>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</si>
  <si>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</si>
  <si>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</si>
  <si>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</si>
  <si>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</si>
  <si>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</si>
  <si>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</si>
  <si>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</si>
  <si>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</si>
  <si>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</si>
  <si>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</si>
  <si>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</si>
  <si>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</si>
  <si>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</si>
  <si>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</si>
  <si>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</si>
  <si>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</si>
  <si>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</si>
  <si>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</si>
  <si>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</si>
  <si>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</si>
  <si>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</si>
  <si>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</si>
  <si>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</si>
  <si>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</si>
  <si>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</si>
  <si>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</si>
  <si>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</si>
  <si>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</si>
  <si>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</si>
  <si>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</si>
  <si>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</si>
  <si>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</si>
  <si>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</si>
  <si>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</si>
  <si>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</si>
  <si>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</si>
  <si>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</si>
  <si>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</si>
  <si>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</si>
  <si>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</si>
  <si>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</si>
  <si>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</si>
  <si>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</si>
  <si>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</si>
  <si>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</si>
  <si>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</si>
  <si>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</si>
  <si>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</si>
  <si>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</si>
  <si>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</si>
  <si>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</si>
  <si>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</si>
  <si>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</si>
  <si>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</si>
  <si>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</si>
  <si>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</si>
  <si>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</si>
  <si>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</si>
  <si>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</si>
  <si>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</si>
  <si>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</si>
  <si>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</si>
  <si>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</si>
  <si>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</si>
  <si>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</si>
  <si>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</si>
  <si>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</si>
  <si>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</si>
  <si>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</si>
  <si>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</si>
  <si>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</si>
  <si>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</si>
  <si>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</si>
  <si>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</si>
  <si>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</si>
  <si>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</si>
  <si>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</si>
  <si>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</si>
  <si>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</si>
  <si>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</si>
  <si>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</si>
  <si>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</si>
  <si>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</si>
  <si>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</si>
  <si>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</si>
  <si>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</si>
  <si>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</si>
  <si>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</si>
  <si>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</si>
  <si>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</si>
  <si>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</si>
  <si>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</si>
  <si>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</si>
  <si>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</si>
  <si>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</si>
  <si>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</si>
  <si>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</si>
  <si>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</si>
  <si>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</si>
  <si>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</si>
  <si>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</si>
  <si>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</si>
  <si>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</si>
  <si>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</si>
  <si>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</si>
  <si>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</si>
  <si>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</si>
  <si>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</si>
  <si>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</si>
  <si>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</si>
  <si>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</si>
  <si>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</si>
  <si>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</si>
  <si>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</si>
  <si>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</si>
  <si>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</si>
  <si>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</si>
  <si>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</si>
  <si>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</si>
  <si>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</si>
  <si>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</si>
  <si>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</si>
  <si>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</si>
  <si>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</si>
  <si>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</si>
  <si>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</si>
  <si>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</si>
  <si>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</si>
  <si>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</si>
  <si>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</si>
  <si>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</si>
  <si>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</si>
  <si>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</si>
  <si>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</si>
  <si>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</si>
  <si>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</si>
  <si>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</si>
  <si>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</si>
  <si>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</si>
  <si>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</si>
  <si>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</si>
  <si>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</si>
  <si>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</si>
  <si>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</si>
  <si>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</si>
  <si>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</si>
  <si>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</si>
  <si>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</si>
  <si>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</si>
  <si>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</si>
  <si>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</si>
  <si>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</si>
  <si>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</si>
  <si>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</si>
  <si>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</si>
  <si>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</si>
  <si>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</si>
  <si>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</si>
  <si>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</si>
  <si>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</si>
  <si>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</si>
  <si>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</si>
  <si>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</si>
  <si>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</si>
  <si>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</si>
  <si>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</si>
  <si>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</si>
  <si>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</si>
  <si>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</si>
  <si>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</si>
  <si>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</si>
  <si>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</si>
  <si>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</si>
  <si>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</si>
  <si>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</si>
  <si>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</si>
  <si>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</si>
  <si>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</si>
  <si>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</si>
  <si>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</si>
  <si>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</si>
  <si>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</si>
  <si>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</si>
  <si>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</si>
  <si>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</si>
  <si>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</si>
  <si>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</si>
  <si>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</si>
  <si>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</si>
  <si>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</si>
  <si>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</si>
  <si>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</si>
  <si>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</si>
  <si>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</si>
  <si>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</si>
  <si>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</si>
  <si>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</si>
  <si>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</si>
  <si>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</si>
  <si>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</si>
  <si>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</si>
  <si>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</si>
  <si>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</si>
  <si>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</si>
  <si>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</si>
  <si>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</si>
  <si>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</si>
  <si>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</si>
  <si>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</si>
  <si>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</si>
  <si>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</si>
  <si>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</si>
  <si>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</si>
  <si>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</si>
  <si>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</si>
  <si>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</si>
  <si>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</si>
  <si>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</si>
  <si>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</si>
  <si>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</si>
  <si>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</si>
  <si>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</si>
  <si>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</si>
  <si>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</si>
  <si>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</si>
  <si>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</si>
  <si>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</si>
  <si>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</si>
  <si>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</si>
  <si>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</si>
  <si>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</si>
  <si>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</si>
  <si>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</si>
  <si>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</si>
  <si>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</si>
  <si>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</si>
  <si>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</si>
  <si>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</si>
  <si>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</si>
  <si>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</si>
  <si>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</si>
  <si>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</si>
  <si>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</si>
  <si>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</si>
  <si>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</si>
  <si>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</si>
  <si>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</si>
  <si>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</si>
  <si>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</si>
  <si>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</si>
  <si>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</si>
  <si>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</si>
  <si>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</si>
  <si>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</si>
  <si>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</si>
  <si>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</si>
  <si>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</si>
  <si>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</si>
  <si>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</si>
  <si>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</si>
  <si>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</si>
  <si>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</si>
  <si>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</si>
  <si>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</si>
  <si>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</si>
  <si>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</si>
  <si>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</si>
  <si>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</si>
  <si>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</si>
  <si>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</si>
  <si>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</si>
  <si>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</si>
  <si>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</si>
  <si>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</si>
  <si>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</si>
  <si>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</si>
  <si>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</si>
  <si>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</si>
  <si>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</si>
  <si>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</si>
  <si>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</si>
  <si>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</si>
  <si>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</si>
  <si>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</si>
  <si>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</si>
  <si>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</si>
  <si>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</si>
  <si>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</si>
  <si>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</si>
  <si>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</si>
  <si>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</si>
  <si>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</si>
  <si>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</si>
  <si>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</si>
  <si>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</si>
  <si>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</si>
  <si>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</si>
  <si>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</si>
  <si>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</si>
  <si>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</si>
  <si>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</si>
  <si>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</si>
  <si>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</si>
  <si>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</si>
  <si>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</si>
  <si>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</si>
  <si>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</si>
  <si>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</si>
  <si>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</si>
  <si>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</si>
  <si>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</si>
  <si>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</si>
  <si>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</si>
  <si>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</si>
  <si>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</si>
  <si>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</si>
  <si>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</si>
  <si>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</si>
  <si>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</si>
  <si>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</si>
  <si>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</si>
  <si>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</si>
  <si>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</si>
  <si>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</si>
  <si>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</si>
  <si>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</si>
  <si>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</si>
  <si>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</si>
  <si>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</si>
  <si>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</si>
  <si>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</si>
  <si>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</si>
  <si>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</si>
  <si>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</si>
  <si>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</si>
  <si>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</si>
  <si>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</si>
  <si>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</si>
  <si>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</si>
  <si>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</si>
  <si>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</si>
  <si>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</si>
  <si>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</si>
  <si>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</si>
  <si>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</si>
  <si>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</si>
  <si>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</si>
  <si>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</si>
  <si>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</si>
  <si>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</si>
  <si>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</si>
  <si>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</si>
  <si>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</si>
  <si>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</si>
  <si>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</si>
  <si>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</si>
  <si>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</si>
  <si>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</si>
  <si>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</si>
  <si>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</si>
  <si>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</si>
  <si>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</si>
  <si>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</si>
  <si>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</si>
  <si>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</si>
  <si>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</si>
  <si>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</si>
  <si>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</si>
  <si>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</si>
  <si>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</si>
  <si>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</si>
  <si>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</si>
  <si>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</si>
  <si>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</si>
  <si>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</si>
  <si>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</si>
  <si>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</si>
  <si>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</si>
  <si>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</si>
  <si>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</si>
  <si>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</si>
  <si>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</si>
  <si>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</si>
  <si>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</si>
  <si>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</si>
  <si>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</si>
  <si>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</si>
  <si>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</si>
  <si>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</si>
  <si>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</si>
  <si>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</si>
  <si>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</si>
  <si>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</si>
  <si>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</si>
  <si>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</si>
  <si>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</si>
  <si>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</si>
  <si>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</si>
  <si>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</si>
  <si>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</si>
  <si>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</si>
  <si>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</si>
  <si>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</si>
  <si>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</si>
  <si>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</si>
  <si>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</si>
  <si>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</si>
  <si>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</si>
  <si>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</si>
  <si>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</si>
  <si>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</si>
  <si>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</si>
  <si>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</si>
  <si>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</si>
  <si>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</si>
  <si>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</si>
  <si>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</si>
  <si>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</si>
  <si>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</si>
  <si>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</si>
  <si>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</si>
  <si>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</si>
  <si>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</si>
  <si>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</si>
  <si>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</si>
  <si>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</si>
  <si>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</si>
  <si>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</si>
  <si>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</si>
  <si>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</si>
  <si>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</si>
  <si>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</si>
  <si>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</si>
  <si>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</si>
  <si>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</si>
  <si>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</si>
  <si>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</si>
  <si>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</si>
  <si>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</si>
  <si>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</si>
  <si>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</si>
  <si>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</si>
  <si>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</si>
  <si>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</si>
  <si>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</si>
  <si>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</si>
  <si>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</si>
  <si>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</si>
  <si>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</si>
  <si>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</si>
  <si>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</si>
  <si>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</si>
  <si>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</si>
  <si>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</si>
  <si>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</si>
  <si>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</si>
  <si>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</si>
  <si>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</si>
  <si>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</si>
  <si>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</si>
  <si>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</si>
  <si>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</si>
  <si>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</si>
  <si>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</si>
  <si>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</si>
  <si>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</si>
  <si>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</si>
  <si>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</si>
  <si>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</si>
  <si>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</si>
  <si>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</si>
  <si>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</si>
  <si>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</si>
  <si>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</si>
  <si>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</si>
  <si>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</si>
  <si>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</si>
  <si>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</si>
  <si>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</si>
  <si>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</si>
  <si>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</si>
  <si>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</si>
  <si>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</si>
  <si>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</si>
  <si>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</si>
  <si>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</si>
  <si>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</si>
  <si>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</si>
  <si>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</si>
  <si>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</si>
  <si>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</si>
  <si>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</si>
  <si>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</si>
  <si>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</si>
  <si>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</si>
  <si>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</si>
  <si>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</si>
  <si>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</si>
  <si>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</si>
  <si>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</si>
  <si>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</si>
  <si>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</si>
  <si>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</si>
  <si>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</si>
  <si>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</si>
  <si>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</si>
  <si>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</si>
  <si>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</si>
  <si>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</si>
  <si>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</si>
  <si>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</si>
  <si>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</si>
  <si>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</si>
  <si>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</si>
  <si>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</si>
  <si>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</si>
  <si>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</si>
  <si>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</si>
  <si>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</si>
  <si>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</si>
  <si>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</si>
  <si>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</si>
  <si>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</si>
  <si>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</si>
  <si>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</si>
  <si>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</si>
  <si>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</si>
  <si>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</si>
  <si>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</si>
  <si>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</si>
  <si>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</si>
  <si>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</si>
  <si>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</si>
  <si>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</si>
  <si>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</si>
  <si>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</si>
  <si>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</si>
  <si>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</si>
  <si>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</si>
  <si>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</si>
  <si>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</si>
  <si>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</si>
  <si>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</si>
  <si>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</si>
  <si>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</si>
  <si>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</si>
  <si>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</si>
  <si>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</si>
  <si>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</si>
  <si>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</si>
  <si>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</si>
  <si>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</si>
  <si>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</si>
  <si>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</si>
  <si>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</si>
  <si>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</si>
  <si>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</si>
  <si>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</si>
  <si>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</si>
  <si>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</si>
  <si>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</si>
  <si>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</si>
  <si>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</si>
  <si>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</si>
  <si>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</si>
  <si>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</si>
  <si>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</si>
  <si>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</si>
  <si>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</si>
  <si>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</si>
  <si>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</si>
  <si>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</si>
  <si>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</si>
  <si>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</si>
  <si>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</si>
  <si>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</si>
  <si>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</si>
  <si>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</si>
  <si>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</si>
  <si>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</si>
  <si>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</si>
  <si>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</si>
  <si>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</si>
  <si>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</si>
  <si>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</si>
  <si>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</si>
  <si>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</si>
  <si>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</si>
  <si>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</si>
  <si>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</si>
  <si>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</si>
  <si>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</si>
  <si>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</si>
  <si>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</si>
  <si>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</si>
  <si>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</si>
  <si>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</si>
  <si>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</si>
  <si>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</si>
  <si>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</si>
  <si>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</si>
  <si>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</si>
  <si>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</si>
  <si>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</si>
  <si>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</si>
  <si>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</si>
  <si>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</si>
  <si>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</si>
  <si>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</si>
  <si>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</si>
  <si>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</si>
  <si>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</si>
  <si>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</si>
  <si>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</si>
  <si>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</si>
  <si>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</si>
  <si>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</si>
  <si>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</si>
  <si>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</si>
  <si>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</si>
  <si>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</si>
  <si>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</si>
  <si>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</si>
  <si>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</si>
  <si>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</si>
  <si>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</si>
  <si>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</si>
  <si>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</si>
  <si>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</si>
  <si>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</si>
  <si>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</si>
  <si>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</si>
  <si>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</si>
  <si>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</si>
  <si>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</si>
  <si>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</si>
  <si>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</si>
  <si>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</si>
  <si>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</si>
  <si>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</si>
  <si>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</si>
  <si>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</si>
  <si>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</si>
  <si>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</si>
  <si>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</si>
  <si>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</si>
  <si>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</si>
  <si>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</si>
  <si>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</si>
  <si>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</si>
  <si>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</si>
  <si>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</si>
  <si>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</si>
  <si>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</si>
  <si>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</si>
  <si>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</si>
  <si>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</si>
  <si>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</si>
  <si>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</si>
  <si>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</si>
  <si>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</si>
  <si>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</si>
  <si>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</si>
  <si>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</si>
  <si>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</si>
  <si>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</si>
  <si>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</si>
  <si>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</si>
  <si>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</si>
  <si>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</si>
  <si>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</si>
  <si>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</si>
  <si>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</si>
  <si>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</si>
  <si>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</si>
  <si>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</si>
  <si>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</si>
  <si>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</si>
  <si>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</si>
  <si>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</si>
  <si>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</si>
  <si>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</si>
  <si>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</si>
  <si>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</si>
  <si>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</si>
  <si>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</si>
  <si>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</si>
  <si>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</si>
  <si>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</si>
  <si>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</si>
  <si>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</si>
  <si>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</si>
  <si>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</si>
  <si>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</si>
  <si>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</si>
  <si>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</si>
  <si>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</si>
  <si>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</si>
  <si>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</si>
  <si>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</si>
  <si>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</si>
  <si>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</si>
  <si>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</si>
  <si>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</si>
  <si>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</si>
  <si>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</si>
  <si>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</si>
  <si>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</si>
  <si>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</si>
  <si>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</si>
  <si>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</si>
  <si>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</si>
  <si>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</si>
  <si>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</si>
  <si>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</si>
  <si>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</si>
  <si>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</si>
  <si>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</si>
  <si>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</si>
  <si>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</si>
  <si>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</si>
  <si>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</si>
  <si>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</si>
  <si>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</si>
  <si>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</si>
  <si>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</si>
  <si>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</si>
  <si>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</si>
  <si>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</si>
  <si>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</si>
  <si>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</si>
  <si>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</si>
  <si>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</si>
  <si>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</si>
  <si>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</si>
  <si>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</si>
  <si>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</si>
  <si>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</si>
  <si>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</si>
  <si>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</si>
  <si>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</si>
  <si>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</si>
  <si>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</si>
  <si>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</si>
  <si>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</si>
  <si>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</si>
  <si>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</si>
  <si>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</si>
  <si>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</si>
  <si>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</si>
  <si>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</si>
  <si>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</si>
  <si>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</si>
  <si>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</si>
  <si>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</si>
  <si>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</si>
  <si>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</si>
  <si>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</si>
  <si>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</si>
  <si>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</si>
  <si>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</si>
  <si>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</si>
  <si>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</si>
  <si>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</si>
  <si>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</si>
  <si>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</si>
  <si>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</si>
  <si>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</si>
  <si>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</si>
  <si>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</si>
  <si>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</si>
  <si>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</si>
  <si>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</si>
  <si>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</si>
  <si>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</si>
  <si>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</si>
  <si>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</si>
  <si>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</si>
  <si>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</si>
  <si>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</si>
  <si>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</si>
  <si>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</si>
  <si>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</si>
  <si>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</si>
  <si>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</si>
  <si>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</si>
  <si>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</si>
  <si>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</si>
  <si>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</si>
  <si>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</si>
  <si>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</si>
  <si>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</si>
  <si>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</si>
  <si>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</si>
  <si>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</si>
  <si>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</si>
  <si>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</si>
  <si>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</si>
  <si>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</si>
  <si>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</si>
  <si>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</si>
  <si>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</si>
  <si>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</si>
  <si>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</si>
  <si>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</si>
  <si>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</si>
  <si>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</si>
  <si>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</si>
  <si>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</si>
  <si>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</si>
  <si>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</si>
  <si>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</si>
  <si>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</si>
  <si>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</si>
  <si>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</si>
  <si>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</si>
  <si>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</si>
  <si>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</si>
  <si>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</si>
  <si>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</si>
  <si>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</si>
  <si>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</si>
  <si>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</si>
  <si>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</si>
  <si>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</si>
  <si>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</si>
  <si>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</si>
  <si>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</si>
  <si>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</si>
  <si>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</si>
  <si>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</si>
  <si>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</si>
  <si>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</si>
  <si>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</si>
  <si>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</si>
  <si>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</si>
  <si>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</si>
  <si>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</si>
  <si>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</si>
  <si>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</si>
  <si>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</si>
  <si>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</si>
  <si>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</si>
  <si>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</si>
  <si>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</si>
  <si>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</si>
  <si>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</si>
  <si>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</si>
  <si>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</si>
  <si>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</si>
  <si>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</si>
  <si>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</si>
  <si>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</si>
  <si>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</si>
  <si>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</si>
  <si>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</si>
  <si>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</si>
  <si>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</si>
  <si>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</si>
  <si>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</si>
  <si>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</si>
  <si>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</si>
  <si>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</si>
  <si>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</si>
  <si>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</si>
  <si>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</si>
  <si>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</si>
  <si>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</si>
  <si>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</si>
  <si>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</si>
  <si>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</si>
  <si>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</si>
  <si>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</si>
  <si>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</si>
  <si>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</si>
  <si>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</si>
  <si>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</si>
  <si>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</si>
  <si>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</si>
  <si>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</si>
  <si>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</si>
  <si>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</si>
  <si>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</si>
  <si>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</si>
  <si>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</si>
  <si>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</si>
  <si>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</si>
  <si>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</si>
  <si>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</si>
  <si>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</si>
  <si>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</si>
  <si>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</si>
  <si>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</si>
  <si>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</si>
  <si>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</si>
  <si>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</si>
  <si>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</si>
  <si>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</si>
  <si>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</si>
  <si>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</si>
  <si>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</si>
  <si>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</si>
  <si>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</si>
  <si>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</si>
  <si>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</si>
  <si>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</si>
  <si>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</si>
  <si>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</si>
  <si>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</si>
  <si>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</si>
  <si>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</si>
  <si>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</si>
  <si>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</si>
  <si>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</si>
  <si>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</si>
  <si>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</si>
  <si>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</si>
  <si>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</si>
  <si>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</si>
  <si>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</si>
  <si>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</si>
  <si>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</si>
  <si>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</si>
  <si>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</si>
  <si>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</si>
  <si>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</si>
  <si>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</si>
  <si>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</si>
  <si>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</si>
  <si>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</si>
  <si>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</si>
  <si>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</si>
  <si>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</si>
  <si>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</si>
  <si>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</si>
  <si>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</si>
  <si>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</si>
  <si>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</si>
  <si>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</si>
  <si>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</si>
  <si>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</si>
  <si>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</si>
  <si>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</si>
  <si>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</si>
  <si>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</si>
  <si>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</si>
  <si>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</si>
  <si>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</si>
  <si>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</si>
  <si>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</si>
  <si>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</si>
  <si>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</si>
  <si>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</si>
  <si>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</si>
  <si>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</si>
  <si>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</si>
  <si>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</si>
  <si>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</si>
  <si>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</si>
  <si>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</si>
  <si>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</si>
  <si>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</si>
  <si>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</si>
  <si>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</si>
  <si>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</si>
  <si>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</si>
  <si>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</si>
  <si>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</si>
  <si>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</si>
  <si>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</si>
  <si>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</si>
  <si>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</si>
  <si>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</si>
  <si>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</si>
  <si>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</si>
  <si>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</si>
  <si>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</si>
  <si>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</si>
  <si>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</si>
  <si>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</si>
  <si>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</si>
  <si>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</si>
  <si>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</si>
  <si>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</si>
  <si>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</si>
  <si>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</si>
  <si>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</si>
  <si>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</si>
  <si>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</si>
  <si>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</si>
  <si>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</si>
  <si>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</si>
  <si>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</si>
  <si>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</si>
  <si>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</si>
  <si>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</si>
  <si>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</si>
  <si>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</si>
  <si>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</si>
  <si>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</si>
  <si>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</si>
  <si>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</si>
  <si>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</si>
  <si>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</si>
  <si>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</si>
  <si>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</si>
  <si>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</si>
  <si>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</si>
  <si>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</si>
  <si>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</si>
  <si>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</si>
  <si>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</si>
  <si>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</si>
  <si>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</si>
  <si>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</si>
  <si>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</si>
  <si>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</si>
  <si>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</si>
  <si>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</si>
  <si>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</si>
  <si>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</si>
  <si>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</si>
  <si>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</si>
  <si>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</si>
  <si>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</si>
  <si>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</si>
  <si>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</si>
  <si>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</si>
  <si>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</si>
  <si>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</si>
  <si>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</si>
  <si>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</si>
  <si>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</si>
  <si>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</si>
  <si>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</si>
  <si>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</si>
  <si>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</si>
  <si>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</si>
  <si>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</si>
  <si>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</si>
  <si>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</si>
  <si>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</si>
  <si>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</si>
  <si>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</si>
  <si>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</si>
  <si>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</si>
  <si>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</si>
  <si>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</si>
  <si>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</si>
  <si>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</si>
  <si>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</si>
  <si>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</si>
  <si>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</si>
  <si>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</si>
  <si>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</si>
  <si>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</si>
  <si>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</si>
  <si>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</si>
  <si>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</si>
  <si>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</si>
  <si>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</si>
  <si>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</si>
  <si>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</si>
  <si>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</si>
  <si>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</si>
  <si>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</si>
  <si>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</si>
  <si>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</si>
  <si>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</si>
  <si>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</si>
  <si>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</si>
  <si>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</si>
  <si>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</si>
  <si>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</si>
  <si>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</si>
  <si>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</si>
  <si>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</si>
  <si>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</si>
  <si>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</si>
  <si>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</si>
  <si>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</si>
  <si>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</si>
  <si>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</si>
  <si>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</si>
  <si>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</si>
  <si>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</si>
  <si>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</si>
  <si>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</si>
  <si>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</si>
  <si>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</si>
  <si>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</si>
  <si>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</si>
  <si>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</si>
  <si>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</si>
  <si>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</si>
  <si>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</si>
  <si>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</si>
  <si>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</si>
  <si>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</si>
  <si>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</si>
  <si>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</si>
  <si>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</si>
  <si>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</si>
  <si>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</si>
  <si>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</si>
  <si>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</si>
  <si>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</si>
  <si>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</si>
  <si>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</si>
  <si>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</si>
  <si>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</si>
  <si>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</si>
  <si>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</si>
  <si>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</si>
  <si>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</si>
  <si>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</si>
  <si>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</si>
  <si>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</si>
  <si>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</si>
  <si>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</si>
  <si>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</si>
  <si>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</si>
  <si>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</si>
  <si>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</si>
  <si>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</si>
  <si>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</si>
  <si>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</si>
  <si>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</si>
  <si>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</si>
  <si>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</si>
  <si>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</si>
  <si>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</si>
  <si>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</si>
  <si>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</si>
  <si>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</si>
  <si>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</si>
  <si>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</si>
  <si>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</si>
  <si>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</si>
  <si>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</si>
  <si>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</si>
  <si>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</si>
  <si>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</si>
  <si>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</si>
  <si>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</si>
  <si>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</si>
  <si>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</si>
  <si>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</si>
  <si>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</si>
  <si>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</si>
  <si>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</si>
  <si>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</si>
  <si>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</si>
  <si>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</si>
  <si>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</si>
  <si>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</si>
  <si>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</si>
  <si>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</si>
  <si>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</si>
  <si>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</si>
  <si>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</si>
  <si>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</si>
  <si>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</si>
  <si>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</si>
  <si>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</si>
  <si>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</si>
  <si>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</si>
  <si>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</si>
  <si>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</si>
  <si>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</si>
  <si>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</si>
  <si>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</si>
  <si>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</si>
  <si>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</si>
  <si>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</si>
  <si>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</si>
  <si>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</si>
  <si>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</si>
  <si>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</si>
  <si>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</si>
  <si>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</si>
  <si>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</si>
  <si>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</si>
  <si>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</si>
  <si>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</si>
  <si>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</si>
  <si>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</si>
  <si>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</si>
  <si>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</si>
  <si>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</si>
  <si>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</si>
  <si>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</si>
  <si>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</si>
  <si>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</si>
  <si>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</si>
  <si>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</si>
  <si>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</si>
  <si>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</si>
  <si>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</si>
  <si>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</si>
  <si>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</si>
  <si>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</si>
  <si>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</si>
  <si>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</si>
  <si>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</si>
  <si>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</si>
  <si>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</si>
  <si>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</si>
  <si>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</si>
  <si>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</si>
  <si>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</si>
  <si>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</si>
  <si>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</si>
  <si>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</si>
  <si>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</si>
  <si>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</si>
  <si>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</si>
  <si>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</si>
  <si>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</si>
  <si>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</si>
  <si>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</si>
  <si>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</si>
  <si>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</si>
  <si>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</si>
  <si>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</si>
  <si>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</si>
  <si>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</si>
  <si>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</si>
  <si>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</si>
  <si>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</si>
  <si>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</si>
  <si>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</si>
  <si>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</si>
  <si>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</si>
  <si>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</si>
  <si>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</si>
  <si>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</si>
  <si>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</si>
  <si>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</si>
  <si>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</si>
  <si>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</si>
  <si>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</si>
  <si>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</si>
  <si>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</si>
  <si>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</si>
  <si>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</si>
  <si>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</si>
  <si>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</si>
  <si>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</si>
  <si>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</si>
  <si>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</si>
  <si>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</si>
  <si>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</si>
  <si>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</si>
  <si>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</si>
  <si>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</si>
  <si>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</si>
  <si>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</si>
  <si>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</si>
  <si>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</si>
  <si>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</si>
  <si>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</si>
  <si>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</si>
  <si>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</si>
  <si>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</si>
  <si>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</si>
  <si>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</si>
  <si>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</si>
  <si>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</si>
  <si>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</si>
  <si>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</si>
  <si>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</si>
  <si>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</si>
  <si>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</si>
  <si>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</si>
  <si>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</si>
  <si>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</si>
  <si>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</si>
  <si>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</si>
  <si>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</si>
  <si>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</si>
  <si>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</si>
  <si>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</si>
  <si>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</si>
  <si>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</si>
  <si>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</si>
  <si>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</si>
  <si>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</si>
  <si>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</si>
  <si>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</si>
  <si>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</si>
  <si>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</si>
  <si>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</si>
  <si>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</si>
  <si>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</si>
  <si>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</si>
  <si>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</si>
  <si>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</si>
  <si>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</si>
  <si>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</si>
  <si>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</si>
  <si>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</si>
  <si>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</si>
  <si>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</si>
  <si>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</si>
  <si>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</si>
  <si>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</si>
  <si>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</si>
  <si>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</si>
  <si>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</si>
  <si>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</si>
  <si>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</si>
  <si>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</si>
  <si>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</si>
  <si>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</si>
  <si>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</si>
  <si>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</si>
  <si>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</si>
  <si>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</si>
  <si>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</si>
  <si>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</si>
  <si>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</si>
  <si>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</si>
  <si>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</si>
  <si>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</si>
  <si>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</si>
  <si>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</si>
  <si>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</si>
  <si>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</si>
  <si>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</si>
  <si>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</si>
  <si>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</si>
  <si>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</si>
  <si>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</si>
  <si>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</si>
  <si>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</si>
  <si>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</si>
  <si>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</si>
  <si>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</si>
  <si>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</si>
  <si>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</si>
  <si>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</si>
  <si>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</si>
  <si>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</si>
  <si>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</si>
  <si>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</si>
  <si>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</si>
  <si>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</si>
  <si>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</si>
  <si>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</si>
  <si>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</si>
  <si>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</si>
  <si>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</si>
  <si>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</si>
  <si>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</si>
  <si>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</si>
  <si>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</si>
  <si>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</si>
  <si>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</si>
  <si>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</si>
  <si>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</si>
  <si>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</si>
  <si>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</si>
  <si>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</si>
  <si>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</si>
  <si>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</si>
  <si>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</si>
  <si>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</si>
  <si>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</si>
  <si>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</si>
  <si>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</si>
  <si>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</si>
  <si>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</si>
  <si>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</si>
  <si>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</si>
  <si>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</si>
  <si>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</si>
  <si>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</si>
  <si>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</si>
  <si>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</si>
  <si>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</si>
  <si>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</si>
  <si>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</si>
  <si>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</si>
  <si>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</si>
  <si>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</si>
  <si>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</si>
  <si>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</si>
  <si>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</si>
  <si>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</si>
  <si>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</si>
  <si>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</si>
  <si>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</si>
  <si>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</si>
  <si>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</si>
  <si>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</si>
  <si>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</si>
  <si>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</si>
  <si>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</si>
  <si>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</si>
  <si>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</si>
  <si>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</si>
  <si>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</si>
  <si>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</si>
  <si>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</si>
  <si>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</si>
  <si>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</si>
  <si>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</si>
  <si>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</si>
  <si>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</si>
  <si>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</si>
  <si>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</si>
  <si>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</si>
  <si>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</si>
  <si>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</si>
  <si>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</si>
  <si>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</si>
  <si>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</si>
  <si>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</si>
  <si>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</si>
  <si>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</si>
  <si>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</si>
  <si>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</si>
  <si>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</si>
  <si>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</si>
  <si>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</si>
  <si>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</si>
  <si>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</si>
  <si>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</si>
  <si>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</si>
  <si>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</si>
  <si>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</si>
  <si>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</si>
  <si>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</si>
  <si>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</si>
  <si>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</si>
  <si>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</si>
  <si>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</si>
  <si>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</si>
  <si>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</si>
  <si>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</si>
  <si>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</si>
  <si>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</si>
  <si>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</si>
  <si>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</si>
  <si>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</si>
  <si>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</si>
  <si>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</si>
  <si>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</si>
  <si>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</si>
  <si>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</si>
  <si>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</si>
  <si>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</si>
  <si>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</si>
  <si>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</si>
  <si>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</si>
  <si>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</si>
  <si>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</si>
  <si>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</si>
  <si>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</si>
  <si>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</si>
  <si>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</si>
  <si>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</si>
  <si>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</si>
  <si>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</si>
  <si>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</si>
  <si>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</si>
  <si>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</si>
  <si>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</si>
  <si>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</si>
  <si>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</si>
  <si>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</si>
  <si>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</si>
  <si>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</si>
  <si>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</si>
  <si>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</si>
  <si>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</si>
  <si>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</si>
  <si>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</si>
  <si>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</si>
  <si>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</si>
  <si>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</si>
  <si>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</si>
  <si>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</si>
  <si>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</si>
  <si>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</si>
  <si>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</si>
  <si>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</si>
  <si>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</si>
  <si>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</si>
  <si>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</si>
  <si>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</si>
  <si>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</si>
  <si>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</si>
  <si>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</si>
  <si>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</si>
  <si>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</si>
  <si>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</si>
  <si>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</si>
  <si>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</si>
  <si>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</si>
  <si>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</si>
  <si>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</si>
  <si>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</si>
  <si>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</si>
  <si>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</si>
  <si>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</si>
  <si>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</si>
  <si>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</si>
  <si>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</si>
  <si>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</si>
  <si>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</si>
  <si>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</si>
  <si>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</si>
  <si>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</si>
  <si>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</si>
  <si>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</si>
  <si>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</si>
  <si>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</si>
  <si>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</si>
  <si>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</si>
  <si>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</si>
  <si>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</si>
  <si>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</si>
  <si>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</si>
  <si>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</si>
  <si>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</si>
  <si>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</si>
  <si>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</si>
  <si>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</si>
  <si>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</si>
  <si>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</si>
  <si>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</si>
  <si>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</si>
  <si>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</si>
  <si>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</si>
  <si>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</si>
  <si>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</si>
  <si>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</si>
  <si>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</si>
  <si>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</si>
  <si>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</si>
  <si>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</si>
  <si>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</si>
  <si>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</si>
  <si>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</si>
  <si>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</si>
  <si>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</si>
  <si>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</si>
  <si>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</si>
  <si>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</si>
  <si>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</si>
  <si>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</si>
  <si>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</si>
  <si>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</si>
  <si>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</si>
  <si>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</si>
  <si>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</si>
  <si>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</si>
  <si>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</si>
  <si>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</si>
  <si>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</si>
  <si>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</si>
  <si>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</si>
  <si>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</si>
  <si>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</si>
  <si>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</si>
  <si>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</si>
  <si>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</si>
  <si>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</si>
  <si>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</si>
  <si>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</si>
  <si>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</si>
  <si>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</si>
  <si>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</si>
  <si>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</si>
  <si>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</si>
  <si>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</si>
  <si>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</si>
  <si>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</si>
  <si>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</si>
  <si>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</si>
  <si>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</si>
  <si>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</si>
  <si>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</si>
  <si>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</si>
  <si>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</si>
  <si>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</si>
  <si>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</si>
  <si>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</si>
  <si>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</si>
  <si>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</si>
  <si>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</si>
  <si>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</si>
  <si>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</si>
  <si>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</si>
  <si>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</si>
  <si>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</si>
  <si>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</si>
  <si>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</si>
  <si>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</si>
  <si>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</si>
  <si>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</si>
  <si>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</si>
  <si>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</si>
  <si>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</si>
  <si>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</si>
  <si>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</si>
  <si>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</si>
  <si>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</si>
  <si>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</si>
  <si>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</si>
  <si>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</si>
  <si>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</si>
  <si>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</si>
  <si>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</si>
  <si>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</si>
  <si>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</si>
  <si>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</si>
  <si>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</si>
  <si>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</si>
  <si>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</si>
  <si>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</si>
  <si>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</si>
  <si>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</si>
  <si>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</si>
  <si>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</si>
  <si>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</si>
  <si>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</si>
  <si>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</si>
  <si>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</si>
  <si>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</si>
  <si>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</si>
  <si>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</si>
  <si>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</si>
  <si>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</si>
  <si>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</si>
  <si>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</si>
  <si>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</si>
  <si>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</si>
  <si>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</si>
  <si>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</si>
  <si>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</si>
  <si>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</si>
  <si>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</si>
  <si>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</si>
  <si>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</si>
  <si>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</si>
  <si>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</si>
  <si>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</si>
  <si>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</si>
  <si>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</si>
  <si>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</si>
  <si>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</si>
  <si>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</si>
  <si>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</si>
  <si>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</si>
  <si>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</si>
  <si>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</si>
  <si>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</si>
  <si>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</si>
  <si>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</si>
  <si>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</si>
  <si>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</si>
  <si>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</si>
  <si>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</si>
  <si>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</si>
  <si>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</si>
  <si>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</si>
  <si>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</si>
  <si>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</si>
  <si>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</si>
  <si>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</si>
  <si>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</si>
  <si>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</si>
  <si>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</si>
  <si>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</si>
  <si>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</si>
  <si>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</si>
  <si>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</si>
  <si>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</si>
  <si>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</si>
  <si>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</si>
  <si>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</si>
  <si>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</si>
  <si>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</si>
  <si>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</si>
  <si>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</si>
  <si>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</si>
  <si>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</si>
  <si>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</si>
  <si>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</si>
  <si>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</si>
  <si>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</si>
  <si>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</si>
  <si>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</si>
  <si>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</si>
  <si>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</si>
  <si>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</si>
  <si>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</si>
  <si>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</si>
  <si>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</si>
  <si>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</si>
  <si>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</si>
  <si>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</si>
  <si>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</si>
  <si>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</si>
  <si>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</si>
  <si>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</si>
  <si>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</si>
  <si>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</si>
  <si>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</si>
  <si>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</si>
  <si>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</si>
  <si>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</si>
  <si>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</si>
  <si>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</si>
  <si>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</si>
  <si>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</si>
  <si>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</si>
  <si>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</si>
  <si>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</si>
  <si>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</si>
  <si>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</si>
  <si>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</si>
  <si>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</si>
  <si>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</si>
  <si>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</si>
  <si>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</si>
  <si>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</si>
  <si>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</si>
  <si>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</si>
  <si>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</si>
  <si>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</si>
  <si>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</si>
  <si>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</si>
  <si>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</si>
  <si>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</si>
  <si>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</si>
  <si>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</si>
  <si>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</si>
  <si>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</si>
  <si>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</si>
  <si>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</si>
  <si>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</si>
  <si>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</si>
  <si>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</si>
  <si>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</si>
  <si>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</si>
  <si>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</si>
  <si>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</si>
  <si>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</si>
  <si>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</si>
  <si>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</si>
  <si>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</si>
  <si>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</si>
  <si>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</si>
  <si>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</si>
  <si>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</si>
  <si>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</si>
  <si>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</si>
  <si>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</si>
  <si>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</si>
  <si>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</si>
  <si>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</si>
  <si>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</si>
  <si>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</si>
  <si>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</si>
  <si>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</si>
  <si>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</si>
  <si>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</si>
  <si>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</si>
  <si>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</si>
  <si>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</si>
  <si>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</si>
  <si>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</si>
  <si>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</si>
  <si>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</si>
  <si>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</si>
  <si>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</si>
  <si>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</si>
  <si>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</si>
  <si>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</si>
  <si>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</si>
  <si>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</si>
  <si>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</si>
  <si>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</si>
  <si>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</si>
  <si>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</si>
  <si>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</si>
  <si>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</si>
  <si>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</si>
  <si>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</si>
  <si>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</si>
  <si>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</si>
  <si>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</si>
  <si>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</si>
  <si>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</si>
  <si>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</si>
  <si>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</si>
  <si>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</si>
  <si>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</si>
  <si>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</si>
  <si>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</si>
  <si>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</si>
  <si>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</si>
  <si>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</si>
  <si>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</si>
  <si>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</si>
  <si>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</si>
  <si>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</si>
  <si>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</si>
  <si>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</si>
  <si>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</si>
  <si>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</si>
  <si>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</si>
  <si>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</si>
  <si>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</si>
  <si>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</si>
  <si>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</si>
  <si>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</si>
  <si>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</si>
  <si>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</si>
  <si>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</si>
  <si>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</si>
  <si>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</si>
  <si>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</si>
  <si>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</si>
  <si>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</si>
  <si>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</si>
  <si>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</si>
  <si>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</si>
  <si>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</si>
  <si>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</si>
  <si>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</si>
  <si>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</si>
  <si>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</si>
  <si>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</si>
  <si>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</si>
  <si>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</si>
  <si>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</si>
  <si>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</si>
  <si>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</si>
  <si>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</si>
  <si>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</si>
  <si>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</si>
  <si>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</si>
  <si>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</si>
  <si>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</si>
  <si>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</si>
  <si>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</si>
  <si>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</si>
  <si>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</si>
  <si>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</si>
  <si>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</si>
  <si>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</si>
  <si>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</si>
  <si>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</si>
  <si>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</si>
  <si>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</si>
  <si>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</si>
  <si>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</si>
  <si>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</si>
  <si>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</si>
  <si>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</si>
  <si>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</si>
  <si>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</si>
  <si>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</si>
  <si>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</si>
  <si>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</si>
  <si>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</si>
  <si>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</si>
  <si>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</si>
  <si>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</si>
  <si>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</si>
  <si>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</si>
  <si>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</si>
  <si>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</si>
  <si>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</si>
  <si>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</si>
  <si>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</si>
  <si>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</si>
  <si>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</si>
  <si>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</si>
  <si>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</si>
  <si>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</si>
  <si>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</si>
  <si>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</si>
  <si>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</si>
  <si>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</si>
  <si>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</si>
  <si>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</si>
  <si>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</si>
  <si>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</si>
  <si>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</si>
  <si>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</si>
  <si>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</si>
  <si>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</si>
  <si>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</si>
  <si>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</si>
  <si>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</si>
  <si>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</si>
  <si>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</si>
  <si>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</si>
  <si>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</si>
  <si>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</si>
  <si>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</si>
  <si>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</si>
  <si>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</si>
  <si>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</si>
  <si>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</si>
  <si>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</si>
  <si>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</si>
  <si>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</si>
  <si>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</si>
  <si>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</si>
  <si>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</si>
  <si>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</si>
  <si>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</si>
  <si>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</si>
  <si>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</si>
  <si>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</si>
  <si>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</si>
  <si>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</si>
  <si>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</si>
  <si>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</si>
  <si>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</si>
  <si>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</si>
  <si>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</si>
  <si>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</si>
  <si>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</si>
  <si>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</si>
  <si>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</si>
  <si>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</si>
  <si>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</si>
  <si>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</si>
  <si>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</si>
  <si>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</si>
  <si>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</si>
  <si>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</si>
  <si>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</si>
  <si>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</si>
  <si>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</si>
  <si>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</si>
  <si>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</si>
  <si>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</si>
  <si>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</si>
  <si>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</si>
  <si>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</si>
  <si>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</si>
  <si>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</si>
  <si>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</si>
  <si>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</si>
  <si>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</si>
  <si>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</si>
  <si>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</si>
  <si>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</si>
  <si>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</si>
  <si>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</si>
  <si>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</si>
  <si>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</si>
  <si>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</si>
  <si>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</si>
  <si>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</si>
  <si>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</si>
  <si>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</si>
  <si>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</si>
  <si>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</si>
  <si>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</si>
  <si>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</si>
  <si>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</si>
  <si>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</si>
  <si>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</si>
  <si>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</si>
  <si>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</si>
  <si>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</si>
  <si>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</si>
  <si>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</si>
  <si>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</si>
  <si>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</si>
  <si>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</si>
  <si>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</si>
  <si>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</si>
  <si>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</si>
  <si>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</si>
  <si>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</si>
  <si>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</si>
  <si>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</si>
  <si>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</si>
  <si>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</si>
  <si>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</si>
  <si>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</si>
  <si>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</si>
  <si>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</si>
  <si>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</si>
  <si>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</si>
  <si>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</si>
  <si>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</si>
  <si>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</si>
  <si>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</si>
  <si>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</si>
  <si>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</si>
  <si>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</si>
  <si>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</si>
  <si>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</si>
  <si>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</si>
  <si>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</si>
  <si>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</si>
  <si>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</si>
  <si>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</si>
  <si>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</si>
  <si>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</si>
  <si>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</si>
  <si>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</si>
  <si>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</si>
  <si>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</si>
  <si>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</si>
  <si>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</si>
  <si>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</si>
  <si>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</si>
  <si>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</si>
  <si>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</si>
  <si>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</si>
  <si>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</si>
  <si>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</si>
  <si>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</si>
  <si>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</si>
  <si>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</si>
  <si>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</si>
  <si>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</si>
  <si>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</si>
  <si>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</si>
  <si>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</si>
  <si>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</si>
  <si>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</si>
  <si>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</si>
  <si>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</si>
  <si>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</si>
  <si>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</si>
  <si>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</si>
  <si>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</si>
  <si>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</si>
  <si>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</si>
  <si>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</si>
  <si>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</si>
  <si>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</si>
  <si>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</si>
  <si>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</si>
  <si>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</si>
  <si>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</si>
  <si>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</si>
  <si>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</si>
  <si>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</si>
  <si>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</si>
  <si>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</si>
  <si>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</si>
  <si>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</si>
  <si>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</si>
  <si>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</si>
  <si>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</si>
  <si>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</si>
  <si>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</si>
  <si>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</si>
  <si>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</si>
  <si>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</si>
  <si>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</si>
  <si>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</si>
  <si>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</si>
  <si>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</si>
  <si>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</si>
  <si>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</si>
  <si>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</si>
  <si>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</si>
  <si>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</si>
  <si>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</si>
  <si>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</si>
  <si>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</si>
  <si>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</si>
  <si>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</si>
  <si>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</si>
  <si>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</si>
  <si>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</si>
  <si>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</si>
  <si>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</si>
  <si>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</si>
  <si>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</si>
  <si>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</si>
  <si>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</si>
  <si>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</si>
  <si>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</si>
  <si>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</si>
  <si>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</si>
  <si>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</si>
  <si>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</si>
  <si>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</si>
  <si>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</si>
  <si>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</si>
  <si>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</si>
  <si>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</si>
  <si>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</si>
  <si>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</si>
  <si>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</si>
  <si>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</si>
  <si>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</si>
  <si>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</si>
  <si>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</si>
  <si>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</si>
  <si>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</si>
  <si>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</si>
  <si>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</si>
  <si>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</si>
  <si>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</si>
  <si>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</si>
  <si>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</si>
  <si>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</si>
  <si>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</si>
  <si>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</si>
  <si>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</si>
  <si>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</si>
  <si>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</si>
  <si>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</si>
  <si>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</si>
  <si>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</si>
  <si>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</si>
  <si>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</si>
  <si>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</si>
  <si>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</si>
  <si>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</si>
  <si>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</si>
  <si>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</si>
  <si>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</si>
  <si>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</si>
  <si>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</si>
  <si>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</si>
  <si>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</si>
  <si>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</si>
  <si>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</si>
  <si>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</si>
  <si>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</si>
  <si>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</si>
  <si>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</si>
  <si>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</si>
  <si>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</si>
  <si>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</si>
  <si>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</si>
  <si>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</si>
  <si>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</si>
  <si>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</si>
  <si>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</si>
  <si>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</si>
  <si>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</si>
  <si>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</si>
  <si>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</si>
  <si>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</si>
  <si>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</si>
  <si>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</si>
  <si>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</si>
  <si>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</si>
  <si>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</si>
  <si>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</si>
  <si>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</si>
  <si>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</si>
  <si>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</si>
  <si>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</si>
  <si>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</si>
  <si>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</si>
  <si>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</si>
  <si>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</si>
  <si>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</si>
  <si>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</si>
  <si>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</si>
  <si>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</si>
  <si>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</si>
  <si>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</si>
  <si>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</si>
  <si>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</si>
  <si>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</si>
  <si>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</si>
  <si>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</si>
  <si>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</si>
  <si>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</si>
  <si>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</si>
  <si>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</si>
  <si>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</si>
  <si>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</si>
  <si>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</si>
  <si>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</si>
  <si>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</si>
  <si>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</si>
  <si>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</si>
  <si>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</si>
  <si>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</si>
  <si>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</si>
  <si>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</si>
  <si>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</si>
  <si>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</si>
  <si>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</si>
  <si>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</si>
  <si>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</si>
  <si>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</si>
  <si>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</si>
  <si>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</si>
  <si>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</si>
  <si>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</si>
  <si>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</si>
  <si>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</si>
  <si>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</si>
  <si>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</si>
  <si>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</si>
  <si>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</si>
  <si>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</si>
  <si>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</si>
  <si>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</si>
  <si>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</si>
  <si>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</si>
  <si>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</si>
  <si>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</si>
  <si>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</si>
  <si>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</si>
  <si>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</si>
  <si>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</si>
  <si>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</si>
  <si>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</si>
  <si>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</si>
  <si>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</si>
  <si>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</si>
  <si>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</si>
  <si>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</si>
  <si>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</si>
  <si>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</si>
  <si>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</si>
  <si>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</si>
  <si>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</si>
  <si>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</si>
  <si>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</si>
  <si>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</si>
  <si>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</si>
  <si>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</si>
  <si>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</si>
  <si>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</si>
  <si>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</si>
  <si>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</si>
  <si>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</si>
  <si>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</si>
  <si>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</si>
  <si>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</si>
  <si>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</si>
  <si>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</si>
  <si>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</si>
  <si>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</si>
  <si>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</si>
  <si>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</si>
  <si>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</si>
  <si>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</si>
  <si>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</si>
  <si>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</si>
  <si>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</si>
  <si>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</si>
  <si>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</si>
  <si>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</si>
  <si>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</si>
  <si>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</si>
  <si>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</si>
  <si>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</si>
  <si>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</si>
  <si>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</si>
  <si>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</si>
  <si>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</si>
  <si>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</si>
  <si>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</si>
  <si>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</si>
  <si>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</si>
  <si>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</si>
  <si>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</si>
  <si>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</si>
  <si>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</si>
  <si>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</si>
  <si>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</si>
  <si>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</si>
  <si>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</si>
  <si>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</si>
  <si>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</si>
  <si>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</si>
  <si>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</si>
  <si>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</si>
  <si>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</si>
  <si>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</si>
  <si>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</si>
  <si>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</si>
  <si>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</si>
  <si>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</si>
  <si>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</si>
  <si>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</si>
  <si>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</si>
  <si>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</si>
  <si>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</si>
  <si>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</si>
  <si>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</si>
  <si>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</si>
  <si>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</si>
  <si>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</si>
  <si>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</si>
  <si>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</si>
  <si>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</si>
  <si>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</si>
  <si>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</si>
  <si>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</si>
  <si>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</si>
  <si>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</si>
  <si>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</si>
  <si>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</si>
  <si>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</si>
  <si>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</si>
  <si>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</si>
  <si>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</si>
  <si>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</si>
  <si>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</si>
  <si>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</si>
  <si>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</si>
  <si>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</si>
  <si>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</si>
  <si>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</si>
  <si>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</si>
  <si>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</si>
  <si>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</si>
  <si>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</si>
  <si>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</si>
  <si>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</si>
  <si>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</si>
  <si>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</si>
  <si>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</si>
  <si>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</si>
  <si>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</si>
  <si>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</si>
  <si>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</si>
  <si>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</si>
  <si>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</si>
  <si>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</si>
  <si>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</si>
  <si>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</si>
  <si>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</si>
  <si>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</si>
  <si>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</si>
  <si>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</si>
  <si>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</si>
  <si>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</si>
  <si>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</si>
  <si>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</si>
  <si>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</si>
  <si>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</si>
  <si>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</si>
  <si>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</si>
  <si>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</si>
  <si>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</si>
  <si>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</si>
  <si>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</si>
  <si>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</si>
  <si>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</si>
  <si>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</si>
  <si>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</si>
  <si>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</si>
  <si>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</si>
  <si>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</si>
  <si>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</si>
  <si>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</si>
  <si>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</si>
  <si>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</si>
  <si>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</si>
  <si>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</si>
  <si>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</si>
  <si>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</si>
  <si>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</si>
  <si>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</si>
  <si>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</si>
  <si>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</si>
  <si>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</si>
  <si>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</si>
  <si>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</si>
  <si>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</si>
  <si>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</si>
  <si>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</si>
  <si>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</si>
  <si>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</si>
  <si>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</si>
  <si>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</si>
  <si>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</si>
  <si>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</si>
  <si>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</si>
  <si>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</si>
  <si>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</si>
  <si>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</si>
  <si>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</si>
  <si>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</si>
  <si>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</si>
  <si>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</si>
  <si>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</si>
  <si>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</si>
  <si>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</si>
  <si>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</si>
  <si>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</si>
  <si>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</si>
  <si>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</si>
  <si>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</si>
  <si>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</si>
  <si>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</si>
  <si>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</si>
  <si>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</si>
  <si>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</si>
  <si>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</si>
  <si>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</si>
  <si>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</si>
  <si>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</si>
  <si>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</si>
  <si>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</si>
  <si>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</si>
  <si>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</si>
  <si>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</si>
  <si>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</si>
  <si>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</si>
  <si>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</si>
  <si>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</si>
  <si>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</si>
  <si>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</si>
  <si>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</si>
  <si>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</si>
  <si>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</si>
  <si>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</si>
  <si>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</si>
  <si>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</si>
  <si>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</si>
  <si>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</si>
  <si>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</si>
  <si>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</si>
  <si>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</si>
  <si>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</si>
  <si>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</si>
  <si>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</si>
  <si>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</si>
  <si>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</si>
  <si>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</si>
  <si>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</si>
  <si>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</si>
  <si>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</si>
  <si>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</si>
  <si>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</si>
  <si>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</si>
  <si>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</si>
  <si>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</si>
  <si>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</si>
  <si>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</si>
  <si>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</si>
  <si>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</si>
  <si>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</si>
  <si>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</si>
  <si>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</si>
  <si>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</si>
  <si>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</si>
  <si>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</si>
  <si>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</si>
  <si>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</si>
  <si>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</si>
  <si>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</si>
  <si>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</si>
  <si>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</si>
  <si>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</si>
  <si>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</si>
  <si>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</si>
  <si>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</si>
  <si>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</si>
  <si>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</si>
  <si>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</si>
  <si>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</si>
  <si>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</si>
  <si>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</si>
  <si>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</si>
  <si>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</si>
  <si>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</si>
  <si>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</si>
  <si>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</si>
  <si>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</si>
  <si>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</si>
  <si>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</si>
  <si>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</si>
  <si>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</si>
  <si>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</si>
  <si>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</si>
  <si>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</si>
  <si>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</si>
  <si>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</si>
  <si>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</si>
  <si>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</si>
  <si>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</si>
  <si>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</si>
  <si>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</si>
  <si>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</si>
  <si>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</si>
  <si>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</si>
  <si>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</si>
  <si>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</si>
  <si>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</si>
  <si>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</si>
  <si>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</si>
  <si>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</si>
  <si>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</si>
  <si>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</si>
  <si>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</si>
  <si>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</si>
  <si>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</si>
  <si>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</si>
  <si>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</si>
  <si>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</si>
  <si>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</si>
  <si>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</si>
  <si>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</si>
  <si>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</si>
  <si>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</si>
  <si>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</si>
  <si>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</si>
  <si>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</si>
  <si>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</si>
  <si>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</si>
  <si>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</si>
  <si>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</si>
  <si>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</si>
  <si>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</si>
  <si>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</si>
  <si>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</si>
  <si>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</si>
  <si>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</si>
  <si>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</si>
  <si>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</si>
  <si>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</si>
  <si>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</si>
  <si>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</si>
  <si>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</si>
  <si>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</si>
  <si>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</si>
  <si>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</si>
  <si>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</si>
  <si>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</si>
  <si>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</si>
  <si>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</si>
  <si>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</si>
  <si>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</si>
  <si>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</si>
  <si>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</si>
  <si>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</si>
  <si>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</si>
  <si>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</si>
  <si>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</si>
  <si>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</si>
  <si>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</si>
  <si>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</si>
  <si>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</si>
  <si>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</si>
  <si>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</si>
  <si>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</si>
  <si>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</si>
  <si>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</si>
  <si>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</si>
  <si>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</si>
  <si>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</si>
  <si>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</si>
  <si>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</si>
  <si>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</si>
  <si>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</si>
  <si>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</si>
  <si>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</si>
  <si>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</si>
  <si>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</si>
  <si>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</si>
  <si>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</si>
  <si>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</si>
  <si>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</si>
  <si>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</si>
  <si>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</si>
  <si>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</si>
  <si>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</si>
  <si>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</si>
  <si>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</si>
  <si>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</si>
  <si>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</si>
  <si>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</si>
  <si>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</si>
  <si>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</si>
  <si>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</si>
  <si>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</si>
  <si>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</si>
  <si>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</si>
  <si>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</si>
  <si>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</si>
  <si>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</si>
  <si>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</si>
  <si>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</si>
  <si>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</si>
  <si>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</si>
  <si>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</si>
  <si>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</si>
  <si>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</si>
  <si>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</si>
  <si>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</si>
  <si>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</si>
  <si>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</si>
  <si>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</si>
  <si>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</si>
  <si>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</si>
  <si>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</si>
  <si>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</si>
  <si>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</si>
  <si>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</si>
  <si>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</si>
  <si>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</si>
  <si>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</si>
  <si>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</si>
  <si>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</si>
  <si>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</si>
  <si>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</si>
  <si>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</si>
  <si>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</si>
  <si>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</si>
  <si>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</si>
  <si>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</si>
  <si>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</si>
  <si>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</si>
  <si>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</si>
  <si>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</si>
  <si>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</si>
  <si>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</si>
  <si>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</si>
  <si>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</si>
  <si>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</si>
  <si>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</si>
  <si>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</si>
  <si>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</si>
  <si>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</si>
  <si>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</si>
  <si>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</si>
  <si>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</si>
  <si>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</si>
  <si>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</si>
  <si>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</si>
  <si>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</si>
  <si>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</si>
  <si>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</si>
  <si>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</si>
  <si>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</si>
  <si>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</si>
  <si>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</si>
  <si>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</si>
  <si>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</si>
  <si>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</si>
  <si>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</si>
  <si>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</si>
  <si>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</si>
  <si>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</si>
  <si>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</si>
  <si>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</si>
  <si>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</si>
  <si>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</si>
  <si>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</si>
  <si>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</si>
  <si>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</si>
  <si>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</si>
  <si>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</si>
  <si>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</si>
  <si>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</si>
  <si>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</si>
  <si>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</si>
  <si>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</si>
  <si>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</si>
  <si>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</si>
  <si>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</si>
  <si>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</si>
  <si>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</si>
  <si>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</si>
  <si>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</si>
  <si>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</si>
  <si>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</si>
  <si>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</si>
  <si>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</si>
  <si>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</si>
  <si>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</si>
  <si>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</si>
  <si>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</si>
  <si>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</si>
  <si>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</si>
  <si>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</si>
  <si>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</si>
  <si>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</si>
  <si>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</si>
  <si>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</si>
  <si>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</si>
  <si>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</si>
  <si>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</si>
  <si>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</si>
  <si>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</si>
  <si>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</si>
  <si>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</si>
  <si>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</si>
  <si>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</si>
  <si>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</si>
  <si>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</si>
  <si>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</si>
  <si>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</si>
  <si>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</si>
  <si>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</si>
  <si>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</si>
  <si>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</si>
  <si>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</si>
  <si>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</si>
  <si>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</si>
  <si>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</si>
  <si>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</si>
  <si>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</si>
  <si>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</si>
  <si>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</si>
  <si>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</si>
  <si>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</si>
  <si>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</si>
  <si>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</si>
  <si>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</si>
  <si>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</si>
  <si>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</si>
  <si>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</si>
  <si>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</si>
  <si>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</si>
  <si>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</si>
  <si>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</si>
  <si>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</si>
  <si>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</si>
  <si>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</si>
  <si>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</si>
  <si>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</si>
  <si>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</si>
  <si>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</si>
  <si>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</si>
  <si>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</si>
  <si>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</si>
  <si>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</si>
  <si>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</si>
  <si>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</si>
  <si>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</si>
  <si>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</si>
  <si>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</si>
  <si>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</si>
  <si>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</si>
  <si>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</si>
  <si>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</si>
  <si>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</si>
  <si>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</si>
  <si>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</si>
  <si>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</si>
  <si>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</si>
  <si>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</si>
  <si>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</si>
  <si>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</si>
  <si>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</si>
  <si>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</si>
  <si>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</si>
  <si>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</si>
  <si>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</si>
  <si>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</si>
  <si>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</si>
  <si>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</si>
  <si>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</si>
  <si>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</si>
  <si>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</si>
  <si>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</si>
  <si>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</si>
  <si>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</si>
  <si>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</si>
  <si>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</si>
  <si>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</si>
  <si>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</si>
  <si>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</si>
  <si>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</si>
  <si>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</si>
  <si>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</si>
  <si>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</si>
  <si>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</si>
  <si>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</si>
  <si>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</si>
  <si>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</si>
  <si>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</si>
  <si>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</si>
  <si>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</si>
  <si>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</si>
  <si>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</si>
  <si>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</si>
  <si>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</si>
  <si>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</si>
  <si>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</si>
  <si>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</si>
  <si>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</si>
  <si>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</si>
  <si>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</si>
  <si>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</si>
  <si>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</si>
  <si>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</si>
  <si>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</si>
  <si>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</si>
  <si>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</si>
  <si>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</si>
  <si>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</si>
  <si>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</si>
  <si>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</si>
  <si>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</si>
  <si>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</si>
  <si>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</si>
  <si>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</si>
  <si>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</si>
  <si>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</si>
  <si>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</si>
  <si>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</si>
  <si>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</si>
  <si>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</si>
  <si>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</si>
  <si>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</si>
  <si>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</si>
  <si>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</si>
  <si>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</si>
  <si>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</si>
  <si>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</si>
  <si>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</si>
  <si>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</si>
  <si>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</si>
  <si>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</si>
  <si>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</si>
  <si>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</si>
  <si>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</si>
  <si>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</si>
  <si>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</si>
  <si>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</si>
  <si>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</si>
  <si>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</si>
  <si>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</si>
  <si>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</si>
  <si>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</si>
  <si>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</si>
  <si>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</si>
  <si>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</si>
  <si>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</si>
  <si>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</si>
  <si>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</si>
  <si>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</si>
  <si>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</si>
  <si>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</si>
  <si>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</si>
  <si>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</si>
  <si>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</si>
  <si>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</si>
  <si>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</si>
  <si>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</si>
  <si>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</si>
  <si>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</si>
  <si>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</si>
  <si>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</si>
  <si>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</si>
  <si>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</si>
  <si>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</si>
  <si>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</si>
  <si>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</si>
  <si>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</si>
  <si>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</si>
  <si>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</si>
  <si>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</si>
  <si>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</si>
  <si>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</si>
  <si>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</si>
  <si>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</si>
  <si>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</si>
  <si>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</si>
  <si>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</si>
  <si>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</si>
  <si>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</si>
  <si>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</si>
  <si>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</si>
  <si>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</si>
  <si>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</si>
  <si>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</si>
  <si>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</si>
  <si>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</si>
  <si>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</si>
  <si>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</si>
  <si>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</si>
  <si>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</si>
  <si>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</si>
  <si>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</si>
  <si>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</si>
  <si>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</si>
  <si>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</si>
  <si>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</si>
  <si>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</si>
  <si>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</si>
  <si>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</si>
  <si>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</si>
  <si>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</si>
  <si>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</si>
  <si>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</si>
  <si>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</si>
  <si>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</si>
  <si>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</si>
  <si>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</si>
  <si>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</si>
  <si>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</si>
  <si>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</si>
  <si>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</si>
  <si>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</si>
  <si>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</si>
  <si>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</si>
  <si>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</si>
  <si>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</si>
  <si>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</si>
  <si>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</si>
  <si>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</si>
  <si>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</si>
  <si>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</si>
  <si>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</si>
  <si>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</si>
  <si>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</si>
  <si>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</si>
  <si>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</si>
  <si>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</si>
  <si>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</si>
  <si>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</si>
  <si>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</si>
  <si>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</si>
  <si>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</si>
  <si>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</si>
  <si>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</si>
  <si>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</si>
  <si>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</si>
  <si>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</si>
  <si>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</si>
  <si>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</si>
  <si>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</si>
  <si>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</si>
  <si>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</si>
  <si>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</si>
  <si>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</si>
  <si>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</si>
  <si>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</si>
  <si>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</si>
  <si>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</si>
  <si>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</si>
  <si>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</si>
  <si>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</si>
  <si>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</si>
  <si>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</si>
  <si>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</si>
  <si>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</si>
  <si>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</si>
  <si>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</si>
  <si>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</si>
  <si>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</si>
  <si>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</si>
  <si>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</si>
  <si>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</si>
  <si>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</si>
  <si>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</si>
  <si>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</si>
  <si>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</si>
  <si>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</si>
  <si>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</si>
  <si>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</si>
  <si>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</si>
  <si>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</si>
  <si>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</si>
  <si>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</si>
  <si>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</si>
  <si>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</si>
  <si>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</si>
  <si>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</si>
  <si>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</si>
  <si>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</si>
  <si>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</si>
  <si>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</si>
  <si>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</si>
  <si>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</si>
  <si>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</si>
  <si>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</si>
  <si>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</si>
  <si>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</si>
  <si>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</si>
  <si>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</si>
  <si>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</si>
  <si>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</si>
  <si>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</si>
  <si>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</si>
  <si>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</si>
  <si>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</si>
  <si>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</si>
  <si>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</si>
  <si>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</si>
  <si>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</si>
  <si>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</si>
  <si>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</si>
  <si>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</si>
  <si>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</si>
  <si>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</si>
  <si>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</si>
  <si>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</si>
  <si>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</si>
  <si>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</si>
  <si>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</si>
  <si>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</si>
  <si>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</si>
  <si>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</si>
  <si>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</si>
  <si>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</si>
  <si>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</si>
  <si>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</si>
  <si>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</si>
  <si>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</si>
  <si>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</si>
  <si>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</si>
  <si>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</si>
  <si>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</si>
  <si>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</si>
  <si>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</si>
  <si>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</si>
  <si>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</si>
  <si>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</si>
  <si>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</si>
  <si>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</si>
  <si>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</si>
  <si>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</si>
  <si>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</si>
  <si>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</si>
  <si>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</si>
  <si>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</si>
  <si>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</si>
  <si>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</si>
  <si>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</si>
  <si>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</si>
  <si>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</si>
  <si>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</si>
  <si>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</si>
  <si>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</si>
  <si>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</si>
  <si>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</si>
  <si>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</si>
  <si>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</si>
  <si>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</si>
  <si>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Dec</t>
  </si>
  <si>
    <t>Jan</t>
  </si>
  <si>
    <t>Mar</t>
  </si>
  <si>
    <t>May</t>
  </si>
  <si>
    <t>Jul</t>
  </si>
  <si>
    <t>Oct</t>
  </si>
  <si>
    <t>Feb</t>
  </si>
  <si>
    <t>Jun</t>
  </si>
  <si>
    <t>Nov</t>
  </si>
  <si>
    <t>Aug</t>
  </si>
  <si>
    <t>Apr</t>
  </si>
  <si>
    <t>years</t>
  </si>
  <si>
    <t>Sep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</si>
  <si>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</si>
  <si>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</si>
  <si>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</si>
  <si>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</si>
  <si>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</si>
  <si>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</si>
  <si>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Canceled.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</si>
  <si>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</si>
  <si>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</si>
  <si>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</si>
  <si>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</si>
  <si>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</si>
  <si>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</si>
  <si>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</si>
  <si>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</si>
  <si>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</si>
  <si>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</si>
  <si>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</si>
  <si>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</si>
  <si>
    <t>Number Canceled</t>
  </si>
  <si>
    <t>% Fail</t>
  </si>
  <si>
    <t>%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</si>
</sst>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 wrapText="1"/>
    </xf>
    <xf numFmtId="0" fontId="0" fillId="0" borderId="1" xfId="0" applyBorder="1" applyAlignment="1">
      <alignment wrapText="1"/>
    </xf>
    <xf numFmtId="49" fontId="1" fillId="0" borderId="1" xfId="0" applyNumberFormat="1" applyFont="1" applyBorder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1" xfId="0" applyNumberFormat="1" applyBorder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2" borderId="2" xfId="0" applyFont="1" applyFill="1" applyBorder="1"/>
    <xf numFmtId="0" fontId="1" fillId="2" borderId="3" xfId="0" applyNumberFormat="1" applyFont="1" applyFill="1" applyBorder="1"/>
    <xf numFmtId="0" fontId="1" fillId="2" borderId="0" xfId="0" applyFont="1" applyFill="1" applyBorder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Vupload.xlsx]Theater Outcomes vs Month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vs Month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Month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FC-431E-A5EF-8733DF5633EE}"/>
            </c:ext>
          </c:extLst>
        </c:ser>
        <c:ser>
          <c:idx val="1"/>
          <c:order val="1"/>
          <c:tx>
            <c:strRef>
              <c:f>'Theater Outcomes vs Month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Month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FC-431E-A5EF-8733DF5633EE}"/>
            </c:ext>
          </c:extLst>
        </c:ser>
        <c:ser>
          <c:idx val="2"/>
          <c:order val="2"/>
          <c:tx>
            <c:strRef>
              <c:f>'Theater Outcomes vs Month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Month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Month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FC-431E-A5EF-8733DF563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730968"/>
        <c:axId val="915732608"/>
      </c:lineChart>
      <c:catAx>
        <c:axId val="915730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32608"/>
        <c:crosses val="autoZero"/>
        <c:auto val="1"/>
        <c:lblAlgn val="ctr"/>
        <c:lblOffset val="100"/>
        <c:noMultiLvlLbl val="0"/>
      </c:catAx>
      <c:valAx>
        <c:axId val="915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3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D-4D43-BA78-10D83E7DD067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D-4D43-BA78-10D83E7DD067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D-4D43-BA78-10D83E7DD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565072"/>
        <c:axId val="669566056"/>
      </c:lineChart>
      <c:catAx>
        <c:axId val="669565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66056"/>
        <c:crosses val="autoZero"/>
        <c:auto val="0"/>
        <c:lblAlgn val="ctr"/>
        <c:lblOffset val="100"/>
        <c:noMultiLvlLbl val="0"/>
      </c:catAx>
      <c:valAx>
        <c:axId val="6695660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6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</xdr:row>
      <xdr:rowOff>76199</xdr:rowOff>
    </xdr:from>
    <xdr:to>
      <xdr:col>16</xdr:col>
      <xdr:colOff>304799</xdr:colOff>
      <xdr:row>19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4C0DF-0EE3-4E6B-A266-018DE4B0A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314324</xdr:colOff>
      <xdr:row>14</xdr:row>
      <xdr:rowOff>123824</xdr:rowOff>
    </xdr:from>
    <xdr:to>
      <xdr:col>13</xdr:col>
      <xdr:colOff>361950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08480-C2D7-4968-9DB5-7FC365CEF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 Fishman" refreshedDate="44240.468811689818" createdVersion="6" refreshedVersion="6" minRefreshableVersion="3" recordCount="4114" xr:uid="{6A372297-0A6F-4D9F-85F5-574E8BF216F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AB1EC-DC87-4A29-9106-43FE46EAAE6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29C2A-BAA0-4120-A0B1-9D4FB83E195E}">
  <sheetPr codeName="Sheet1"/>
  <dimension ref="A1:G38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8369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8370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8371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8376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7" x14ac:dyDescent="0.25">
      <c r="A17" s="15" t="s">
        <v>8367</v>
      </c>
      <c r="B17" s="12">
        <v>37</v>
      </c>
      <c r="C17" s="12">
        <v>35</v>
      </c>
      <c r="D17" s="12">
        <v>3</v>
      </c>
      <c r="E17" s="12">
        <v>75</v>
      </c>
    </row>
    <row r="18" spans="1:7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4" spans="1:7" x14ac:dyDescent="0.25">
      <c r="B24" s="17" t="s">
        <v>8218</v>
      </c>
      <c r="C24" s="17" t="s">
        <v>8220</v>
      </c>
      <c r="D24" s="17" t="s">
        <v>8219</v>
      </c>
      <c r="E24" s="17" t="s">
        <v>8361</v>
      </c>
      <c r="F24" s="19" t="s">
        <v>8401</v>
      </c>
      <c r="G24" s="19" t="s">
        <v>8400</v>
      </c>
    </row>
    <row r="25" spans="1:7" x14ac:dyDescent="0.25">
      <c r="A25" s="15" t="s">
        <v>8368</v>
      </c>
      <c r="B25" s="12">
        <v>56</v>
      </c>
      <c r="C25" s="12">
        <v>33</v>
      </c>
      <c r="D25" s="12">
        <v>7</v>
      </c>
      <c r="E25" s="12">
        <v>96</v>
      </c>
      <c r="F25" s="16">
        <f>B25/E25</f>
        <v>0.58333333333333337</v>
      </c>
      <c r="G25" s="16">
        <f>C25/E25</f>
        <v>0.34375</v>
      </c>
    </row>
    <row r="26" spans="1:7" x14ac:dyDescent="0.25">
      <c r="A26" s="15" t="s">
        <v>8373</v>
      </c>
      <c r="B26" s="12">
        <v>71</v>
      </c>
      <c r="C26" s="12">
        <v>39</v>
      </c>
      <c r="D26" s="12">
        <v>3</v>
      </c>
      <c r="E26" s="12">
        <v>113</v>
      </c>
      <c r="F26" s="16">
        <f t="shared" ref="F26:F37" si="0">B26/E26</f>
        <v>0.62831858407079644</v>
      </c>
      <c r="G26" s="16">
        <f t="shared" ref="G26:G37" si="1">C26/E26</f>
        <v>0.34513274336283184</v>
      </c>
    </row>
    <row r="27" spans="1:7" x14ac:dyDescent="0.25">
      <c r="A27" s="15" t="s">
        <v>8369</v>
      </c>
      <c r="B27" s="12">
        <v>56</v>
      </c>
      <c r="C27" s="12">
        <v>33</v>
      </c>
      <c r="D27" s="12">
        <v>3</v>
      </c>
      <c r="E27" s="12">
        <v>92</v>
      </c>
      <c r="F27" s="16">
        <f t="shared" si="0"/>
        <v>0.60869565217391308</v>
      </c>
      <c r="G27" s="16">
        <f t="shared" si="1"/>
        <v>0.35869565217391303</v>
      </c>
    </row>
    <row r="28" spans="1:7" x14ac:dyDescent="0.25">
      <c r="A28" s="15" t="s">
        <v>8377</v>
      </c>
      <c r="B28" s="12">
        <v>71</v>
      </c>
      <c r="C28" s="12">
        <v>40</v>
      </c>
      <c r="D28" s="12">
        <v>2</v>
      </c>
      <c r="E28" s="12">
        <v>113</v>
      </c>
      <c r="F28" s="16">
        <f t="shared" si="0"/>
        <v>0.62831858407079644</v>
      </c>
      <c r="G28" s="16">
        <f t="shared" si="1"/>
        <v>0.35398230088495575</v>
      </c>
    </row>
    <row r="29" spans="1:7" x14ac:dyDescent="0.25">
      <c r="A29" s="15" t="s">
        <v>8370</v>
      </c>
      <c r="B29" s="12">
        <v>111</v>
      </c>
      <c r="C29" s="12">
        <v>52</v>
      </c>
      <c r="D29" s="12">
        <v>3</v>
      </c>
      <c r="E29" s="12">
        <v>166</v>
      </c>
      <c r="F29" s="16">
        <f t="shared" si="0"/>
        <v>0.66867469879518071</v>
      </c>
      <c r="G29" s="16">
        <f t="shared" si="1"/>
        <v>0.31325301204819278</v>
      </c>
    </row>
    <row r="30" spans="1:7" x14ac:dyDescent="0.25">
      <c r="A30" s="15" t="s">
        <v>8374</v>
      </c>
      <c r="B30" s="12">
        <v>100</v>
      </c>
      <c r="C30" s="12">
        <v>49</v>
      </c>
      <c r="D30" s="12">
        <v>4</v>
      </c>
      <c r="E30" s="12">
        <v>153</v>
      </c>
      <c r="F30" s="16">
        <f t="shared" si="0"/>
        <v>0.65359477124183007</v>
      </c>
      <c r="G30" s="16">
        <f t="shared" si="1"/>
        <v>0.3202614379084967</v>
      </c>
    </row>
    <row r="31" spans="1:7" x14ac:dyDescent="0.25">
      <c r="A31" s="15" t="s">
        <v>8371</v>
      </c>
      <c r="B31" s="12">
        <v>87</v>
      </c>
      <c r="C31" s="12">
        <v>50</v>
      </c>
      <c r="D31" s="12">
        <v>1</v>
      </c>
      <c r="E31" s="12">
        <v>138</v>
      </c>
      <c r="F31" s="16">
        <f t="shared" si="0"/>
        <v>0.63043478260869568</v>
      </c>
      <c r="G31" s="16">
        <f t="shared" si="1"/>
        <v>0.36231884057971014</v>
      </c>
    </row>
    <row r="32" spans="1:7" x14ac:dyDescent="0.25">
      <c r="A32" s="15" t="s">
        <v>8376</v>
      </c>
      <c r="B32" s="12">
        <v>72</v>
      </c>
      <c r="C32" s="12">
        <v>47</v>
      </c>
      <c r="D32" s="12">
        <v>4</v>
      </c>
      <c r="E32" s="12">
        <v>123</v>
      </c>
      <c r="F32" s="16">
        <f t="shared" si="0"/>
        <v>0.58536585365853655</v>
      </c>
      <c r="G32" s="16">
        <f t="shared" si="1"/>
        <v>0.38211382113821141</v>
      </c>
    </row>
    <row r="33" spans="1:7" x14ac:dyDescent="0.25">
      <c r="A33" s="15" t="s">
        <v>8379</v>
      </c>
      <c r="B33" s="12">
        <v>59</v>
      </c>
      <c r="C33" s="12">
        <v>34</v>
      </c>
      <c r="D33" s="12">
        <v>4</v>
      </c>
      <c r="E33" s="12">
        <v>97</v>
      </c>
      <c r="F33" s="16">
        <f t="shared" si="0"/>
        <v>0.60824742268041232</v>
      </c>
      <c r="G33" s="16">
        <f t="shared" si="1"/>
        <v>0.35051546391752575</v>
      </c>
    </row>
    <row r="34" spans="1:7" x14ac:dyDescent="0.25">
      <c r="A34" s="15" t="s">
        <v>8372</v>
      </c>
      <c r="B34" s="12">
        <v>65</v>
      </c>
      <c r="C34" s="12">
        <v>50</v>
      </c>
      <c r="D34" s="12"/>
      <c r="E34" s="12">
        <v>115</v>
      </c>
      <c r="F34" s="16">
        <f t="shared" si="0"/>
        <v>0.56521739130434778</v>
      </c>
      <c r="G34" s="16">
        <f t="shared" si="1"/>
        <v>0.43478260869565216</v>
      </c>
    </row>
    <row r="35" spans="1:7" x14ac:dyDescent="0.25">
      <c r="A35" s="15" t="s">
        <v>8375</v>
      </c>
      <c r="B35" s="12">
        <v>54</v>
      </c>
      <c r="C35" s="12">
        <v>31</v>
      </c>
      <c r="D35" s="12">
        <v>3</v>
      </c>
      <c r="E35" s="12">
        <v>88</v>
      </c>
      <c r="F35" s="16">
        <f t="shared" si="0"/>
        <v>0.61363636363636365</v>
      </c>
      <c r="G35" s="16">
        <f t="shared" si="1"/>
        <v>0.35227272727272729</v>
      </c>
    </row>
    <row r="36" spans="1:7" x14ac:dyDescent="0.25">
      <c r="A36" s="15" t="s">
        <v>8367</v>
      </c>
      <c r="B36" s="12">
        <v>37</v>
      </c>
      <c r="C36" s="12">
        <v>35</v>
      </c>
      <c r="D36" s="12">
        <v>3</v>
      </c>
      <c r="E36" s="12">
        <v>75</v>
      </c>
      <c r="F36" s="16">
        <f t="shared" si="0"/>
        <v>0.49333333333333335</v>
      </c>
      <c r="G36" s="16">
        <f t="shared" si="1"/>
        <v>0.46666666666666667</v>
      </c>
    </row>
    <row r="37" spans="1:7" x14ac:dyDescent="0.25">
      <c r="B37" s="18">
        <v>839</v>
      </c>
      <c r="C37" s="18">
        <v>493</v>
      </c>
      <c r="D37" s="18">
        <v>37</v>
      </c>
      <c r="E37" s="18">
        <v>1369</v>
      </c>
      <c r="F37" s="16">
        <f t="shared" si="0"/>
        <v>0.61285609934258578</v>
      </c>
      <c r="G37" s="16">
        <f t="shared" si="1"/>
        <v>0.36011687363038714</v>
      </c>
    </row>
    <row r="38" spans="1:7" x14ac:dyDescent="0.25">
      <c r="B38" s="16">
        <f>GETPIVOTDATA("outcomes",$A$4,"outcomes","successful")/GETPIVOTDATA("outcomes",$A$4)</f>
        <v>0.61285609934258578</v>
      </c>
      <c r="C38" s="16">
        <f>GETPIVOTDATA("outcomes",$A$4,"outcomes","failed")/GETPIVOTDATA("outcomes",$A$4)</f>
        <v>0.36011687363038714</v>
      </c>
      <c r="D38" s="16">
        <f>GETPIVOTDATA("outcomes",$A$4,"outcomes","canceled")/GETPIVOTDATA("outcomes",$A$4)</f>
        <v>2.7027027027027029E-2</v>
      </c>
      <c r="E38" s="16">
        <f>SUM(B38:D38)</f>
        <v>1</v>
      </c>
      <c r="F38" s="1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522" sqref="H52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85546875" style="3" bestFit="1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2" customWidth="1"/>
    <col min="16" max="16" width="11" customWidth="1"/>
    <col min="17" max="17" width="41.140625" customWidth="1"/>
    <col min="18" max="18" width="12.140625" customWidth="1"/>
    <col min="19" max="20" width="21" style="14" bestFit="1" customWidth="1"/>
    <col min="22" max="22" width="11.7109375" customWidth="1"/>
  </cols>
  <sheetData>
    <row r="1" spans="1:21" s="8" customFormat="1" ht="30.75" thickBot="1" x14ac:dyDescent="0.3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9" t="s">
        <v>8307</v>
      </c>
      <c r="Q1" s="9" t="s">
        <v>8359</v>
      </c>
      <c r="R1" s="9" t="s">
        <v>8358</v>
      </c>
      <c r="S1" s="13" t="s">
        <v>8365</v>
      </c>
      <c r="T1" s="13" t="s">
        <v>8366</v>
      </c>
      <c r="U1" s="8" t="s">
        <v>8378</v>
      </c>
    </row>
    <row r="2" spans="1:21" ht="60" hidden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42F63DA2-2AD8-411B-8933-994A337E1018}">
    <filterColumn colId="17">
      <filters>
        <filter val="plays"/>
      </filters>
    </filterColumn>
  </autoFilter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2CB9-9220-41A7-9086-DBFE18841D21}">
  <sheetPr codeName="Sheet3"/>
  <dimension ref="A2:H14"/>
  <sheetViews>
    <sheetView tabSelected="1" topLeftCell="A10" workbookViewId="0">
      <selection activeCell="C21" sqref="C21"/>
    </sheetView>
  </sheetViews>
  <sheetFormatPr defaultRowHeight="15" x14ac:dyDescent="0.25"/>
  <cols>
    <col min="1" max="1" width="17.5703125" bestFit="1" customWidth="1"/>
    <col min="2" max="2" width="18" bestFit="1" customWidth="1"/>
    <col min="3" max="3" width="14.28515625" bestFit="1" customWidth="1"/>
    <col min="4" max="4" width="15.5703125" bestFit="1" customWidth="1"/>
    <col min="5" max="5" width="13.140625" bestFit="1" customWidth="1"/>
    <col min="6" max="6" width="20.85546875" style="16" bestFit="1" customWidth="1"/>
    <col min="7" max="7" width="17" style="16" bestFit="1" customWidth="1"/>
    <col min="8" max="8" width="20.42578125" style="16" bestFit="1" customWidth="1"/>
  </cols>
  <sheetData>
    <row r="2" spans="1:8" x14ac:dyDescent="0.25">
      <c r="A2" t="s">
        <v>8380</v>
      </c>
      <c r="B2" t="s">
        <v>8381</v>
      </c>
      <c r="C2" t="s">
        <v>8382</v>
      </c>
      <c r="D2" t="s">
        <v>8399</v>
      </c>
      <c r="E2" t="s">
        <v>8383</v>
      </c>
      <c r="F2" s="16" t="s">
        <v>8384</v>
      </c>
      <c r="G2" s="16" t="s">
        <v>8385</v>
      </c>
      <c r="H2" s="16" t="s">
        <v>8386</v>
      </c>
    </row>
    <row r="3" spans="1:8" x14ac:dyDescent="0.25">
      <c r="A3" t="s">
        <v>8387</v>
      </c>
      <c r="B3">
        <f>COUNTIFS(Kickstarter!$D:$D,"&lt;1000",Kickstarter!$R:$R,"plays",Kickstarter!$F:$F,"successful")</f>
        <v>141</v>
      </c>
      <c r="C3">
        <f>COUNTIFS(Kickstarter!$D:$D,"&lt;1000",Kickstarter!$R:$R,"plays",Kickstarter!$F:$F,"failed")</f>
        <v>45</v>
      </c>
      <c r="D3">
        <f>COUNTIFS(Kickstarter!$D:$D,"&lt;1000",Kickstarter!$R:$R,"plays",Kickstarter!$F:$F,"canceled")</f>
        <v>0</v>
      </c>
      <c r="E3">
        <f>SUM(B3:D3)</f>
        <v>186</v>
      </c>
      <c r="F3" s="16">
        <f>(B3/$E3)</f>
        <v>0.75806451612903225</v>
      </c>
      <c r="G3" s="16">
        <f>(C3/$E3)</f>
        <v>0.24193548387096775</v>
      </c>
      <c r="H3" s="16">
        <f>(D3/$E3)</f>
        <v>0</v>
      </c>
    </row>
    <row r="4" spans="1:8" x14ac:dyDescent="0.25">
      <c r="A4" t="s">
        <v>8388</v>
      </c>
      <c r="B4">
        <f>COUNTIFS(Kickstarter!$D:$D,"&gt;=1000",Kickstarter!$D:$D,"&lt;=4999",Kickstarter!$R:$R,"plays",Kickstarter!$F:$F,"successful")</f>
        <v>388</v>
      </c>
      <c r="C4">
        <f>COUNTIFS(Kickstarter!$D:$D,"&gt;=1000",Kickstarter!$D:$D,"&lt;=4999",Kickstarter!$R:$R,"plays",Kickstarter!$F:$F,"failed")</f>
        <v>146</v>
      </c>
      <c r="D4">
        <f>COUNTIFS(Kickstarter!$D:$D,"&gt;=1000",Kickstarter!$D:$D,"&lt;=4999",Kickstarter!$R:$R,"plays",Kickstarter!$F:$F,"canceled")</f>
        <v>0</v>
      </c>
      <c r="E4">
        <f>SUM(B4:D4)</f>
        <v>534</v>
      </c>
      <c r="F4" s="16">
        <f t="shared" ref="F4:F14" si="0">(B4/$E4)</f>
        <v>0.72659176029962547</v>
      </c>
      <c r="G4" s="16">
        <f t="shared" ref="G4:G14" si="1">(C4/$E4)</f>
        <v>0.27340823970037453</v>
      </c>
      <c r="H4" s="16">
        <f t="shared" ref="H4:H14" si="2">(D4/$E4)</f>
        <v>0</v>
      </c>
    </row>
    <row r="5" spans="1:8" x14ac:dyDescent="0.25">
      <c r="A5" t="s">
        <v>8389</v>
      </c>
      <c r="B5">
        <f>COUNTIFS(Kickstarter!$D:$D,"&gt;=5000",Kickstarter!$D:$D,"&lt;=9999",Kickstarter!$R:$R,"plays",Kickstarter!$F:$F,"successful")</f>
        <v>93</v>
      </c>
      <c r="C5">
        <f>COUNTIFS(Kickstarter!$D:$D,"&gt;=5000",Kickstarter!$D:$D,"&lt;=9999",Kickstarter!$R:$R,"plays",Kickstarter!$F:$F,"failed")</f>
        <v>76</v>
      </c>
      <c r="D5">
        <f>COUNTIFS(Kickstarter!$D:$D,"&gt;=5000",Kickstarter!$D:$D,"&lt;=9999",Kickstarter!$R:$R,"plays",Kickstarter!$F:$F,"canceled")</f>
        <v>0</v>
      </c>
      <c r="E5">
        <f t="shared" ref="E5:E14" si="3">SUM(B5:D5)</f>
        <v>169</v>
      </c>
      <c r="F5" s="16">
        <f t="shared" si="0"/>
        <v>0.55029585798816572</v>
      </c>
      <c r="G5" s="16">
        <f t="shared" si="1"/>
        <v>0.44970414201183434</v>
      </c>
      <c r="H5" s="16">
        <f t="shared" si="2"/>
        <v>0</v>
      </c>
    </row>
    <row r="6" spans="1:8" x14ac:dyDescent="0.25">
      <c r="A6" t="s">
        <v>8390</v>
      </c>
      <c r="B6">
        <f>COUNTIFS(Kickstarter!$D:$D,"&gt;=10000",Kickstarter!$D:$D,"&lt;=14999",Kickstarter!$R:$R,"plays",Kickstarter!$F:$F,"successful")</f>
        <v>39</v>
      </c>
      <c r="C6">
        <f>COUNTIFS(Kickstarter!$D:$D,"&gt;=10000",Kickstarter!$D:$D,"&lt;=14999",Kickstarter!$R:$R,"plays",Kickstarter!$F:$F,"failed")</f>
        <v>33</v>
      </c>
      <c r="D6">
        <f>COUNTIFS(Kickstarter!$D:$D,"&gt;=10000",Kickstarter!$D:$D,"&lt;=14999",Kickstarter!$R:$R,"plays",Kickstarter!$F:$F,"canceled")</f>
        <v>0</v>
      </c>
      <c r="E6">
        <f t="shared" si="3"/>
        <v>72</v>
      </c>
      <c r="F6" s="16">
        <f t="shared" si="0"/>
        <v>0.54166666666666663</v>
      </c>
      <c r="G6" s="16">
        <f t="shared" si="1"/>
        <v>0.45833333333333331</v>
      </c>
      <c r="H6" s="16">
        <f t="shared" si="2"/>
        <v>0</v>
      </c>
    </row>
    <row r="7" spans="1:8" x14ac:dyDescent="0.25">
      <c r="A7" t="s">
        <v>8391</v>
      </c>
      <c r="B7">
        <f>COUNTIFS(Kickstarter!$D:$D,"&gt;=15000",Kickstarter!$D:$D,"&lt;=19999",Kickstarter!$R:$R,"plays",Kickstarter!$F:$F,"successful")</f>
        <v>12</v>
      </c>
      <c r="C7">
        <f>COUNTIFS(Kickstarter!$D:$D,"&gt;=15000",Kickstarter!$D:$D,"&lt;=19999",Kickstarter!$R:$R,"plays",Kickstarter!$F:$F,"failed")</f>
        <v>12</v>
      </c>
      <c r="D7">
        <f>COUNTIFS(Kickstarter!$D:$D,"&gt;=15000",Kickstarter!$D:$D,"&lt;=19999",Kickstarter!$R:$R,"plays",Kickstarter!$F:$F,"canceled")</f>
        <v>0</v>
      </c>
      <c r="E7">
        <f t="shared" si="3"/>
        <v>24</v>
      </c>
      <c r="F7" s="16">
        <f t="shared" si="0"/>
        <v>0.5</v>
      </c>
      <c r="G7" s="16">
        <f t="shared" si="1"/>
        <v>0.5</v>
      </c>
      <c r="H7" s="16">
        <f t="shared" si="2"/>
        <v>0</v>
      </c>
    </row>
    <row r="8" spans="1:8" x14ac:dyDescent="0.25">
      <c r="A8" t="s">
        <v>8392</v>
      </c>
      <c r="B8">
        <f>COUNTIFS(Kickstarter!$D:$D,"&gt;=20000",Kickstarter!$D:$D,"&lt;=24999",Kickstarter!$R:$R,"plays",Kickstarter!$F:$F,"successful")</f>
        <v>9</v>
      </c>
      <c r="C8">
        <f>COUNTIFS(Kickstarter!$D:$D,"&gt;=20000",Kickstarter!$D:$D,"&lt;=24999",Kickstarter!$R:$R,"plays",Kickstarter!$F:$F,"failed")</f>
        <v>11</v>
      </c>
      <c r="D8">
        <f>COUNTIFS(Kickstarter!$D:$D,"&gt;=20000",Kickstarter!$D:$D,"&lt;=24999",Kickstarter!$R:$R,"plays",Kickstarter!$F:$F,"canceled")</f>
        <v>0</v>
      </c>
      <c r="E8">
        <f t="shared" si="3"/>
        <v>20</v>
      </c>
      <c r="F8" s="16">
        <f t="shared" si="0"/>
        <v>0.45</v>
      </c>
      <c r="G8" s="16">
        <f t="shared" si="1"/>
        <v>0.55000000000000004</v>
      </c>
      <c r="H8" s="16">
        <f t="shared" si="2"/>
        <v>0</v>
      </c>
    </row>
    <row r="9" spans="1:8" x14ac:dyDescent="0.25">
      <c r="A9" t="s">
        <v>8393</v>
      </c>
      <c r="B9">
        <f>COUNTIFS(Kickstarter!$D:$D,"&gt;=25000",Kickstarter!$D:$D,"&lt;=29999",Kickstarter!$R:$R,"plays",Kickstarter!$F:$F,"successful")</f>
        <v>1</v>
      </c>
      <c r="C9">
        <f>COUNTIFS(Kickstarter!$D:$D,"&gt;=25000",Kickstarter!$D:$D,"&lt;=29999",Kickstarter!$R:$R,"plays",Kickstarter!$F:$F,"failed")</f>
        <v>4</v>
      </c>
      <c r="D9">
        <f>COUNTIFS(Kickstarter!$D:$D,"&gt;=25000",Kickstarter!$D:$D,"&lt;=29999",Kickstarter!$R:$R,"plays",Kickstarter!$F:$F,"canceled")</f>
        <v>0</v>
      </c>
      <c r="E9">
        <f t="shared" si="3"/>
        <v>5</v>
      </c>
      <c r="F9" s="16">
        <f t="shared" si="0"/>
        <v>0.2</v>
      </c>
      <c r="G9" s="16">
        <f t="shared" si="1"/>
        <v>0.8</v>
      </c>
      <c r="H9" s="16">
        <f t="shared" si="2"/>
        <v>0</v>
      </c>
    </row>
    <row r="10" spans="1:8" x14ac:dyDescent="0.25">
      <c r="A10" t="s">
        <v>8398</v>
      </c>
      <c r="B10">
        <f>COUNTIFS(Kickstarter!$D:$D,"&gt;=30000",Kickstarter!$D:$D,"&lt;=34999",Kickstarter!$R:$R,"plays",Kickstarter!$F:$F,"successful")</f>
        <v>3</v>
      </c>
      <c r="C10">
        <f>COUNTIFS(Kickstarter!$D:$D,"&gt;=30000",Kickstarter!$D:$D,"&lt;=34999",Kickstarter!$R:$R,"plays",Kickstarter!$F:$F,"failed")</f>
        <v>8</v>
      </c>
      <c r="D10">
        <f>COUNTIFS(Kickstarter!$D:$D,"&gt;=30000",Kickstarter!$D:$D,"&lt;=34999",Kickstarter!$R:$R,"plays",Kickstarter!$F:$F,"canceled")</f>
        <v>0</v>
      </c>
      <c r="E10">
        <f t="shared" si="3"/>
        <v>11</v>
      </c>
      <c r="F10" s="16">
        <f t="shared" si="0"/>
        <v>0.27272727272727271</v>
      </c>
      <c r="G10" s="16">
        <f t="shared" si="1"/>
        <v>0.72727272727272729</v>
      </c>
      <c r="H10" s="16">
        <f t="shared" si="2"/>
        <v>0</v>
      </c>
    </row>
    <row r="11" spans="1:8" x14ac:dyDescent="0.25">
      <c r="A11" t="s">
        <v>8394</v>
      </c>
      <c r="B11">
        <f>COUNTIFS(Kickstarter!$D:$D,"&gt;=35000",Kickstarter!$D:$D,"&lt;=39999",Kickstarter!$R:$R,"plays",Kickstarter!$F:$F,"successful")</f>
        <v>4</v>
      </c>
      <c r="C11">
        <f>COUNTIFS(Kickstarter!$D:$D,"&gt;=35000",Kickstarter!$D:$D,"&lt;=39999",Kickstarter!$R:$R,"plays",Kickstarter!$F:$F,"failed")</f>
        <v>2</v>
      </c>
      <c r="D11">
        <f>COUNTIFS(Kickstarter!$D:$D,"&gt;=35000",Kickstarter!$D:$D,"&lt;=39999",Kickstarter!$R:$R,"plays",Kickstarter!$F:$F,"canceled")</f>
        <v>0</v>
      </c>
      <c r="E11">
        <f t="shared" si="3"/>
        <v>6</v>
      </c>
      <c r="F11" s="16">
        <f t="shared" si="0"/>
        <v>0.66666666666666663</v>
      </c>
      <c r="G11" s="16">
        <f t="shared" si="1"/>
        <v>0.33333333333333331</v>
      </c>
      <c r="H11" s="16">
        <f t="shared" si="2"/>
        <v>0</v>
      </c>
    </row>
    <row r="12" spans="1:8" x14ac:dyDescent="0.25">
      <c r="A12" t="s">
        <v>8395</v>
      </c>
      <c r="B12">
        <f>COUNTIFS(Kickstarter!$D:$D,"&gt;=40000",Kickstarter!$D:$D,"&lt;=44999",Kickstarter!$R:$R,"plays",Kickstarter!$F:$F,"successful")</f>
        <v>2</v>
      </c>
      <c r="C12">
        <f>COUNTIFS(Kickstarter!$D:$D,"&gt;=40000",Kickstarter!$D:$D,"&lt;=44999",Kickstarter!$R:$R,"plays",Kickstarter!$F:$F,"failed")</f>
        <v>1</v>
      </c>
      <c r="D12">
        <f>COUNTIFS(Kickstarter!$D:$D,"&gt;=40000",Kickstarter!$D:$D,"&lt;=44999",Kickstarter!$R:$R,"plays",Kickstarter!$F:$F,"canceled")</f>
        <v>0</v>
      </c>
      <c r="E12">
        <f t="shared" si="3"/>
        <v>3</v>
      </c>
      <c r="F12" s="16">
        <f t="shared" si="0"/>
        <v>0.66666666666666663</v>
      </c>
      <c r="G12" s="16">
        <f t="shared" si="1"/>
        <v>0.33333333333333331</v>
      </c>
      <c r="H12" s="16">
        <f t="shared" si="2"/>
        <v>0</v>
      </c>
    </row>
    <row r="13" spans="1:8" x14ac:dyDescent="0.25">
      <c r="A13" t="s">
        <v>8396</v>
      </c>
      <c r="B13">
        <f>COUNTIFS(Kickstarter!$D:$D,"&gt;=45000",Kickstarter!$D:$D,"&lt;=49999",Kickstarter!$R:$R,"plays",Kickstarter!$F:$F,"successful")</f>
        <v>0</v>
      </c>
      <c r="C13">
        <f>COUNTIFS(Kickstarter!$D:$D,"&gt;=45000",Kickstarter!$D:$D,"&lt;=49999",Kickstarter!$R:$R,"plays",Kickstarter!$F:$F,"failed")</f>
        <v>1</v>
      </c>
      <c r="D13">
        <f>COUNTIFS(Kickstarter!$D:$D,"&gt;=45000",Kickstarter!$D:$D,"&lt;=49999",Kickstarter!$R:$R,"plays",Kickstarter!$F:$F,"canceled")</f>
        <v>0</v>
      </c>
      <c r="E13">
        <f t="shared" si="3"/>
        <v>1</v>
      </c>
      <c r="F13" s="16">
        <f t="shared" si="0"/>
        <v>0</v>
      </c>
      <c r="G13" s="16">
        <f t="shared" si="1"/>
        <v>1</v>
      </c>
      <c r="H13" s="16">
        <f t="shared" si="2"/>
        <v>0</v>
      </c>
    </row>
    <row r="14" spans="1:8" x14ac:dyDescent="0.25">
      <c r="A14" t="s">
        <v>8397</v>
      </c>
      <c r="B14">
        <f>COUNTIFS(Kickstarter!$D:$D,"&gt;=50000",Kickstarter!$R:$R,"plays",Kickstarter!$F:$F,"successful")</f>
        <v>2</v>
      </c>
      <c r="C14">
        <f>COUNTIFS(Kickstarter!$D:$D,"&gt;=50000",Kickstarter!$R:$R,"plays",Kickstarter!$F:$F,"failed")</f>
        <v>14</v>
      </c>
      <c r="D14">
        <f>COUNTIFS(Kickstarter!$D:$D,"&gt;=50000",Kickstarter!$R:$R,"plays",Kickstarter!$F:$F,"canceled")</f>
        <v>0</v>
      </c>
      <c r="E14">
        <f t="shared" si="3"/>
        <v>16</v>
      </c>
      <c r="F14" s="16">
        <f t="shared" si="0"/>
        <v>0.125</v>
      </c>
      <c r="G14" s="16">
        <f t="shared" si="1"/>
        <v>0.875</v>
      </c>
      <c r="H14" s="16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vs Month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 Fishman</cp:lastModifiedBy>
  <dcterms:created xsi:type="dcterms:W3CDTF">2017-04-20T15:17:24Z</dcterms:created>
  <dcterms:modified xsi:type="dcterms:W3CDTF">2021-02-16T02:09:41Z</dcterms:modified>
</cp:coreProperties>
</file>