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labs_4-1\Основы бизнеса\ЛР6_Коршун_ФИТ_5\"/>
    </mc:Choice>
  </mc:AlternateContent>
  <xr:revisionPtr revIDLastSave="0" documentId="13_ncr:1_{5ECC9C1D-88E7-4DDC-B4BA-EEBD75EFA6B4}" xr6:coauthVersionLast="47" xr6:coauthVersionMax="47" xr10:uidLastSave="{00000000-0000-0000-0000-000000000000}"/>
  <bookViews>
    <workbookView xWindow="-98" yWindow="-98" windowWidth="21795" windowHeight="12975" activeTab="3" xr2:uid="{3FF06F46-CE08-4BEF-93E9-4D25C7C771C9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3" i="4"/>
  <c r="B16" i="4"/>
  <c r="B15" i="4"/>
  <c r="B12" i="3"/>
  <c r="B15" i="3"/>
  <c r="B17" i="3"/>
  <c r="B16" i="3" s="1"/>
  <c r="B15" i="2"/>
  <c r="B14" i="3"/>
  <c r="B13" i="2"/>
  <c r="B14" i="2"/>
  <c r="B16" i="2"/>
  <c r="B9" i="1"/>
  <c r="B15" i="1"/>
  <c r="B14" i="1"/>
  <c r="B11" i="1"/>
  <c r="B12" i="1"/>
  <c r="B11" i="2" l="1"/>
</calcChain>
</file>

<file path=xl/sharedStrings.xml><?xml version="1.0" encoding="utf-8"?>
<sst xmlns="http://schemas.openxmlformats.org/spreadsheetml/2006/main" count="61" uniqueCount="53">
  <si>
    <t>Имя</t>
  </si>
  <si>
    <t>Значение</t>
  </si>
  <si>
    <t>Капитальные затраты, руб</t>
  </si>
  <si>
    <t>Производительность ед. до проекта, ед</t>
  </si>
  <si>
    <t>Производительность после внедрения, ед</t>
  </si>
  <si>
    <t>Условно постоянные расходы, руб</t>
  </si>
  <si>
    <t>Норма амортизации оборудования, %</t>
  </si>
  <si>
    <t>Плановые остановки оборудования за год, дней</t>
  </si>
  <si>
    <t>T окупаемости, г</t>
  </si>
  <si>
    <t>Выпус до, ед</t>
  </si>
  <si>
    <t>Выпуск после, ед</t>
  </si>
  <si>
    <t>Дополнительные амортизационные отчисления, руб</t>
  </si>
  <si>
    <t>Экономия по условно постоянным расходам, руб</t>
  </si>
  <si>
    <t>Название</t>
  </si>
  <si>
    <t>Объем производства, м3</t>
  </si>
  <si>
    <r>
      <t>Норма расхода энергии на 1м</t>
    </r>
    <r>
      <rPr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, руб</t>
    </r>
  </si>
  <si>
    <t>Норма снижения, %</t>
  </si>
  <si>
    <t>Изменение численности, чел</t>
  </si>
  <si>
    <t>Среднегодовая з/п, руб</t>
  </si>
  <si>
    <t>Норма аммортизации, %</t>
  </si>
  <si>
    <t>Норма ремонта, %</t>
  </si>
  <si>
    <t>Капитальные затраты, тыс. руб</t>
  </si>
  <si>
    <t>Т окупаемости</t>
  </si>
  <si>
    <t>Экономия электоэнергии, руб</t>
  </si>
  <si>
    <t>Экономия зарплаты, руб</t>
  </si>
  <si>
    <t>Дополнительная аммортизационные отчисления, руб</t>
  </si>
  <si>
    <t>Дополнительные ремонты, руб</t>
  </si>
  <si>
    <t>Выпуск продукции в год, шт</t>
  </si>
  <si>
    <t>Себестоимость 1-го изделия до, руб</t>
  </si>
  <si>
    <t>Цена до, руб</t>
  </si>
  <si>
    <t>Цена после, руб</t>
  </si>
  <si>
    <t>Новые сотрудники, чел</t>
  </si>
  <si>
    <t>З/П в месяц, руб</t>
  </si>
  <si>
    <t>Норма амортизации, %</t>
  </si>
  <si>
    <t>Прибыль до, руб</t>
  </si>
  <si>
    <t>Прибыль после, руб</t>
  </si>
  <si>
    <t>Себестоимость после, руб</t>
  </si>
  <si>
    <t>Доп. Затраты, руб</t>
  </si>
  <si>
    <t>Т окупаемости, г</t>
  </si>
  <si>
    <t>Капитальные Затраты, тыс. руб.</t>
  </si>
  <si>
    <t>Норма расхода сырья до, м3</t>
  </si>
  <si>
    <t>Норма расхода сырья после, м3</t>
  </si>
  <si>
    <t>Цена закупки сырья после за 1м3, руб</t>
  </si>
  <si>
    <t>Годовой объем производства, тыс. м3</t>
  </si>
  <si>
    <t>Цена закупки сырья до за 1м3, руб</t>
  </si>
  <si>
    <t>Уволено, чел</t>
  </si>
  <si>
    <t>T эффективное, ч</t>
  </si>
  <si>
    <t>Тарифная ставка 1-го разряда, руб/ч</t>
  </si>
  <si>
    <t>5-й разряд</t>
  </si>
  <si>
    <t>Премии, %</t>
  </si>
  <si>
    <t>Экономия на з/п, руб</t>
  </si>
  <si>
    <t>Экономия на закупке материала, руб</t>
  </si>
  <si>
    <t>Эффективность инвестиций,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</si>
</sst>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128A-B80A-4C5B-BB8D-42C852470561}">
  <dimension ref="A1:B15"/>
  <sheetViews>
    <sheetView zoomScale="116" workbookViewId="0">
      <selection activeCell="D15" sqref="D15"/>
    </sheetView>
  </sheetViews>
  <sheetFormatPr defaultRowHeight="14.25" x14ac:dyDescent="0.45"/>
  <cols>
    <col min="1" max="1" width="48.398437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3200</v>
      </c>
    </row>
    <row r="3" spans="1:2" x14ac:dyDescent="0.45">
      <c r="A3" t="s">
        <v>3</v>
      </c>
      <c r="B3">
        <v>17</v>
      </c>
    </row>
    <row r="4" spans="1:2" x14ac:dyDescent="0.45">
      <c r="A4" t="s">
        <v>4</v>
      </c>
      <c r="B4">
        <v>20</v>
      </c>
    </row>
    <row r="5" spans="1:2" x14ac:dyDescent="0.45">
      <c r="A5" t="s">
        <v>5</v>
      </c>
      <c r="B5">
        <v>23000</v>
      </c>
    </row>
    <row r="6" spans="1:2" x14ac:dyDescent="0.45">
      <c r="A6" t="s">
        <v>6</v>
      </c>
      <c r="B6">
        <v>15</v>
      </c>
    </row>
    <row r="7" spans="1:2" x14ac:dyDescent="0.45">
      <c r="A7" t="s">
        <v>7</v>
      </c>
      <c r="B7">
        <v>75</v>
      </c>
    </row>
    <row r="9" spans="1:2" x14ac:dyDescent="0.45">
      <c r="A9" s="2" t="s">
        <v>8</v>
      </c>
      <c r="B9">
        <f>B2/(B15-B14)</f>
        <v>0.89414858645627882</v>
      </c>
    </row>
    <row r="11" spans="1:2" x14ac:dyDescent="0.45">
      <c r="A11" t="s">
        <v>9</v>
      </c>
      <c r="B11">
        <f>B3*6*(365-B7)</f>
        <v>29580</v>
      </c>
    </row>
    <row r="12" spans="1:2" x14ac:dyDescent="0.45">
      <c r="A12" t="s">
        <v>10</v>
      </c>
      <c r="B12">
        <f>B4*6*(365-B7)</f>
        <v>34800</v>
      </c>
    </row>
    <row r="14" spans="1:2" x14ac:dyDescent="0.45">
      <c r="A14" t="s">
        <v>11</v>
      </c>
      <c r="B14">
        <f>B2*(B6/100)</f>
        <v>480</v>
      </c>
    </row>
    <row r="15" spans="1:2" x14ac:dyDescent="0.45">
      <c r="A15" t="s">
        <v>12</v>
      </c>
      <c r="B15">
        <f>((B5/B11)-(B5/B12))*B12</f>
        <v>4058.8235294117644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F0F0-44CA-4D9B-9DC8-A6F15B8367EF}">
  <dimension ref="A1:B16"/>
  <sheetViews>
    <sheetView zoomScale="136" workbookViewId="0">
      <selection activeCell="A11" sqref="A11"/>
    </sheetView>
  </sheetViews>
  <sheetFormatPr defaultRowHeight="14.25" x14ac:dyDescent="0.45"/>
  <cols>
    <col min="1" max="1" width="46.19921875" bestFit="1" customWidth="1"/>
  </cols>
  <sheetData>
    <row r="1" spans="1:2" x14ac:dyDescent="0.45">
      <c r="A1" s="1" t="s">
        <v>13</v>
      </c>
      <c r="B1" s="1" t="s">
        <v>1</v>
      </c>
    </row>
    <row r="2" spans="1:2" x14ac:dyDescent="0.45">
      <c r="A2" t="s">
        <v>14</v>
      </c>
      <c r="B2">
        <v>3.3</v>
      </c>
    </row>
    <row r="3" spans="1:2" x14ac:dyDescent="0.45">
      <c r="A3" t="s">
        <v>15</v>
      </c>
      <c r="B3">
        <v>14</v>
      </c>
    </row>
    <row r="4" spans="1:2" x14ac:dyDescent="0.45">
      <c r="A4" t="s">
        <v>16</v>
      </c>
      <c r="B4">
        <v>2.5</v>
      </c>
    </row>
    <row r="5" spans="1:2" x14ac:dyDescent="0.45">
      <c r="A5" t="s">
        <v>17</v>
      </c>
      <c r="B5">
        <v>3</v>
      </c>
    </row>
    <row r="6" spans="1:2" x14ac:dyDescent="0.45">
      <c r="A6" t="s">
        <v>18</v>
      </c>
      <c r="B6">
        <v>13500</v>
      </c>
    </row>
    <row r="7" spans="1:2" x14ac:dyDescent="0.45">
      <c r="A7" t="s">
        <v>19</v>
      </c>
      <c r="B7">
        <v>11</v>
      </c>
    </row>
    <row r="8" spans="1:2" x14ac:dyDescent="0.45">
      <c r="A8" t="s">
        <v>20</v>
      </c>
      <c r="B8">
        <v>6</v>
      </c>
    </row>
    <row r="9" spans="1:2" x14ac:dyDescent="0.45">
      <c r="A9" t="s">
        <v>21</v>
      </c>
      <c r="B9">
        <v>1050</v>
      </c>
    </row>
    <row r="11" spans="1:2" x14ac:dyDescent="0.45">
      <c r="A11" s="2" t="s">
        <v>38</v>
      </c>
      <c r="B11">
        <f>B9*1000/(B13+B14-B15-B16)</f>
        <v>1.0186559562268984</v>
      </c>
    </row>
    <row r="13" spans="1:2" x14ac:dyDescent="0.45">
      <c r="A13" t="s">
        <v>23</v>
      </c>
      <c r="B13">
        <f>(B2 *1000000)*B3*(B4/100)</f>
        <v>1155000</v>
      </c>
    </row>
    <row r="14" spans="1:2" x14ac:dyDescent="0.45">
      <c r="A14" t="s">
        <v>24</v>
      </c>
      <c r="B14">
        <f>B5*B6*1.34</f>
        <v>54270</v>
      </c>
    </row>
    <row r="15" spans="1:2" x14ac:dyDescent="0.45">
      <c r="A15" t="s">
        <v>25</v>
      </c>
      <c r="B15">
        <f>B9*1000*(B7/100)</f>
        <v>115500</v>
      </c>
    </row>
    <row r="16" spans="1:2" x14ac:dyDescent="0.45">
      <c r="A16" t="s">
        <v>26</v>
      </c>
      <c r="B16">
        <f>B9*1000*(B8/100)</f>
        <v>63000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2FEB-2663-41E9-9C91-8FEC6A504F3A}">
  <dimension ref="A1:B17"/>
  <sheetViews>
    <sheetView zoomScale="160" zoomScaleNormal="160" workbookViewId="0">
      <selection activeCell="A12" sqref="A12"/>
    </sheetView>
  </sheetViews>
  <sheetFormatPr defaultRowHeight="14.25" x14ac:dyDescent="0.45"/>
  <cols>
    <col min="1" max="1" width="33.86328125" bestFit="1" customWidth="1"/>
  </cols>
  <sheetData>
    <row r="1" spans="1:2" x14ac:dyDescent="0.45">
      <c r="A1" s="1" t="s">
        <v>13</v>
      </c>
      <c r="B1" s="1" t="s">
        <v>1</v>
      </c>
    </row>
    <row r="2" spans="1:2" x14ac:dyDescent="0.45">
      <c r="A2" t="s">
        <v>21</v>
      </c>
      <c r="B2">
        <v>230</v>
      </c>
    </row>
    <row r="3" spans="1:2" x14ac:dyDescent="0.45">
      <c r="A3" t="s">
        <v>27</v>
      </c>
      <c r="B3">
        <v>65000</v>
      </c>
    </row>
    <row r="4" spans="1:2" x14ac:dyDescent="0.45">
      <c r="A4" t="s">
        <v>28</v>
      </c>
      <c r="B4">
        <v>18</v>
      </c>
    </row>
    <row r="5" spans="1:2" x14ac:dyDescent="0.45">
      <c r="A5" t="s">
        <v>29</v>
      </c>
      <c r="B5">
        <v>26</v>
      </c>
    </row>
    <row r="6" spans="1:2" x14ac:dyDescent="0.45">
      <c r="A6" t="s">
        <v>30</v>
      </c>
      <c r="B6">
        <v>30</v>
      </c>
    </row>
    <row r="7" spans="1:2" x14ac:dyDescent="0.45">
      <c r="A7" t="s">
        <v>31</v>
      </c>
      <c r="B7">
        <v>3</v>
      </c>
    </row>
    <row r="8" spans="1:2" x14ac:dyDescent="0.45">
      <c r="A8" t="s">
        <v>32</v>
      </c>
      <c r="B8">
        <v>950</v>
      </c>
    </row>
    <row r="9" spans="1:2" x14ac:dyDescent="0.45">
      <c r="A9" t="s">
        <v>33</v>
      </c>
      <c r="B9">
        <v>9</v>
      </c>
    </row>
    <row r="10" spans="1:2" x14ac:dyDescent="0.45">
      <c r="A10" t="s">
        <v>20</v>
      </c>
      <c r="B10">
        <v>8</v>
      </c>
    </row>
    <row r="12" spans="1:2" x14ac:dyDescent="0.45">
      <c r="A12" s="2" t="s">
        <v>38</v>
      </c>
      <c r="B12">
        <f>B2/(B15-B14)</f>
        <v>1.313745201974045E-3</v>
      </c>
    </row>
    <row r="14" spans="1:2" x14ac:dyDescent="0.45">
      <c r="A14" t="s">
        <v>34</v>
      </c>
      <c r="B14">
        <f>(B5-B4)*B3</f>
        <v>520000</v>
      </c>
    </row>
    <row r="15" spans="1:2" x14ac:dyDescent="0.45">
      <c r="A15" t="s">
        <v>35</v>
      </c>
      <c r="B15">
        <f>(B6-B16)*B3</f>
        <v>695072</v>
      </c>
    </row>
    <row r="16" spans="1:2" x14ac:dyDescent="0.45">
      <c r="A16" t="s">
        <v>36</v>
      </c>
      <c r="B16">
        <f>B4+(B17/B3)</f>
        <v>19.306584615384615</v>
      </c>
    </row>
    <row r="17" spans="1:2" x14ac:dyDescent="0.45">
      <c r="A17" t="s">
        <v>37</v>
      </c>
      <c r="B17">
        <f>(B8*B7*12*1.34)+(B2*1000)*(B9/100)+(B2*1000)*(B10/100)</f>
        <v>84928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313C-D1FD-45CB-ADF6-28413FD43F77}">
  <dimension ref="A1:F17"/>
  <sheetViews>
    <sheetView tabSelected="1" zoomScale="157" workbookViewId="0">
      <selection activeCell="C17" sqref="C17"/>
    </sheetView>
  </sheetViews>
  <sheetFormatPr defaultRowHeight="14.25" x14ac:dyDescent="0.45"/>
  <cols>
    <col min="1" max="1" width="32.53125" bestFit="1" customWidth="1"/>
    <col min="2" max="2" width="11.59765625" bestFit="1" customWidth="1"/>
  </cols>
  <sheetData>
    <row r="1" spans="1:6" x14ac:dyDescent="0.45">
      <c r="A1" s="1" t="s">
        <v>13</v>
      </c>
      <c r="B1" s="1" t="s">
        <v>1</v>
      </c>
    </row>
    <row r="2" spans="1:6" x14ac:dyDescent="0.45">
      <c r="A2" t="s">
        <v>39</v>
      </c>
      <c r="B2">
        <v>230</v>
      </c>
    </row>
    <row r="3" spans="1:6" x14ac:dyDescent="0.45">
      <c r="A3" t="s">
        <v>40</v>
      </c>
      <c r="B3">
        <v>1.25</v>
      </c>
    </row>
    <row r="4" spans="1:6" x14ac:dyDescent="0.45">
      <c r="A4" t="s">
        <v>44</v>
      </c>
      <c r="B4">
        <v>106</v>
      </c>
    </row>
    <row r="5" spans="1:6" x14ac:dyDescent="0.45">
      <c r="A5" t="s">
        <v>41</v>
      </c>
      <c r="B5">
        <v>1.55</v>
      </c>
    </row>
    <row r="6" spans="1:6" x14ac:dyDescent="0.45">
      <c r="A6" t="s">
        <v>42</v>
      </c>
      <c r="B6">
        <v>80</v>
      </c>
    </row>
    <row r="7" spans="1:6" x14ac:dyDescent="0.45">
      <c r="A7" t="s">
        <v>43</v>
      </c>
      <c r="B7">
        <v>350</v>
      </c>
    </row>
    <row r="8" spans="1:6" x14ac:dyDescent="0.45">
      <c r="A8" t="s">
        <v>45</v>
      </c>
      <c r="B8">
        <v>2</v>
      </c>
    </row>
    <row r="9" spans="1:6" x14ac:dyDescent="0.45">
      <c r="A9" t="s">
        <v>46</v>
      </c>
      <c r="B9">
        <v>1740</v>
      </c>
      <c r="E9" t="s">
        <v>48</v>
      </c>
      <c r="F9">
        <v>1.73</v>
      </c>
    </row>
    <row r="10" spans="1:6" x14ac:dyDescent="0.45">
      <c r="A10" t="s">
        <v>47</v>
      </c>
      <c r="B10">
        <v>6</v>
      </c>
    </row>
    <row r="11" spans="1:6" x14ac:dyDescent="0.45">
      <c r="A11" t="s">
        <v>49</v>
      </c>
      <c r="B11">
        <v>80</v>
      </c>
    </row>
    <row r="13" spans="1:6" x14ac:dyDescent="0.45">
      <c r="A13" s="2" t="s">
        <v>22</v>
      </c>
      <c r="B13">
        <f>B2*1000/(B15+B16)</f>
        <v>7.5111183440321458E-2</v>
      </c>
    </row>
    <row r="15" spans="1:6" x14ac:dyDescent="0.45">
      <c r="A15" t="s">
        <v>50</v>
      </c>
      <c r="B15">
        <f>2*B9*6*1.73*1.8*1.34</f>
        <v>87127.228800000012</v>
      </c>
    </row>
    <row r="16" spans="1:6" x14ac:dyDescent="0.45">
      <c r="A16" t="s">
        <v>51</v>
      </c>
      <c r="B16">
        <f>(B3*B4-B5*B6)*B7*1000</f>
        <v>2975000</v>
      </c>
    </row>
    <row r="17" spans="1:2" x14ac:dyDescent="0.45">
      <c r="A17" t="s">
        <v>52</v>
      </c>
      <c r="B17">
        <f>(((B15+B16)*1.8)/(B2*1000))*100</f>
        <v>2396.447396452174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Коршун</dc:creator>
  <cp:lastModifiedBy>Никита Коршун</cp:lastModifiedBy>
  <dcterms:created xsi:type="dcterms:W3CDTF">2024-11-14T06:48:25Z</dcterms:created>
  <dcterms:modified xsi:type="dcterms:W3CDTF">2024-11-14T07:53:51Z</dcterms:modified>
</cp:coreProperties>
</file>