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2_Коршун_ФИТ_5\"/>
    </mc:Choice>
  </mc:AlternateContent>
  <xr:revisionPtr revIDLastSave="0" documentId="13_ncr:1_{BF54FA15-7738-47A3-85A1-D26FEECD91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B28" i="1"/>
  <c r="B26" i="1"/>
  <c r="P4" i="1"/>
  <c r="B22" i="1" l="1"/>
  <c r="B23" i="1" s="1"/>
  <c r="B24" i="1" s="1"/>
  <c r="B25" i="1" s="1"/>
  <c r="B27" i="1" s="1"/>
  <c r="B29" i="1" s="1"/>
  <c r="B30" i="1" s="1"/>
  <c r="B38" i="3" l="1"/>
  <c r="B37" i="3"/>
  <c r="B25" i="3"/>
  <c r="B24" i="3"/>
  <c r="B21" i="3"/>
  <c r="B5" i="3"/>
  <c r="C5" i="3"/>
  <c r="D5" i="3"/>
  <c r="E5" i="3"/>
  <c r="F5" i="3"/>
  <c r="G5" i="3"/>
  <c r="H5" i="3"/>
  <c r="I5" i="3"/>
  <c r="J5" i="3"/>
  <c r="K5" i="3"/>
</calcChain>
</file>

<file path=xl/sharedStrings.xml><?xml version="1.0" encoding="utf-8"?>
<sst xmlns="http://schemas.openxmlformats.org/spreadsheetml/2006/main" count="129" uniqueCount="88">
  <si>
    <t>Показатель</t>
  </si>
  <si>
    <t>Вариант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</si>
  <si>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</si>
  <si>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</si>
  <si>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Курсовые разницы от пересчета активов, тыс. руб.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</si>
  <si>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</si>
  <si>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</si>
  <si>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</si>
  <si>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</si>
  <si>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</si>
  <si>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</si>
  <si>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на выплату дивидентов всех, тыс. 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</si>
  <si>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</si>
  <si>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</si>
  <si>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</si>
  <si>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</si>
  <si>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</si>
  <si>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</si>
  <si>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</si>
  <si>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</si>
  <si>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Выплаты по привилегированным акциям, тыс .руб.</t>
  </si>
  <si>
    <t>Выручка от реализации продукции (работ, услуг), тыс. руб.</t>
  </si>
  <si>
    <t>Себестоимость реализованной продукции, тыс. руб.</t>
  </si>
  <si>
    <t>Цена  акции, руб./шт.</t>
  </si>
  <si>
    <t>Лабораторная работа 2</t>
  </si>
  <si>
    <t>Методические указания</t>
  </si>
  <si>
    <t>Преал = В - НДС - С</t>
  </si>
  <si>
    <t>Сндс - ставка НДС (на 2024 г. 20%)</t>
  </si>
  <si>
    <r>
      <t xml:space="preserve">НДС = В </t>
    </r>
    <r>
      <rPr>
        <b/>
        <sz val="12"/>
        <color theme="1"/>
        <rFont val="Calibri"/>
        <family val="2"/>
        <charset val="204"/>
      </rPr>
      <t>∙ Сндс / (1+Сндс)</t>
    </r>
  </si>
  <si>
    <t>Прибыль от реализации продукции, тыс. руб.</t>
  </si>
  <si>
    <t>2. Вычисляется прибыль отчетного периода Потч</t>
  </si>
  <si>
    <t>Пчист = Потч - Нпр</t>
  </si>
  <si>
    <t>Потч = Преал+Пинв+Пфин</t>
  </si>
  <si>
    <t>Прибыль  от реализации излишних основных средств, тыс. руб.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</si>
  <si>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</si>
  <si>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</si>
  <si>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r>
      <t>1. Определяется прибыль от реализации продукции 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  <r>
      <rPr>
        <sz val="12"/>
        <color rgb="FF000000"/>
        <rFont val="Calibri"/>
        <family val="2"/>
        <charset val="204"/>
        <scheme val="minor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</si>
  <si>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где В – выручка от реализации продукции; НДС – налог на добавленную стоимость; С – полная себестоимость продукции</t>
  </si>
  <si>
    <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  <family val="2"/>
        <charset val="204"/>
        <scheme val="minor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</si>
  <si>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</si>
  <si>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</si>
  <si>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  <family val="2"/>
        <charset val="204"/>
        <scheme val="minor"/>
      </rPr>
      <t xml:space="preserve">див </t>
    </r>
    <r>
      <rPr>
        <sz val="12"/>
        <color rgb="FF000000"/>
        <rFont val="Calibri"/>
        <family val="2"/>
        <charset val="204"/>
        <scheme val="minor"/>
      </rPr>
      <t>по следующей формуле</t>
    </r>
  </si>
  <si>
    <r>
      <t>где Д</t>
    </r>
    <r>
      <rPr>
        <vertAlign val="subscript"/>
        <sz val="12"/>
        <color rgb="FF000000"/>
        <rFont val="Calibri"/>
        <family val="2"/>
        <charset val="204"/>
        <scheme val="minor"/>
      </rPr>
      <t>ЧП див</t>
    </r>
    <r>
      <rPr>
        <sz val="12"/>
        <color rgb="FF000000"/>
        <rFont val="Calibri"/>
        <family val="2"/>
        <charset val="204"/>
        <scheme val="minor"/>
      </rPr>
      <t xml:space="preserve"> – доля остающейся в распоряжении предприятия чистой прибыли, направляемая на выплату дивидендов, %.</t>
    </r>
  </si>
  <si>
    <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составит:</t>
    </r>
  </si>
  <si>
    <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 xml:space="preserve"> находится по формуле</t>
    </r>
  </si>
  <si>
    <r>
      <t xml:space="preserve">где </t>
    </r>
    <r>
      <rPr>
        <i/>
        <sz val="12"/>
        <color rgb="FF000000"/>
        <rFont val="Calibri"/>
        <family val="2"/>
        <charset val="204"/>
        <scheme val="minor"/>
      </rPr>
      <t>N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  <family val="2"/>
        <charset val="204"/>
        <scheme val="minor"/>
      </rPr>
      <t>ак</t>
    </r>
    <r>
      <rPr>
        <sz val="12"/>
        <color rgb="FF000000"/>
        <rFont val="Calibri"/>
        <family val="2"/>
        <charset val="204"/>
        <scheme val="minor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  <family val="2"/>
        <charset val="204"/>
        <scheme val="minor"/>
      </rPr>
      <t>прив.ак</t>
    </r>
    <r>
      <rPr>
        <sz val="12"/>
        <color rgb="FF000000"/>
        <rFont val="Calibri"/>
        <family val="2"/>
        <charset val="204"/>
        <scheme val="minor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  <family val="2"/>
        <charset val="204"/>
        <scheme val="minor"/>
      </rPr>
      <t>R</t>
    </r>
    <r>
      <rPr>
        <vertAlign val="subscript"/>
        <sz val="12"/>
        <color theme="1"/>
        <rFont val="Calibri"/>
        <family val="2"/>
        <charset val="204"/>
        <scheme val="minor"/>
      </rPr>
      <t>прив.ак</t>
    </r>
    <r>
      <rPr>
        <sz val="12"/>
        <color theme="1"/>
        <rFont val="Calibri"/>
        <family val="2"/>
        <charset val="204"/>
        <scheme val="minor"/>
      </rPr>
      <t xml:space="preserve"> – фиксированный доход, установленный по привилегированным акциям общества, %.</t>
    </r>
  </si>
  <si>
    <r>
      <t xml:space="preserve">Дприв.ак = Nак </t>
    </r>
    <r>
      <rPr>
        <b/>
        <sz val="12"/>
        <color rgb="FF000000"/>
        <rFont val="Calibri"/>
        <family val="2"/>
        <charset val="204"/>
      </rPr>
      <t>∙ Цак ∙ Dприв.ак∙ Rприв.ак / (100 ∙ 100)</t>
    </r>
  </si>
  <si>
    <r>
      <t xml:space="preserve">ЧПдив = ЧПр </t>
    </r>
    <r>
      <rPr>
        <b/>
        <sz val="12"/>
        <color rgb="FF000000"/>
        <rFont val="Calibri"/>
        <family val="2"/>
        <charset val="204"/>
      </rPr>
      <t>∙ Дчп див / 100</t>
    </r>
  </si>
  <si>
    <t>Дпр.ак = ЧПдив - Дприв.ак</t>
  </si>
  <si>
    <r>
      <t xml:space="preserve">8. Уровень доходности простых акций предприятия </t>
    </r>
    <r>
      <rPr>
        <i/>
        <sz val="12"/>
        <color rgb="FF000000"/>
        <rFont val="Calibri"/>
        <family val="2"/>
        <charset val="204"/>
        <scheme val="minor"/>
      </rPr>
      <t>R</t>
    </r>
    <r>
      <rPr>
        <vertAlign val="subscript"/>
        <sz val="12"/>
        <color rgb="FF000000"/>
        <rFont val="Calibri"/>
        <family val="2"/>
        <charset val="204"/>
        <scheme val="minor"/>
      </rPr>
      <t>пр.ак</t>
    </r>
    <r>
      <rPr>
        <sz val="12"/>
        <color rgb="FF000000"/>
        <rFont val="Calibri"/>
        <family val="2"/>
        <charset val="204"/>
        <scheme val="minor"/>
      </rPr>
      <t>, %, в отчетном году составит</t>
    </r>
  </si>
  <si>
    <r>
      <t xml:space="preserve">Rпр.ак = Дпр.ак </t>
    </r>
    <r>
      <rPr>
        <b/>
        <sz val="12"/>
        <color rgb="FF000000"/>
        <rFont val="Calibri"/>
        <family val="2"/>
        <charset val="204"/>
      </rPr>
      <t>∙ 100 / (Nак ∙ (100 - Dприв.ак) ∙ Цак</t>
    </r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</si>
  <si>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</si>
  <si>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t xml:space="preserve">Задание 1. Найти доход и доходность простых акций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</si>
  <si>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Число учредителей ОДО, чел.</t>
  </si>
  <si>
    <t>Учредитель, который вышел из ОДО (его доля распределяется пропорционально между оставшимися партнерами)</t>
  </si>
  <si>
    <t>Уставной фонд на момент выхода, тыс. руб.</t>
  </si>
  <si>
    <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2"/>
        <color theme="1"/>
        <rFont val="Calibri"/>
        <family val="2"/>
        <charset val="204"/>
        <scheme val="minor"/>
      </rPr>
      <t>(заполнить показатели таблицы в соответствии с вариантом)</t>
    </r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</si>
  <si>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</si>
  <si>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</si>
  <si>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</si>
  <si>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</si>
  <si>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</si>
  <si>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</si>
  <si>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</si>
  <si>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</si>
  <si>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</si>
  <si>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</si>
  <si>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</si>
  <si>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</si>
  <si>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</si>
  <si>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</si>
  <si>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</si>
  <si>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Вклад учредителей в уставной фонд, %, итого</t>
  </si>
  <si>
    <t>четвертый</t>
  </si>
  <si>
    <t>где Фуст - уставной фонд ОДО; Dвыб - доля выбывающего учредителя, 100%.</t>
  </si>
  <si>
    <r>
      <t xml:space="preserve">Фвыб = Фуст </t>
    </r>
    <r>
      <rPr>
        <b/>
        <sz val="11"/>
        <color theme="1"/>
        <rFont val="Calibri"/>
        <family val="2"/>
        <charset val="204"/>
      </rPr>
      <t>∙ Dвыб /100</t>
    </r>
  </si>
  <si>
    <t>2. Рассчитать перераспределение долей каждого из оставшихся учредителей, %</t>
  </si>
  <si>
    <t>Di = Di…n/(D1+D2+….+Dn)*100</t>
  </si>
  <si>
    <t>Фi = Фвыб ∙ Di /100</t>
  </si>
  <si>
    <t>3. Рассчитать выплаты между оставшимися учредителями, тыс. руб.</t>
  </si>
  <si>
    <t>1. Определяется доля выбывающего учредителя, тыс. руб.</t>
  </si>
  <si>
    <r>
      <t>где Н</t>
    </r>
    <r>
      <rPr>
        <vertAlign val="subscript"/>
        <sz val="12"/>
        <color theme="1"/>
        <rFont val="Calibri"/>
        <family val="2"/>
        <charset val="204"/>
        <scheme val="minor"/>
      </rPr>
      <t>пр</t>
    </r>
    <r>
      <rPr>
        <sz val="12"/>
        <color theme="1"/>
        <rFont val="Calibri"/>
        <family val="2"/>
        <charset val="204"/>
        <scheme val="minor"/>
      </rPr>
      <t xml:space="preserve"> – налог на прибыль (20% от прибыли отчетного периода)</t>
    </r>
  </si>
  <si>
    <t>НДС = В ∙ Сндс / (1+Сндс)</t>
  </si>
  <si>
    <t>0,2*Потч</t>
  </si>
  <si>
    <t>ЧПдив = ЧПр ∙ Дчп див / 100</t>
  </si>
  <si>
    <t>Дприв.ак = Nак ∙ Цак ∙ Dприв.ак∙ Rприв.ак / (100 ∙ 100)</t>
  </si>
  <si>
    <t>Rпр.ак = Дпр.ак ∙ 100 / (Nак ∙ (100 - Dприв.ак) ∙ Цак</t>
  </si>
  <si>
    <t>Ставка НДС на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</si>
</sst>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vertAlign val="subscript"/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i/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b/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/>
    </xf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justify" vertical="center"/>
    </xf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justify" vertical="center"/>
    </xf>
    <xf numFmtId="0" fontId="3" fillId="3" borderId="9" xfId="0" applyFont="1" applyFill="1" applyBorder="1"/>
    <xf numFmtId="164" fontId="3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6" fillId="0" borderId="0" xfId="0" applyFont="1"/>
    <xf numFmtId="1" fontId="3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justify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justify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" fillId="2" borderId="9" xfId="0" applyFont="1" applyFill="1" applyBorder="1" applyAlignment="1">
      <alignment horizontal="justify" vertical="center"/>
    </xf>
    <xf numFmtId="0" fontId="1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horizontal="justify" vertical="center"/>
    </xf>
    <xf numFmtId="0" fontId="1" fillId="0" borderId="1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164" fontId="0" fillId="0" borderId="9" xfId="0" applyNumberFormat="1" applyBorder="1"/>
    <xf numFmtId="0" fontId="19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1" fontId="4" fillId="0" borderId="9" xfId="0" applyNumberFormat="1" applyFont="1" applyBorder="1" applyAlignment="1">
      <alignment horizontal="center"/>
    </xf>
    <xf numFmtId="0" fontId="10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10" zoomScale="110" workbookViewId="0">
      <selection activeCell="A27" sqref="A27"/>
    </sheetView>
  </sheetViews>
  <sheetFormatPr defaultRowHeight="14.25" x14ac:dyDescent="0.45"/>
  <cols>
    <col min="1" max="1" width="55.19921875" customWidth="1"/>
  </cols>
  <sheetData>
    <row r="1" spans="1:16" ht="18" x14ac:dyDescent="0.55000000000000004">
      <c r="A1" s="27" t="s">
        <v>24</v>
      </c>
    </row>
    <row r="2" spans="1:16" x14ac:dyDescent="0.45">
      <c r="A2" s="26" t="s">
        <v>51</v>
      </c>
    </row>
    <row r="3" spans="1:16" ht="16.149999999999999" thickBot="1" x14ac:dyDescent="0.55000000000000004">
      <c r="A3" s="12" t="s">
        <v>52</v>
      </c>
    </row>
    <row r="4" spans="1:16" ht="14.65" thickBot="1" x14ac:dyDescent="0.5">
      <c r="A4" s="41" t="s">
        <v>0</v>
      </c>
      <c r="B4" s="43" t="s">
        <v>1</v>
      </c>
      <c r="C4" s="44"/>
      <c r="D4" s="44"/>
      <c r="E4" s="44"/>
      <c r="F4" s="44"/>
      <c r="G4" s="44"/>
      <c r="H4" s="44"/>
      <c r="I4" s="44"/>
      <c r="J4" s="44"/>
      <c r="K4" s="45"/>
      <c r="L4" t="s">
        <v>87</v>
      </c>
      <c r="O4">
        <v>20</v>
      </c>
      <c r="P4">
        <f>O4/100</f>
        <v>0.2</v>
      </c>
    </row>
    <row r="5" spans="1:16" ht="14.65" thickBot="1" x14ac:dyDescent="0.5">
      <c r="A5" s="42"/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</row>
    <row r="6" spans="1:16" ht="16.7" customHeight="1" thickBot="1" x14ac:dyDescent="0.5">
      <c r="A6" s="2" t="s">
        <v>21</v>
      </c>
      <c r="B6" s="3">
        <v>10500</v>
      </c>
      <c r="C6" s="3">
        <v>8500</v>
      </c>
      <c r="D6" s="3">
        <v>9800</v>
      </c>
      <c r="E6" s="3">
        <v>8250</v>
      </c>
      <c r="F6" s="3">
        <v>8600</v>
      </c>
      <c r="G6" s="3">
        <v>9300</v>
      </c>
      <c r="H6" s="3">
        <v>9500</v>
      </c>
      <c r="I6" s="3">
        <v>10200</v>
      </c>
      <c r="J6" s="3">
        <v>9100</v>
      </c>
      <c r="K6" s="3">
        <v>10000</v>
      </c>
    </row>
    <row r="7" spans="1:16" ht="17.25" customHeight="1" thickBot="1" x14ac:dyDescent="0.5">
      <c r="A7" s="4" t="s">
        <v>22</v>
      </c>
      <c r="B7" s="3">
        <v>7350</v>
      </c>
      <c r="C7" s="3">
        <v>6500</v>
      </c>
      <c r="D7" s="3">
        <v>6280</v>
      </c>
      <c r="E7" s="3">
        <v>6300</v>
      </c>
      <c r="F7" s="3">
        <v>6000</v>
      </c>
      <c r="G7" s="3">
        <v>6100</v>
      </c>
      <c r="H7" s="3">
        <v>7700</v>
      </c>
      <c r="I7" s="3">
        <v>6950</v>
      </c>
      <c r="J7" s="3">
        <v>7400</v>
      </c>
      <c r="K7" s="3">
        <v>6950</v>
      </c>
    </row>
    <row r="8" spans="1:16" ht="24.75" customHeight="1" thickBot="1" x14ac:dyDescent="0.5">
      <c r="A8" s="5" t="s">
        <v>2</v>
      </c>
      <c r="B8" s="3">
        <v>132</v>
      </c>
      <c r="C8" s="3">
        <v>146</v>
      </c>
      <c r="D8" s="3">
        <v>16.2</v>
      </c>
      <c r="E8" s="3">
        <v>14.9</v>
      </c>
      <c r="F8" s="3">
        <v>13.95</v>
      </c>
      <c r="G8" s="3">
        <v>15.9</v>
      </c>
      <c r="H8" s="3">
        <v>18.7</v>
      </c>
      <c r="I8" s="3">
        <v>19.2</v>
      </c>
      <c r="J8" s="3">
        <v>17.8</v>
      </c>
      <c r="K8" s="3">
        <v>18.399999999999999</v>
      </c>
    </row>
    <row r="9" spans="1:16" ht="14" customHeight="1" thickBot="1" x14ac:dyDescent="0.5">
      <c r="A9" s="6" t="s">
        <v>3</v>
      </c>
      <c r="B9" s="3">
        <v>280</v>
      </c>
      <c r="C9" s="3">
        <v>10</v>
      </c>
      <c r="D9" s="3">
        <v>140</v>
      </c>
      <c r="E9" s="3">
        <v>35</v>
      </c>
      <c r="F9" s="3">
        <v>47</v>
      </c>
      <c r="G9" s="3">
        <v>121</v>
      </c>
      <c r="H9" s="3">
        <v>98</v>
      </c>
      <c r="I9" s="3">
        <v>55</v>
      </c>
      <c r="J9" s="3">
        <v>17.5</v>
      </c>
      <c r="K9" s="3">
        <v>150</v>
      </c>
    </row>
    <row r="10" spans="1:16" ht="17.75" customHeight="1" thickBot="1" x14ac:dyDescent="0.5">
      <c r="A10" s="6" t="s">
        <v>33</v>
      </c>
      <c r="B10" s="3">
        <v>75</v>
      </c>
      <c r="C10" s="3">
        <v>150</v>
      </c>
      <c r="D10" s="3">
        <v>94</v>
      </c>
      <c r="E10" s="3">
        <v>100</v>
      </c>
      <c r="F10" s="3">
        <v>85</v>
      </c>
      <c r="G10" s="3">
        <v>240</v>
      </c>
      <c r="H10" s="3">
        <v>190</v>
      </c>
      <c r="I10" s="3">
        <v>87</v>
      </c>
      <c r="J10" s="3">
        <v>160</v>
      </c>
      <c r="K10" s="3">
        <v>39</v>
      </c>
    </row>
    <row r="11" spans="1:16" ht="14.65" thickBot="1" x14ac:dyDescent="0.5">
      <c r="A11" s="7" t="s">
        <v>4</v>
      </c>
      <c r="B11" s="3">
        <v>-13</v>
      </c>
      <c r="C11" s="3">
        <v>40</v>
      </c>
      <c r="D11" s="3">
        <v>10</v>
      </c>
      <c r="E11" s="3">
        <v>-15</v>
      </c>
      <c r="F11" s="3">
        <v>-27</v>
      </c>
      <c r="G11" s="3">
        <v>30</v>
      </c>
      <c r="H11" s="3">
        <v>70</v>
      </c>
      <c r="I11" s="3">
        <v>25</v>
      </c>
      <c r="J11" s="3">
        <v>-14</v>
      </c>
      <c r="K11" s="3">
        <v>18</v>
      </c>
    </row>
    <row r="12" spans="1:16" ht="16.7" customHeight="1" thickBot="1" x14ac:dyDescent="0.5">
      <c r="A12" s="8" t="s">
        <v>23</v>
      </c>
      <c r="B12" s="3">
        <v>40</v>
      </c>
      <c r="C12" s="3">
        <v>20</v>
      </c>
      <c r="D12" s="3">
        <v>30</v>
      </c>
      <c r="E12" s="3">
        <v>22</v>
      </c>
      <c r="F12" s="3">
        <v>40</v>
      </c>
      <c r="G12" s="3">
        <v>25</v>
      </c>
      <c r="H12" s="3">
        <v>18</v>
      </c>
      <c r="I12" s="3">
        <v>20</v>
      </c>
      <c r="J12" s="3">
        <v>20</v>
      </c>
      <c r="K12" s="3">
        <v>20</v>
      </c>
    </row>
    <row r="13" spans="1:16" ht="26.85" customHeight="1" thickBot="1" x14ac:dyDescent="0.5">
      <c r="A13" s="2" t="s">
        <v>5</v>
      </c>
      <c r="B13" s="3">
        <v>12</v>
      </c>
      <c r="C13" s="3">
        <v>15</v>
      </c>
      <c r="D13" s="3">
        <v>20</v>
      </c>
      <c r="E13" s="3">
        <v>25</v>
      </c>
      <c r="F13" s="3">
        <v>15</v>
      </c>
      <c r="G13" s="3">
        <v>14</v>
      </c>
      <c r="H13" s="3">
        <v>13</v>
      </c>
      <c r="I13" s="3">
        <v>12</v>
      </c>
      <c r="J13" s="3">
        <v>15</v>
      </c>
      <c r="K13" s="3">
        <v>14</v>
      </c>
    </row>
    <row r="14" spans="1:16" ht="26.85" customHeight="1" thickBot="1" x14ac:dyDescent="0.5">
      <c r="A14" s="2" t="s">
        <v>6</v>
      </c>
      <c r="B14" s="3">
        <v>5</v>
      </c>
      <c r="C14" s="3">
        <v>3.5</v>
      </c>
      <c r="D14" s="3">
        <v>4</v>
      </c>
      <c r="E14" s="3">
        <v>4</v>
      </c>
      <c r="F14" s="3">
        <v>5.5</v>
      </c>
      <c r="G14" s="3">
        <v>4.5</v>
      </c>
      <c r="H14" s="3">
        <v>5</v>
      </c>
      <c r="I14" s="3">
        <v>4.5</v>
      </c>
      <c r="J14" s="3">
        <v>6</v>
      </c>
      <c r="K14" s="3">
        <v>5</v>
      </c>
    </row>
    <row r="15" spans="1:16" ht="16.25" customHeight="1" thickBot="1" x14ac:dyDescent="0.5">
      <c r="A15" s="2" t="s">
        <v>7</v>
      </c>
      <c r="B15" s="3">
        <v>12</v>
      </c>
      <c r="C15" s="3">
        <v>12</v>
      </c>
      <c r="D15" s="3">
        <v>14</v>
      </c>
      <c r="E15" s="3">
        <v>11</v>
      </c>
      <c r="F15" s="3">
        <v>19</v>
      </c>
      <c r="G15" s="3">
        <v>20</v>
      </c>
      <c r="H15" s="3">
        <v>18</v>
      </c>
      <c r="I15" s="3">
        <v>25</v>
      </c>
      <c r="J15" s="3">
        <v>15</v>
      </c>
      <c r="K15" s="3">
        <v>19</v>
      </c>
    </row>
    <row r="16" spans="1:16" ht="19.350000000000001" customHeight="1" thickBot="1" x14ac:dyDescent="0.5">
      <c r="A16" s="2" t="s">
        <v>8</v>
      </c>
      <c r="B16" s="3">
        <v>10</v>
      </c>
      <c r="C16" s="3">
        <v>8</v>
      </c>
      <c r="D16" s="3">
        <v>6</v>
      </c>
      <c r="E16" s="3">
        <v>10</v>
      </c>
      <c r="F16" s="3">
        <v>5</v>
      </c>
      <c r="G16" s="3">
        <v>6</v>
      </c>
      <c r="H16" s="3">
        <v>9</v>
      </c>
      <c r="I16" s="3">
        <v>7</v>
      </c>
      <c r="J16" s="3">
        <v>5</v>
      </c>
      <c r="K16" s="3">
        <v>10</v>
      </c>
    </row>
    <row r="17" spans="1:12" ht="16.25" customHeight="1" thickBot="1" x14ac:dyDescent="0.5">
      <c r="A17" s="2" t="s">
        <v>9</v>
      </c>
      <c r="B17" s="3">
        <v>18</v>
      </c>
      <c r="C17" s="3">
        <v>14</v>
      </c>
      <c r="D17" s="3">
        <v>15</v>
      </c>
      <c r="E17" s="3">
        <v>13</v>
      </c>
      <c r="F17" s="3">
        <v>17</v>
      </c>
      <c r="G17" s="3">
        <v>12</v>
      </c>
      <c r="H17" s="3">
        <v>15</v>
      </c>
      <c r="I17" s="3">
        <v>11</v>
      </c>
      <c r="J17" s="3">
        <v>15</v>
      </c>
      <c r="K17" s="3">
        <v>13</v>
      </c>
    </row>
    <row r="18" spans="1:12" ht="16.25" customHeight="1" x14ac:dyDescent="0.45">
      <c r="A18" s="40"/>
      <c r="B18" s="39"/>
      <c r="C18" s="39"/>
      <c r="D18" s="39"/>
      <c r="E18" s="39"/>
      <c r="F18" s="39"/>
      <c r="G18" s="39"/>
      <c r="H18" s="39"/>
      <c r="I18" s="39"/>
      <c r="J18" s="39"/>
      <c r="K18" s="39"/>
    </row>
    <row r="19" spans="1:12" x14ac:dyDescent="0.45">
      <c r="A19" s="9" t="s">
        <v>10</v>
      </c>
      <c r="B19" s="11">
        <f>B6*P4/(1+P4)</f>
        <v>1750</v>
      </c>
      <c r="C19" s="10"/>
      <c r="D19" s="10"/>
      <c r="E19" s="10"/>
      <c r="F19" s="11"/>
      <c r="G19" s="10"/>
      <c r="H19" s="10"/>
      <c r="I19" s="10"/>
      <c r="J19" s="10"/>
      <c r="K19" s="10"/>
      <c r="L19" t="s">
        <v>82</v>
      </c>
    </row>
    <row r="20" spans="1:12" x14ac:dyDescent="0.45">
      <c r="A20" s="9" t="s">
        <v>29</v>
      </c>
      <c r="B20" s="11">
        <f>B6-B19-B7</f>
        <v>1400</v>
      </c>
      <c r="C20" s="10"/>
      <c r="D20" s="10"/>
      <c r="E20" s="10"/>
      <c r="F20" s="11"/>
      <c r="G20" s="10"/>
      <c r="H20" s="10"/>
      <c r="I20" s="10"/>
      <c r="J20" s="10"/>
      <c r="K20" s="10"/>
      <c r="L20" t="s">
        <v>26</v>
      </c>
    </row>
    <row r="21" spans="1:12" ht="15.75" x14ac:dyDescent="0.45">
      <c r="A21" s="9" t="s">
        <v>16</v>
      </c>
      <c r="B21" s="11">
        <f>B8+B9+B10+B11+B20</f>
        <v>1874</v>
      </c>
      <c r="C21" s="10"/>
      <c r="D21" s="10"/>
      <c r="E21" s="10"/>
      <c r="F21" s="11"/>
      <c r="G21" s="10"/>
      <c r="H21" s="10"/>
      <c r="I21" s="10"/>
      <c r="J21" s="10"/>
      <c r="K21" s="10"/>
      <c r="L21" s="48" t="s">
        <v>32</v>
      </c>
    </row>
    <row r="22" spans="1:12" x14ac:dyDescent="0.45">
      <c r="A22" s="9" t="s">
        <v>17</v>
      </c>
      <c r="B22" s="11">
        <f>0.2*B21</f>
        <v>374.8</v>
      </c>
      <c r="C22" s="10"/>
      <c r="D22" s="10"/>
      <c r="E22" s="10"/>
      <c r="F22" s="11"/>
      <c r="G22" s="10"/>
      <c r="H22" s="10"/>
      <c r="I22" s="10"/>
      <c r="J22" s="10"/>
      <c r="K22" s="10"/>
      <c r="L22" t="s">
        <v>83</v>
      </c>
    </row>
    <row r="23" spans="1:12" x14ac:dyDescent="0.45">
      <c r="A23" s="9" t="s">
        <v>18</v>
      </c>
      <c r="B23" s="11">
        <f>B21-B22</f>
        <v>1499.2</v>
      </c>
      <c r="C23" s="10"/>
      <c r="D23" s="10"/>
      <c r="E23" s="10"/>
      <c r="F23" s="11"/>
      <c r="G23" s="10"/>
      <c r="H23" s="10"/>
      <c r="I23" s="10"/>
      <c r="J23" s="10"/>
      <c r="K23" s="10"/>
      <c r="L23" t="s">
        <v>31</v>
      </c>
    </row>
    <row r="24" spans="1:12" x14ac:dyDescent="0.45">
      <c r="A24" s="9" t="s">
        <v>19</v>
      </c>
      <c r="B24" s="11">
        <f>B23-B13</f>
        <v>1487.2</v>
      </c>
      <c r="C24" s="10"/>
      <c r="D24" s="10"/>
      <c r="E24" s="10"/>
      <c r="F24" s="11"/>
      <c r="G24" s="10"/>
      <c r="H24" s="10"/>
      <c r="I24" s="10"/>
      <c r="J24" s="10"/>
      <c r="K24" s="10"/>
      <c r="L24" t="s">
        <v>39</v>
      </c>
    </row>
    <row r="25" spans="1:12" x14ac:dyDescent="0.45">
      <c r="A25" s="9" t="s">
        <v>11</v>
      </c>
      <c r="B25" s="11">
        <f>B24*B14/100</f>
        <v>74.36</v>
      </c>
      <c r="C25" s="10"/>
      <c r="D25" s="10"/>
      <c r="E25" s="10"/>
      <c r="F25" s="11"/>
      <c r="G25" s="10"/>
      <c r="H25" s="10"/>
      <c r="I25" s="10"/>
      <c r="J25" s="10"/>
      <c r="K25" s="10"/>
      <c r="L25" t="s">
        <v>84</v>
      </c>
    </row>
    <row r="26" spans="1:12" x14ac:dyDescent="0.45">
      <c r="A26" s="9" t="s">
        <v>20</v>
      </c>
      <c r="B26" s="11">
        <f>(B12*B15*B16*B17)/(100*100)</f>
        <v>8.64</v>
      </c>
      <c r="C26" s="10"/>
      <c r="D26" s="10"/>
      <c r="E26" s="10"/>
      <c r="F26" s="11"/>
      <c r="G26" s="10"/>
      <c r="H26" s="10"/>
      <c r="I26" s="10"/>
      <c r="J26" s="10"/>
      <c r="K26" s="10"/>
      <c r="L26" t="s">
        <v>85</v>
      </c>
    </row>
    <row r="27" spans="1:12" x14ac:dyDescent="0.45">
      <c r="A27" s="9" t="s">
        <v>12</v>
      </c>
      <c r="B27" s="11">
        <f>B25-B26</f>
        <v>65.72</v>
      </c>
      <c r="C27" s="10"/>
      <c r="D27" s="10"/>
      <c r="E27" s="10"/>
      <c r="F27" s="11"/>
      <c r="G27" s="10"/>
      <c r="H27" s="10"/>
      <c r="I27" s="10"/>
      <c r="J27" s="10"/>
      <c r="K27" s="10"/>
      <c r="L27" t="s">
        <v>48</v>
      </c>
    </row>
    <row r="28" spans="1:12" x14ac:dyDescent="0.45">
      <c r="A28" s="9" t="s">
        <v>13</v>
      </c>
      <c r="B28" s="47">
        <f>(B15-(B15*B16/100))*1000</f>
        <v>10800</v>
      </c>
      <c r="C28" s="13"/>
      <c r="D28" s="13"/>
      <c r="E28" s="13"/>
      <c r="F28" s="47"/>
      <c r="G28" s="13"/>
      <c r="H28" s="13"/>
      <c r="I28" s="13"/>
      <c r="J28" s="13"/>
      <c r="K28" s="13"/>
    </row>
    <row r="29" spans="1:12" x14ac:dyDescent="0.45">
      <c r="A29" s="9" t="s">
        <v>14</v>
      </c>
      <c r="B29" s="11">
        <f>B27*1000*100/(B15*1000*(100-B16)*B12)*100</f>
        <v>15.212962962962964</v>
      </c>
      <c r="C29" s="11"/>
      <c r="D29" s="11"/>
      <c r="E29" s="11"/>
      <c r="F29" s="11"/>
      <c r="G29" s="11"/>
      <c r="H29" s="11"/>
      <c r="I29" s="11"/>
      <c r="J29" s="11"/>
      <c r="K29" s="11"/>
      <c r="L29" t="s">
        <v>86</v>
      </c>
    </row>
    <row r="30" spans="1:12" x14ac:dyDescent="0.45">
      <c r="A30" s="9" t="s">
        <v>15</v>
      </c>
      <c r="B30" s="11">
        <f>B12*B29/100</f>
        <v>6.0851851851851855</v>
      </c>
      <c r="C30" s="11"/>
      <c r="D30" s="11"/>
      <c r="E30" s="11"/>
      <c r="F30" s="11"/>
      <c r="G30" s="11"/>
      <c r="H30" s="11"/>
      <c r="I30" s="11"/>
      <c r="J30" s="11"/>
      <c r="K30" s="11"/>
    </row>
  </sheetData>
  <mergeCells count="2">
    <mergeCell ref="A4:A5"/>
    <mergeCell ref="B4:K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topLeftCell="A10" workbookViewId="0">
      <selection activeCell="A25" sqref="A25"/>
    </sheetView>
  </sheetViews>
  <sheetFormatPr defaultRowHeight="14.25" x14ac:dyDescent="0.45"/>
  <cols>
    <col min="1" max="1" width="114.33203125" customWidth="1"/>
  </cols>
  <sheetData>
    <row r="1" spans="1:1" ht="18" x14ac:dyDescent="0.45">
      <c r="A1" s="14" t="s">
        <v>25</v>
      </c>
    </row>
    <row r="2" spans="1:1" ht="33.75" x14ac:dyDescent="0.45">
      <c r="A2" s="23" t="s">
        <v>36</v>
      </c>
    </row>
    <row r="3" spans="1:1" ht="15.75" x14ac:dyDescent="0.45">
      <c r="A3" s="17" t="s">
        <v>26</v>
      </c>
    </row>
    <row r="4" spans="1:1" ht="15.75" x14ac:dyDescent="0.45">
      <c r="A4" s="20" t="s">
        <v>37</v>
      </c>
    </row>
    <row r="5" spans="1:1" ht="15.75" x14ac:dyDescent="0.45">
      <c r="A5" s="17" t="s">
        <v>28</v>
      </c>
    </row>
    <row r="6" spans="1:1" ht="15.75" x14ac:dyDescent="0.45">
      <c r="A6" s="21" t="s">
        <v>27</v>
      </c>
    </row>
    <row r="7" spans="1:1" ht="15.75" x14ac:dyDescent="0.45">
      <c r="A7" s="24" t="s">
        <v>30</v>
      </c>
    </row>
    <row r="8" spans="1:1" ht="15.75" x14ac:dyDescent="0.45">
      <c r="A8" s="17" t="s">
        <v>32</v>
      </c>
    </row>
    <row r="9" spans="1:1" ht="31.5" x14ac:dyDescent="0.45">
      <c r="A9" s="22" t="s">
        <v>34</v>
      </c>
    </row>
    <row r="10" spans="1:1" ht="31.5" x14ac:dyDescent="0.45">
      <c r="A10" s="25" t="s">
        <v>35</v>
      </c>
    </row>
    <row r="11" spans="1:1" ht="15.75" x14ac:dyDescent="0.45">
      <c r="A11" s="17" t="s">
        <v>31</v>
      </c>
    </row>
    <row r="12" spans="1:1" ht="18" x14ac:dyDescent="0.45">
      <c r="A12" s="20" t="s">
        <v>81</v>
      </c>
    </row>
    <row r="13" spans="1:1" ht="18" x14ac:dyDescent="0.45">
      <c r="A13" s="23" t="s">
        <v>38</v>
      </c>
    </row>
    <row r="14" spans="1:1" ht="15.75" x14ac:dyDescent="0.45">
      <c r="A14" s="17" t="s">
        <v>39</v>
      </c>
    </row>
    <row r="15" spans="1:1" ht="31.5" x14ac:dyDescent="0.45">
      <c r="A15" s="19" t="s">
        <v>40</v>
      </c>
    </row>
    <row r="16" spans="1:1" ht="18" x14ac:dyDescent="0.45">
      <c r="A16" s="23" t="s">
        <v>41</v>
      </c>
    </row>
    <row r="17" spans="1:1" ht="15.75" x14ac:dyDescent="0.45">
      <c r="A17" s="18" t="s">
        <v>47</v>
      </c>
    </row>
    <row r="18" spans="1:1" ht="21" customHeight="1" x14ac:dyDescent="0.45">
      <c r="A18" s="19" t="s">
        <v>42</v>
      </c>
    </row>
    <row r="19" spans="1:1" ht="38.1" customHeight="1" x14ac:dyDescent="0.45">
      <c r="A19" s="23" t="s">
        <v>43</v>
      </c>
    </row>
    <row r="20" spans="1:1" ht="15.75" x14ac:dyDescent="0.45">
      <c r="A20" s="18" t="s">
        <v>46</v>
      </c>
    </row>
    <row r="21" spans="1:1" ht="51.75" x14ac:dyDescent="0.45">
      <c r="A21" s="19" t="s">
        <v>45</v>
      </c>
    </row>
    <row r="22" spans="1:1" ht="18" x14ac:dyDescent="0.45">
      <c r="A22" s="23" t="s">
        <v>44</v>
      </c>
    </row>
    <row r="23" spans="1:1" ht="15.75" x14ac:dyDescent="0.45">
      <c r="A23" s="18" t="s">
        <v>48</v>
      </c>
    </row>
    <row r="24" spans="1:1" ht="18" x14ac:dyDescent="0.45">
      <c r="A24" s="23" t="s">
        <v>49</v>
      </c>
    </row>
    <row r="25" spans="1:1" ht="15.75" x14ac:dyDescent="0.45">
      <c r="A25" s="18" t="s">
        <v>50</v>
      </c>
    </row>
    <row r="26" spans="1:1" ht="15.75" x14ac:dyDescent="0.45">
      <c r="A26" s="15"/>
    </row>
    <row r="27" spans="1:1" ht="15.75" x14ac:dyDescent="0.5">
      <c r="A27" s="16"/>
    </row>
    <row r="28" spans="1:1" ht="15.75" x14ac:dyDescent="0.5">
      <c r="A28" s="16"/>
    </row>
    <row r="29" spans="1:1" ht="15.75" x14ac:dyDescent="0.5">
      <c r="A29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zoomScale="113" zoomScaleNormal="84" workbookViewId="0">
      <selection activeCell="B41" sqref="B41"/>
    </sheetView>
  </sheetViews>
  <sheetFormatPr defaultRowHeight="14.25" x14ac:dyDescent="0.45"/>
  <cols>
    <col min="1" max="1" width="52.1328125" customWidth="1"/>
    <col min="7" max="7" width="9.53125" customWidth="1"/>
  </cols>
  <sheetData>
    <row r="1" spans="1:11" ht="35" customHeight="1" thickBot="1" x14ac:dyDescent="0.55000000000000004">
      <c r="A1" s="46" t="s">
        <v>56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4.65" thickBot="1" x14ac:dyDescent="0.5">
      <c r="A2" s="41" t="s">
        <v>0</v>
      </c>
      <c r="B2" s="43" t="s">
        <v>1</v>
      </c>
      <c r="C2" s="44"/>
      <c r="D2" s="44"/>
      <c r="E2" s="44"/>
      <c r="F2" s="44"/>
      <c r="G2" s="44"/>
      <c r="H2" s="44"/>
      <c r="I2" s="44"/>
      <c r="J2" s="44"/>
      <c r="K2" s="45"/>
    </row>
    <row r="3" spans="1:11" ht="14.65" thickBot="1" x14ac:dyDescent="0.5">
      <c r="A3" s="42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</row>
    <row r="4" spans="1:11" ht="16.7" customHeight="1" x14ac:dyDescent="0.45">
      <c r="A4" s="31" t="s">
        <v>53</v>
      </c>
      <c r="B4" s="32">
        <v>3</v>
      </c>
      <c r="C4" s="32">
        <v>4</v>
      </c>
      <c r="D4" s="32">
        <v>5</v>
      </c>
      <c r="E4" s="32">
        <v>6</v>
      </c>
      <c r="F4" s="32">
        <v>7</v>
      </c>
      <c r="G4" s="32">
        <v>8</v>
      </c>
      <c r="H4" s="32">
        <v>9</v>
      </c>
      <c r="I4" s="32">
        <v>10</v>
      </c>
      <c r="J4" s="32">
        <v>11</v>
      </c>
      <c r="K4" s="32">
        <v>12</v>
      </c>
    </row>
    <row r="5" spans="1:11" ht="17.25" customHeight="1" x14ac:dyDescent="0.45">
      <c r="A5" s="28" t="s">
        <v>72</v>
      </c>
      <c r="B5" s="29">
        <f>SUM(B6:B17)</f>
        <v>100</v>
      </c>
      <c r="C5" s="29">
        <f t="shared" ref="C5:K5" si="0">SUM(C6:C17)</f>
        <v>100</v>
      </c>
      <c r="D5" s="29">
        <f t="shared" si="0"/>
        <v>100</v>
      </c>
      <c r="E5" s="29">
        <f t="shared" si="0"/>
        <v>100</v>
      </c>
      <c r="F5" s="29">
        <f t="shared" si="0"/>
        <v>100</v>
      </c>
      <c r="G5" s="29">
        <f t="shared" si="0"/>
        <v>100</v>
      </c>
      <c r="H5" s="29">
        <f t="shared" si="0"/>
        <v>100</v>
      </c>
      <c r="I5" s="29">
        <f t="shared" si="0"/>
        <v>100</v>
      </c>
      <c r="J5" s="29">
        <f t="shared" si="0"/>
        <v>100</v>
      </c>
      <c r="K5" s="29">
        <f t="shared" si="0"/>
        <v>100</v>
      </c>
    </row>
    <row r="6" spans="1:11" ht="17.25" customHeight="1" x14ac:dyDescent="0.45">
      <c r="A6" s="33" t="s">
        <v>60</v>
      </c>
      <c r="B6" s="29">
        <v>30</v>
      </c>
      <c r="C6" s="29">
        <v>20</v>
      </c>
      <c r="D6" s="29">
        <v>15</v>
      </c>
      <c r="E6" s="29">
        <v>40</v>
      </c>
      <c r="F6" s="29">
        <v>25</v>
      </c>
      <c r="G6" s="29">
        <v>5</v>
      </c>
      <c r="H6" s="29">
        <v>10</v>
      </c>
      <c r="I6" s="29">
        <v>30</v>
      </c>
      <c r="J6" s="29">
        <v>5</v>
      </c>
      <c r="K6" s="29">
        <v>10</v>
      </c>
    </row>
    <row r="7" spans="1:11" ht="17.25" customHeight="1" x14ac:dyDescent="0.45">
      <c r="A7" s="33" t="s">
        <v>61</v>
      </c>
      <c r="B7" s="29">
        <v>20</v>
      </c>
      <c r="C7" s="29">
        <v>10</v>
      </c>
      <c r="D7" s="29">
        <v>15</v>
      </c>
      <c r="E7" s="29">
        <v>10</v>
      </c>
      <c r="F7" s="29">
        <v>20</v>
      </c>
      <c r="G7" s="29">
        <v>20</v>
      </c>
      <c r="H7" s="29">
        <v>15</v>
      </c>
      <c r="I7" s="29">
        <v>5</v>
      </c>
      <c r="J7" s="29">
        <v>10</v>
      </c>
      <c r="K7" s="29">
        <v>15</v>
      </c>
    </row>
    <row r="8" spans="1:11" ht="17.25" customHeight="1" x14ac:dyDescent="0.45">
      <c r="A8" s="33" t="s">
        <v>62</v>
      </c>
      <c r="B8" s="29">
        <v>50</v>
      </c>
      <c r="C8" s="29">
        <v>40</v>
      </c>
      <c r="D8" s="29">
        <v>20</v>
      </c>
      <c r="E8" s="29">
        <v>10</v>
      </c>
      <c r="F8" s="29">
        <v>10</v>
      </c>
      <c r="G8" s="29">
        <v>15</v>
      </c>
      <c r="H8" s="29">
        <v>15</v>
      </c>
      <c r="I8" s="29">
        <v>5</v>
      </c>
      <c r="J8" s="29">
        <v>10</v>
      </c>
      <c r="K8" s="29">
        <v>15</v>
      </c>
    </row>
    <row r="9" spans="1:11" ht="17.25" customHeight="1" x14ac:dyDescent="0.45">
      <c r="A9" s="33" t="s">
        <v>63</v>
      </c>
      <c r="B9" s="29"/>
      <c r="C9" s="29">
        <v>30</v>
      </c>
      <c r="D9" s="29">
        <v>20</v>
      </c>
      <c r="E9" s="29">
        <v>10</v>
      </c>
      <c r="F9" s="29">
        <v>15</v>
      </c>
      <c r="G9" s="29">
        <v>25</v>
      </c>
      <c r="H9" s="29">
        <v>10</v>
      </c>
      <c r="I9" s="29">
        <v>5</v>
      </c>
      <c r="J9" s="29">
        <v>10</v>
      </c>
      <c r="K9" s="29">
        <v>5</v>
      </c>
    </row>
    <row r="10" spans="1:11" ht="17.25" customHeight="1" x14ac:dyDescent="0.45">
      <c r="A10" s="33" t="s">
        <v>64</v>
      </c>
      <c r="B10" s="29"/>
      <c r="C10" s="29"/>
      <c r="D10" s="29">
        <v>30</v>
      </c>
      <c r="E10" s="29">
        <v>15</v>
      </c>
      <c r="F10" s="29">
        <v>5</v>
      </c>
      <c r="G10" s="29">
        <v>10</v>
      </c>
      <c r="H10" s="29">
        <v>25</v>
      </c>
      <c r="I10" s="29">
        <v>5</v>
      </c>
      <c r="J10" s="29">
        <v>5</v>
      </c>
      <c r="K10" s="29">
        <v>5</v>
      </c>
    </row>
    <row r="11" spans="1:11" ht="17.25" customHeight="1" x14ac:dyDescent="0.45">
      <c r="A11" s="33" t="s">
        <v>65</v>
      </c>
      <c r="B11" s="29"/>
      <c r="C11" s="29"/>
      <c r="D11" s="29"/>
      <c r="E11" s="29">
        <v>15</v>
      </c>
      <c r="F11" s="29">
        <v>20</v>
      </c>
      <c r="G11" s="29">
        <v>5</v>
      </c>
      <c r="H11" s="29">
        <v>5</v>
      </c>
      <c r="I11" s="29">
        <v>10</v>
      </c>
      <c r="J11" s="29">
        <v>5</v>
      </c>
      <c r="K11" s="29">
        <v>5</v>
      </c>
    </row>
    <row r="12" spans="1:11" ht="17.25" customHeight="1" x14ac:dyDescent="0.45">
      <c r="A12" s="33" t="s">
        <v>66</v>
      </c>
      <c r="B12" s="29"/>
      <c r="C12" s="29"/>
      <c r="D12" s="29"/>
      <c r="E12" s="29"/>
      <c r="F12" s="29">
        <v>5</v>
      </c>
      <c r="G12" s="29">
        <v>10</v>
      </c>
      <c r="H12" s="29">
        <v>5</v>
      </c>
      <c r="I12" s="29">
        <v>10</v>
      </c>
      <c r="J12" s="29">
        <v>15</v>
      </c>
      <c r="K12" s="29">
        <v>10</v>
      </c>
    </row>
    <row r="13" spans="1:11" ht="17.25" customHeight="1" x14ac:dyDescent="0.45">
      <c r="A13" s="33" t="s">
        <v>67</v>
      </c>
      <c r="B13" s="29"/>
      <c r="C13" s="29"/>
      <c r="D13" s="29"/>
      <c r="E13" s="29"/>
      <c r="F13" s="29"/>
      <c r="G13" s="29">
        <v>10</v>
      </c>
      <c r="H13" s="29">
        <v>10</v>
      </c>
      <c r="I13" s="29">
        <v>15</v>
      </c>
      <c r="J13" s="29">
        <v>10</v>
      </c>
      <c r="K13" s="29">
        <v>5</v>
      </c>
    </row>
    <row r="14" spans="1:11" ht="17.25" customHeight="1" x14ac:dyDescent="0.45">
      <c r="A14" s="33" t="s">
        <v>68</v>
      </c>
      <c r="B14" s="29"/>
      <c r="C14" s="29"/>
      <c r="D14" s="29"/>
      <c r="E14" s="29"/>
      <c r="F14" s="29"/>
      <c r="G14" s="29"/>
      <c r="H14" s="29">
        <v>5</v>
      </c>
      <c r="I14" s="29">
        <v>10</v>
      </c>
      <c r="J14" s="29">
        <v>5</v>
      </c>
      <c r="K14" s="29">
        <v>5</v>
      </c>
    </row>
    <row r="15" spans="1:11" ht="17.25" customHeight="1" x14ac:dyDescent="0.45">
      <c r="A15" s="33" t="s">
        <v>69</v>
      </c>
      <c r="B15" s="29"/>
      <c r="C15" s="29"/>
      <c r="D15" s="29"/>
      <c r="E15" s="29"/>
      <c r="F15" s="29"/>
      <c r="G15" s="29"/>
      <c r="H15" s="29"/>
      <c r="I15" s="29">
        <v>5</v>
      </c>
      <c r="J15" s="29">
        <v>5</v>
      </c>
      <c r="K15" s="29">
        <v>5</v>
      </c>
    </row>
    <row r="16" spans="1:11" ht="17.25" customHeight="1" x14ac:dyDescent="0.45">
      <c r="A16" s="33" t="s">
        <v>70</v>
      </c>
      <c r="B16" s="29"/>
      <c r="C16" s="29"/>
      <c r="D16" s="29"/>
      <c r="E16" s="29"/>
      <c r="F16" s="29"/>
      <c r="G16" s="29"/>
      <c r="H16" s="29"/>
      <c r="I16" s="29"/>
      <c r="J16" s="29">
        <v>20</v>
      </c>
      <c r="K16" s="29">
        <v>10</v>
      </c>
    </row>
    <row r="17" spans="1:11" ht="17.25" customHeight="1" x14ac:dyDescent="0.45">
      <c r="A17" s="33" t="s">
        <v>71</v>
      </c>
      <c r="B17" s="29"/>
      <c r="C17" s="29"/>
      <c r="D17" s="29"/>
      <c r="E17" s="29"/>
      <c r="F17" s="29"/>
      <c r="G17" s="29"/>
      <c r="H17" s="29"/>
      <c r="I17" s="29"/>
      <c r="J17" s="29"/>
      <c r="K17" s="29">
        <v>10</v>
      </c>
    </row>
    <row r="18" spans="1:11" ht="24.75" customHeight="1" x14ac:dyDescent="0.45">
      <c r="A18" s="30" t="s">
        <v>54</v>
      </c>
      <c r="B18" s="29" t="s">
        <v>60</v>
      </c>
      <c r="C18" s="29" t="s">
        <v>62</v>
      </c>
      <c r="D18" s="29" t="s">
        <v>61</v>
      </c>
      <c r="E18" s="29" t="s">
        <v>60</v>
      </c>
      <c r="F18" s="29" t="s">
        <v>65</v>
      </c>
      <c r="G18" s="29" t="s">
        <v>73</v>
      </c>
      <c r="H18" s="29" t="s">
        <v>64</v>
      </c>
      <c r="I18" s="29" t="s">
        <v>60</v>
      </c>
      <c r="J18" s="29" t="s">
        <v>66</v>
      </c>
      <c r="K18" s="29" t="s">
        <v>62</v>
      </c>
    </row>
    <row r="19" spans="1:11" ht="14" customHeight="1" x14ac:dyDescent="0.45">
      <c r="A19" s="30" t="s">
        <v>55</v>
      </c>
      <c r="B19" s="29">
        <v>105</v>
      </c>
      <c r="C19" s="29">
        <v>220</v>
      </c>
      <c r="D19" s="29">
        <v>128</v>
      </c>
      <c r="E19" s="29">
        <v>300</v>
      </c>
      <c r="F19" s="29">
        <v>260</v>
      </c>
      <c r="G19" s="29">
        <v>180</v>
      </c>
      <c r="H19" s="29">
        <v>94</v>
      </c>
      <c r="I19" s="29">
        <v>146</v>
      </c>
      <c r="J19" s="29">
        <v>232</v>
      </c>
      <c r="K19" s="29">
        <v>330</v>
      </c>
    </row>
    <row r="21" spans="1:11" x14ac:dyDescent="0.45">
      <c r="A21" s="9" t="s">
        <v>57</v>
      </c>
      <c r="B21" s="10">
        <f>B19 * B6 / 100</f>
        <v>31.5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45">
      <c r="A22" s="9" t="s">
        <v>58</v>
      </c>
      <c r="B22" s="10">
        <v>100</v>
      </c>
      <c r="C22" s="10">
        <v>100</v>
      </c>
      <c r="D22" s="10">
        <v>100</v>
      </c>
      <c r="E22" s="10">
        <v>100</v>
      </c>
      <c r="F22" s="10">
        <v>100</v>
      </c>
      <c r="G22" s="10">
        <v>100</v>
      </c>
      <c r="H22" s="10">
        <v>100</v>
      </c>
      <c r="I22" s="10">
        <v>100</v>
      </c>
      <c r="J22" s="10">
        <v>100</v>
      </c>
      <c r="K22" s="10">
        <v>100</v>
      </c>
    </row>
    <row r="23" spans="1:11" x14ac:dyDescent="0.45">
      <c r="A23" s="34" t="s">
        <v>60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45">
      <c r="A24" s="34" t="s">
        <v>61</v>
      </c>
      <c r="B24" s="10">
        <f xml:space="preserve"> B7 / (B7 + B8) *100</f>
        <v>28.571428571428569</v>
      </c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45">
      <c r="A25" s="34" t="s">
        <v>62</v>
      </c>
      <c r="B25" s="10">
        <f xml:space="preserve"> B8 / (B7 + B8) *100</f>
        <v>71.428571428571431</v>
      </c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45">
      <c r="A26" s="34" t="s">
        <v>63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45">
      <c r="A27" s="34" t="s">
        <v>64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45">
      <c r="A28" s="34" t="s">
        <v>65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45">
      <c r="A29" s="34" t="s">
        <v>66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45">
      <c r="A30" s="34" t="s">
        <v>67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45">
      <c r="A31" s="34" t="s">
        <v>68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45">
      <c r="A32" s="34" t="s">
        <v>69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45">
      <c r="A33" s="34" t="s">
        <v>70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45">
      <c r="A34" s="34" t="s">
        <v>71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45">
      <c r="A35" s="9" t="s">
        <v>59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45">
      <c r="A36" s="34" t="s">
        <v>60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45">
      <c r="A37" s="34" t="s">
        <v>61</v>
      </c>
      <c r="B37" s="35">
        <f>B21*B24/100</f>
        <v>8.9999999999999982</v>
      </c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45">
      <c r="A38" s="34" t="s">
        <v>62</v>
      </c>
      <c r="B38" s="35">
        <f>B21 * B25/100</f>
        <v>22.5</v>
      </c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45">
      <c r="A39" s="34" t="s">
        <v>63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45">
      <c r="A40" s="34" t="s">
        <v>64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45">
      <c r="A41" s="34" t="s">
        <v>65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45">
      <c r="A42" s="34" t="s">
        <v>66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45">
      <c r="A43" s="34" t="s">
        <v>67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45">
      <c r="A44" s="34" t="s">
        <v>68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45">
      <c r="A45" s="34" t="s">
        <v>69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45">
      <c r="A46" s="34" t="s">
        <v>70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45">
      <c r="A47" s="34" t="s">
        <v>71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</row>
  </sheetData>
  <mergeCells count="3">
    <mergeCell ref="A2:A3"/>
    <mergeCell ref="B2:K2"/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zoomScale="124" workbookViewId="0">
      <selection activeCell="A7" sqref="A7"/>
    </sheetView>
  </sheetViews>
  <sheetFormatPr defaultRowHeight="14.25" x14ac:dyDescent="0.45"/>
  <cols>
    <col min="1" max="1" width="79.46484375" customWidth="1"/>
  </cols>
  <sheetData>
    <row r="1" spans="1:1" ht="18" x14ac:dyDescent="0.45">
      <c r="A1" s="14" t="s">
        <v>25</v>
      </c>
    </row>
    <row r="2" spans="1:1" x14ac:dyDescent="0.45">
      <c r="A2" s="37" t="s">
        <v>80</v>
      </c>
    </row>
    <row r="3" spans="1:1" ht="17.25" customHeight="1" x14ac:dyDescent="0.45">
      <c r="A3" s="36" t="s">
        <v>75</v>
      </c>
    </row>
    <row r="4" spans="1:1" x14ac:dyDescent="0.45">
      <c r="A4" s="38" t="s">
        <v>74</v>
      </c>
    </row>
    <row r="5" spans="1:1" x14ac:dyDescent="0.45">
      <c r="A5" s="37" t="s">
        <v>76</v>
      </c>
    </row>
    <row r="6" spans="1:1" x14ac:dyDescent="0.45">
      <c r="A6" s="36" t="s">
        <v>77</v>
      </c>
    </row>
    <row r="7" spans="1:1" x14ac:dyDescent="0.45">
      <c r="A7" s="37" t="s">
        <v>79</v>
      </c>
    </row>
    <row r="8" spans="1:1" x14ac:dyDescent="0.45">
      <c r="A8" s="36" t="s">
        <v>78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Никита Коршун</cp:lastModifiedBy>
  <dcterms:created xsi:type="dcterms:W3CDTF">2024-01-31T07:04:07Z</dcterms:created>
  <dcterms:modified xsi:type="dcterms:W3CDTF">2024-10-31T06:29:16Z</dcterms:modified>
</cp:coreProperties>
</file>