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kit\labs_4-1\Основы бизнеса\ЛР5_Коршун_ФИТ_5\"/>
    </mc:Choice>
  </mc:AlternateContent>
  <xr:revisionPtr revIDLastSave="0" documentId="13_ncr:1_{656BAED0-08B1-42FE-A67E-5C1EA00CABE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Задание исх данные, решение 1" sheetId="1" r:id="rId1"/>
    <sheet name="Задание порядок работ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1" l="1"/>
  <c r="C61" i="1"/>
  <c r="C62" i="1"/>
  <c r="C63" i="1"/>
  <c r="C64" i="1"/>
  <c r="C65" i="1"/>
  <c r="C66" i="1"/>
  <c r="C60" i="1"/>
  <c r="B68" i="1"/>
  <c r="B67" i="1"/>
  <c r="B65" i="1"/>
  <c r="B64" i="1"/>
  <c r="B63" i="1"/>
  <c r="B62" i="1"/>
  <c r="B61" i="1"/>
  <c r="B60" i="1"/>
  <c r="B66" i="1"/>
  <c r="F56" i="1"/>
  <c r="F55" i="1"/>
  <c r="F54" i="1"/>
  <c r="E55" i="1"/>
  <c r="E54" i="1"/>
  <c r="D55" i="1"/>
  <c r="D54" i="1"/>
  <c r="C55" i="1"/>
  <c r="C54" i="1"/>
  <c r="B55" i="1"/>
  <c r="B54" i="1"/>
  <c r="E50" i="1"/>
  <c r="E49" i="1"/>
  <c r="D49" i="1"/>
  <c r="E48" i="1"/>
  <c r="D48" i="1"/>
  <c r="C49" i="1"/>
  <c r="C48" i="1"/>
  <c r="B50" i="1"/>
  <c r="B49" i="1"/>
  <c r="B48" i="1"/>
  <c r="C42" i="1"/>
  <c r="C43" i="1" s="1"/>
  <c r="B42" i="1"/>
  <c r="B43" i="1"/>
  <c r="C41" i="1"/>
  <c r="B41" i="1"/>
  <c r="C40" i="1"/>
  <c r="B40" i="1"/>
  <c r="C39" i="1"/>
  <c r="B39" i="1"/>
  <c r="C38" i="1"/>
  <c r="B38" i="1"/>
  <c r="C34" i="1"/>
  <c r="B34" i="1"/>
  <c r="C33" i="1"/>
  <c r="B33" i="1"/>
  <c r="C32" i="1"/>
  <c r="B32" i="1"/>
  <c r="C30" i="1"/>
  <c r="B30" i="1"/>
  <c r="C31" i="1"/>
  <c r="B31" i="1"/>
  <c r="C29" i="1"/>
  <c r="B29" i="1"/>
  <c r="C28" i="1"/>
  <c r="B28" i="1"/>
  <c r="C27" i="1"/>
  <c r="B27" i="1"/>
  <c r="B22" i="1"/>
  <c r="B21" i="1"/>
  <c r="B20" i="1"/>
  <c r="B19" i="1"/>
  <c r="B18" i="1"/>
  <c r="B17" i="1"/>
  <c r="B16" i="1"/>
  <c r="B15" i="1"/>
  <c r="B14" i="1"/>
  <c r="B13" i="1"/>
  <c r="B12" i="1"/>
  <c r="D6" i="1"/>
  <c r="D5" i="1"/>
  <c r="D4" i="1"/>
  <c r="C6" i="1"/>
  <c r="C5" i="1"/>
  <c r="C4" i="1"/>
  <c r="B6" i="1"/>
  <c r="B5" i="1"/>
  <c r="B4" i="1"/>
</calcChain>
</file>

<file path=xl/sharedStrings.xml><?xml version="1.0" encoding="utf-8"?>
<sst xmlns="http://schemas.openxmlformats.org/spreadsheetml/2006/main" count="145" uniqueCount="129">
  <si>
    <t>1. Расчет затрат на материалы</t>
  </si>
  <si>
    <t>Наименование материала</t>
  </si>
  <si>
    <t>Затраты, руб.</t>
  </si>
  <si>
    <t>Всего:</t>
  </si>
  <si>
    <t>2 Расчёт затрат на оплату труда</t>
  </si>
  <si>
    <t>Наименование показателей, ед. изм.</t>
  </si>
  <si>
    <t>Значение</t>
  </si>
  <si>
    <t>Выходные и праздничные дни</t>
  </si>
  <si>
    <t>Планируемые невыходы на работу, всего, дней:</t>
  </si>
  <si>
    <t>Наименование затрат</t>
  </si>
  <si>
    <t>Фонд оплаты труда</t>
  </si>
  <si>
    <t>Должностной оклад</t>
  </si>
  <si>
    <t>Основная заработная плата</t>
  </si>
  <si>
    <t>Итого</t>
  </si>
  <si>
    <t>Наименование показателя, ед. измерения</t>
  </si>
  <si>
    <t>Значение показателя (вед. научн. сотрудник)</t>
  </si>
  <si>
    <t>Значение показателя (ст. научн. сотрудник)</t>
  </si>
  <si>
    <t>Часовая тарифная ставка, руб.</t>
  </si>
  <si>
    <t>Продолжительность работ над документом в день, ч</t>
  </si>
  <si>
    <t>Наименование оборудования</t>
  </si>
  <si>
    <t>Стоимость оборудования, тыс. руб.</t>
  </si>
  <si>
    <t>Амортизационные отчисления в год, руб.</t>
  </si>
  <si>
    <t>Компьютер         HP 460-p235</t>
  </si>
  <si>
    <t>Принтер Canon    i-Sensys LBP113w</t>
  </si>
  <si>
    <t>Установленная мощность, кВт</t>
  </si>
  <si>
    <t>Коэффициент использования мощности</t>
  </si>
  <si>
    <t>Цена, руб./кВт∙ч</t>
  </si>
  <si>
    <t>Сумма затрат, руб.</t>
  </si>
  <si>
    <t>Принтер Canon i-Sensys LBP113w</t>
  </si>
  <si>
    <t>Итого:</t>
  </si>
  <si>
    <t>Наименование статьи затрат</t>
  </si>
  <si>
    <t>Сумма, руб.</t>
  </si>
  <si>
    <t>% к итогу</t>
  </si>
  <si>
    <t>Бумага Xerox Performer, уп.</t>
  </si>
  <si>
    <t>Тонер черный для принтеров Canon, шт.</t>
  </si>
  <si>
    <t>Всего</t>
  </si>
  <si>
    <t>Рассчитать затраты на разработку проект-дизайна</t>
  </si>
  <si>
    <t>Эффективный фонд рабочего времени одного работника</t>
  </si>
  <si>
    <t>Исходные данные</t>
  </si>
  <si>
    <t>Показатели</t>
  </si>
  <si>
    <t>Варианты</t>
  </si>
  <si>
    <t>сотрудник 1</t>
  </si>
  <si>
    <t>сотрудник 2</t>
  </si>
  <si>
    <t>Расход на разработку проекта</t>
  </si>
  <si>
    <t>Расход материалов</t>
  </si>
  <si>
    <t>Премия, %</t>
  </si>
  <si>
    <t>Надбавка за стаж, %</t>
  </si>
  <si>
    <t>Доплаты за ночное время, %</t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</si>
  <si>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основные, дополнительные и учебные отпуска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</si>
  <si>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отпуска по беременности и родам,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</si>
  <si>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болезни, дней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</si>
  <si>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выполнение государственных и общественных обязанностей</t>
    </r>
  </si>
  <si>
    <r>
      <t xml:space="preserve">- </t>
    </r>
    <r>
      <rPr>
        <sz val="11"/>
        <color theme="1"/>
        <rFont val="Calibri"/>
        <family val="2"/>
        <charset val="204"/>
        <scheme val="minor"/>
      </rPr>
      <t>невыходы по разрешению администрации</t>
    </r>
  </si>
  <si>
    <t>Доплаты за вредность, руб. за 1 руб. должностного оклада</t>
  </si>
  <si>
    <t>Компьютер         HP 460-p233</t>
  </si>
  <si>
    <t>Цена за единицу материалов, руб.</t>
  </si>
  <si>
    <t>основные, дополнительные отпуска</t>
  </si>
  <si>
    <t>отпуска по беременности и родам</t>
  </si>
  <si>
    <t>невыходы по болезни</t>
  </si>
  <si>
    <t>выполнение государственных и общественных обязанностей</t>
  </si>
  <si>
    <t>невыходы по разрешению администрации</t>
  </si>
  <si>
    <t>Должностной оклад, руб./месяц</t>
  </si>
  <si>
    <t>Продолжительность работ по проекту, ч</t>
  </si>
  <si>
    <t>Премия</t>
  </si>
  <si>
    <t xml:space="preserve">Надбавка за стаж           </t>
  </si>
  <si>
    <t>Доплаты за вредность</t>
  </si>
  <si>
    <t>Дополнительная заработная плата</t>
  </si>
  <si>
    <t>Нормативное количество лет работы оборудования, лет</t>
  </si>
  <si>
    <t>Установленная электрическая мощность, кВт</t>
  </si>
  <si>
    <t>Коэффициент использования электрической мощности</t>
  </si>
  <si>
    <t>Цена электроэнергии, руб./кВт∙ч</t>
  </si>
  <si>
    <t>Продолжительность смены, ч</t>
  </si>
  <si>
    <t>Эффективный фонд рабочего времени  в месяц, ч</t>
  </si>
  <si>
    <t>Сотрудник 1</t>
  </si>
  <si>
    <t>Сотрудник 2</t>
  </si>
  <si>
    <t xml:space="preserve">Доплаты за выходы в ночное время </t>
  </si>
  <si>
    <t xml:space="preserve">Работа в ночное время, ч </t>
  </si>
  <si>
    <t>Затраты на оплату труда при разработке проекта, руб.</t>
  </si>
  <si>
    <t>Норма амортизации, %</t>
  </si>
  <si>
    <t>Амортизационные отчисления на период проекта, руб.</t>
  </si>
  <si>
    <t>Стоимость оборудования, руб.</t>
  </si>
  <si>
    <t>Тип оборудования</t>
  </si>
  <si>
    <t>Период проекта, месяцев</t>
  </si>
  <si>
    <t>Затраты на аттестацию, обучение и пр., руб.</t>
  </si>
  <si>
    <t>1 Материалы</t>
  </si>
  <si>
    <t>2 Энергозатраты</t>
  </si>
  <si>
    <t>3 Затраты на оплату труда персонала</t>
  </si>
  <si>
    <t>6 Амортизационные отчисления</t>
  </si>
  <si>
    <t>7 Затраты на аттестацию, обучение и пр.</t>
  </si>
  <si>
    <t>Затраты на разработку проекта</t>
  </si>
  <si>
    <t>4 Страховые взносы в фонд социальной защиты населения (34% от п.3)</t>
  </si>
  <si>
    <t>5 Обязательное государственное страхование (0,5% от п.3)</t>
  </si>
  <si>
    <t>8 Накладные расходы (50% от (п. 3+п.4+п.5))</t>
  </si>
  <si>
    <t>Время работы оборудования, ч/месяц</t>
  </si>
  <si>
    <t>1 Календарный фонд рабочего времени, дней</t>
  </si>
  <si>
    <t>2 Выходные и праздничные дни</t>
  </si>
  <si>
    <t>4 Планируемые невыходы на работу, всего, дней:</t>
  </si>
  <si>
    <t>3 Номинальный фонд рабочего времени (п.1-п.2)</t>
  </si>
  <si>
    <t>7 Эффективный фонд рабочего времени  в месяц, ч (п.6/12)</t>
  </si>
  <si>
    <t>Время работы, ч/месяц</t>
  </si>
  <si>
    <t>Цена материалов, руб.</t>
  </si>
  <si>
    <t>Методические указания</t>
  </si>
  <si>
    <t>3 Расчёт месячного фонда оплаты труда, руб.</t>
  </si>
  <si>
    <t>4 Расчёт затрат на заработную плату при разработке проекта</t>
  </si>
  <si>
    <t>5 Расчёт затрат на амортизационные отчисления</t>
  </si>
  <si>
    <t>6 Расчет энергозатрат на проведение проекта</t>
  </si>
  <si>
    <t>7 Расчет затрат на разработку проекта</t>
  </si>
  <si>
    <t>1. На основании таблицы с исходными данными, заполнить последовательно все таблицы (1-6), рассчитатав сумму затрат на разработку дизайн-проекта (таблица 7)</t>
  </si>
  <si>
    <t>5 Эффективный фонд времени в днях (п.3-п.4)</t>
  </si>
  <si>
    <t>6 Эффективный фонд времени в часах (п.5*Тсм)</t>
  </si>
  <si>
    <t>2. Рассчитываются материальные затраты на проект как произведение нормы расхода на цену материала</t>
  </si>
  <si>
    <t>3. Рассчитывается эффективный фонд времени одного среднесписочного работника в соответствии с указаниями таблицы "Баланс рабочего времени среднесписочного работника"</t>
  </si>
  <si>
    <t>4. Исходя из заданного должностного оклада определяется фонд оплаты труда работников проекта за месяц.</t>
  </si>
  <si>
    <t>Премия и надбавка за стаж рассчитывается от должностного оклада</t>
  </si>
  <si>
    <t>Доплаты за выход в ночное время определяются исходя из заданного процента доплат и времени выхода сотрудников в ночное время</t>
  </si>
  <si>
    <t>Основная заработная плата включает оклад плюс премию за выполнение установленных показателей, доплат за стаж и ночное время</t>
  </si>
  <si>
    <t>Процент дополнительной заработной платы (α) может быть определен укрупненно на основании баланса рабочего времени одного среднесписочного рабочего путем деления количества дней планируемых невыходов на работу за исключением невыходов по болезни и декретным отпускам (Тневых) на эффективный фонд времени в днях (Траб) и умножением на 100%.</t>
  </si>
  <si>
    <t>Заработная плата в месяц, руб. (табл. 3)</t>
  </si>
  <si>
    <t xml:space="preserve">Продолжительность работ над документами в день, ч </t>
  </si>
  <si>
    <t>5. Часовая тарифная ставка рассчитывается делением месячного фонда оплаты труда на эффективный фонд времени в часах</t>
  </si>
  <si>
    <t>Доплаты за вредность рассчитываются от должностного оклада</t>
  </si>
  <si>
    <t>Тэф(дней)/12*Продолжительность работ над документами*Количество месяцев проекта</t>
  </si>
  <si>
    <t>6. Продолжительность работ по проекту в часах:</t>
  </si>
  <si>
    <t>7. Затраты на оплату труда при разработке проекта:</t>
  </si>
  <si>
    <t>Продолжительность работ по проекту*Часовая тарифная ставка</t>
  </si>
  <si>
    <t>8. При расчете амортизированных отчислений учесть количество месяцев проекта</t>
  </si>
  <si>
    <t>мощности *время работы оборудования * коэффициент использования по мощности * тариф</t>
  </si>
  <si>
    <t xml:space="preserve">9. Сумма энергозатрат на проведение проекта опрелеляется </t>
  </si>
  <si>
    <t>10. На основании предыдущих расчетов заполняется таблица 7, определяется структура затрат на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</si>
</sst>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i/>
      <sz val="11"/>
      <color rgb="FF00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6"/>
      <color rgb="FFC00000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164" fontId="9" fillId="0" borderId="1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2" fontId="11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13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horizontal="center" vertical="center" wrapText="1"/>
    </xf>
    <xf numFmtId="164" fontId="15" fillId="2" borderId="1" xfId="0" applyNumberFormat="1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3" borderId="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на разработку проекта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DB9-449E-AEC6-18E273D566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'Задание исх данные, решение 1'!$A$60:$A$67</c:f>
              <c:strCache>
                <c:ptCount val="8"/>
                <c:pt idx="0">
                  <c:v>1 Материалы</c:v>
                </c:pt>
                <c:pt idx="1">
                  <c:v>2 Энергозатраты</c:v>
                </c:pt>
                <c:pt idx="2">
                  <c:v>3 Затраты на оплату труда персонала</c:v>
                </c:pt>
                <c:pt idx="3">
                  <c:v>4 Страховые взносы в фонд социальной защиты населения (34% от п.3)</c:v>
                </c:pt>
                <c:pt idx="4">
                  <c:v>5 Обязательное государственное страхование (0,5% от п.3)</c:v>
                </c:pt>
                <c:pt idx="5">
                  <c:v>6 Амортизационные отчисления</c:v>
                </c:pt>
                <c:pt idx="6">
                  <c:v>7 Затраты на аттестацию, обучение и пр.</c:v>
                </c:pt>
                <c:pt idx="7">
                  <c:v>8 Накладные расходы (50% от (п. 3+п.4+п.5))</c:v>
                </c:pt>
              </c:strCache>
            </c:strRef>
          </c:cat>
          <c:val>
            <c:numRef>
              <c:f>'Задание исх данные, решение 1'!$B$60:$B$67</c:f>
              <c:numCache>
                <c:formatCode>0.0</c:formatCode>
                <c:ptCount val="8"/>
                <c:pt idx="0">
                  <c:v>45.9</c:v>
                </c:pt>
                <c:pt idx="1">
                  <c:v>14.8665</c:v>
                </c:pt>
                <c:pt idx="2">
                  <c:v>1457.7455377909953</c:v>
                </c:pt>
                <c:pt idx="3">
                  <c:v>495.63348284893846</c:v>
                </c:pt>
                <c:pt idx="4">
                  <c:v>7.2887276889549764</c:v>
                </c:pt>
                <c:pt idx="5">
                  <c:v>24.671875</c:v>
                </c:pt>
                <c:pt idx="6">
                  <c:v>670</c:v>
                </c:pt>
                <c:pt idx="7">
                  <c:v>980.33387416444441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9-449E-AEC6-18E273D566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311943</xdr:colOff>
      <xdr:row>56</xdr:row>
      <xdr:rowOff>169067</xdr:rowOff>
    </xdr:from>
    <xdr:to>
      <xdr:col>9</xdr:col>
      <xdr:colOff>16668</xdr:colOff>
      <xdr:row>68</xdr:row>
      <xdr:rowOff>73817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7941706-F8F4-4627-BD73-C3204EF9F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tabSelected="1" topLeftCell="E56" zoomScale="183" zoomScaleNormal="100" workbookViewId="0">
      <selection activeCell="E62" sqref="E62"/>
    </sheetView>
  </sheetViews>
  <sheetFormatPr defaultColWidth="8.796875" defaultRowHeight="14.25" x14ac:dyDescent="0.45"/>
  <cols>
    <col min="1" max="1" width="47.3984375" style="2" customWidth="1"/>
    <col min="2" max="2" width="14" style="2" customWidth="1"/>
    <col min="3" max="3" width="16.3984375" style="2" customWidth="1"/>
    <col min="4" max="4" width="17.86328125" style="2" customWidth="1"/>
    <col min="5" max="5" width="13.19921875" style="2" customWidth="1"/>
    <col min="6" max="6" width="12.86328125" style="2" customWidth="1"/>
    <col min="7" max="7" width="8.796875" style="2"/>
    <col min="8" max="8" width="37.6640625" style="2" customWidth="1"/>
    <col min="9" max="16384" width="8.796875" style="2"/>
  </cols>
  <sheetData>
    <row r="1" spans="1:18" ht="21" x14ac:dyDescent="0.65">
      <c r="A1" s="56" t="s">
        <v>36</v>
      </c>
      <c r="B1" s="1"/>
      <c r="C1" s="1"/>
    </row>
    <row r="2" spans="1:18" ht="18" x14ac:dyDescent="0.55000000000000004">
      <c r="A2" s="3" t="s">
        <v>0</v>
      </c>
      <c r="H2" s="4" t="s">
        <v>38</v>
      </c>
    </row>
    <row r="3" spans="1:18" ht="52.7" customHeight="1" x14ac:dyDescent="0.45">
      <c r="A3" s="12" t="s">
        <v>1</v>
      </c>
      <c r="B3" s="13" t="s">
        <v>43</v>
      </c>
      <c r="C3" s="13" t="s">
        <v>55</v>
      </c>
      <c r="D3" s="13" t="s">
        <v>2</v>
      </c>
      <c r="E3" s="7"/>
      <c r="H3" s="65" t="s">
        <v>39</v>
      </c>
      <c r="I3" s="66" t="s">
        <v>40</v>
      </c>
      <c r="J3" s="66"/>
      <c r="K3" s="66"/>
      <c r="L3" s="66"/>
      <c r="M3" s="66"/>
      <c r="N3" s="66"/>
      <c r="O3" s="66"/>
      <c r="P3" s="66"/>
      <c r="Q3" s="66"/>
      <c r="R3" s="66"/>
    </row>
    <row r="4" spans="1:18" x14ac:dyDescent="0.45">
      <c r="A4" s="5" t="s">
        <v>33</v>
      </c>
      <c r="B4" s="6">
        <f>I6</f>
        <v>2</v>
      </c>
      <c r="C4" s="6">
        <f>I9</f>
        <v>17.899999999999999</v>
      </c>
      <c r="D4" s="61">
        <f>B4*C4</f>
        <v>35.799999999999997</v>
      </c>
      <c r="E4" s="8"/>
      <c r="H4" s="65"/>
      <c r="I4" s="9">
        <v>1</v>
      </c>
      <c r="J4" s="9">
        <v>2</v>
      </c>
      <c r="K4" s="9">
        <v>3</v>
      </c>
      <c r="L4" s="9">
        <v>4</v>
      </c>
      <c r="M4" s="9">
        <v>5</v>
      </c>
      <c r="N4" s="9">
        <v>6</v>
      </c>
      <c r="O4" s="9">
        <v>7</v>
      </c>
      <c r="P4" s="9">
        <v>8</v>
      </c>
      <c r="Q4" s="9">
        <v>9</v>
      </c>
      <c r="R4" s="9">
        <v>10</v>
      </c>
    </row>
    <row r="5" spans="1:18" x14ac:dyDescent="0.45">
      <c r="A5" s="5" t="s">
        <v>34</v>
      </c>
      <c r="B5" s="6">
        <f>I7</f>
        <v>1</v>
      </c>
      <c r="C5" s="6">
        <f>I10</f>
        <v>10.1</v>
      </c>
      <c r="D5" s="61">
        <f>B5*C5</f>
        <v>10.1</v>
      </c>
      <c r="E5" s="8"/>
      <c r="H5" s="47" t="s">
        <v>44</v>
      </c>
      <c r="I5" s="52"/>
      <c r="J5" s="10"/>
      <c r="K5" s="10"/>
      <c r="L5" s="10"/>
      <c r="M5" s="10"/>
      <c r="N5" s="10"/>
      <c r="O5" s="10"/>
      <c r="P5" s="10"/>
      <c r="Q5" s="10"/>
      <c r="R5" s="10"/>
    </row>
    <row r="6" spans="1:18" x14ac:dyDescent="0.45">
      <c r="A6" s="63" t="s">
        <v>35</v>
      </c>
      <c r="B6" s="61">
        <f>B4+B5</f>
        <v>3</v>
      </c>
      <c r="C6" s="61">
        <f>C4+C5</f>
        <v>28</v>
      </c>
      <c r="D6" s="62">
        <f>D4+D5</f>
        <v>45.9</v>
      </c>
      <c r="E6" s="8"/>
      <c r="H6" s="38" t="s">
        <v>33</v>
      </c>
      <c r="I6" s="52">
        <v>2</v>
      </c>
      <c r="J6" s="10">
        <v>3.5</v>
      </c>
      <c r="K6" s="10">
        <v>2.5</v>
      </c>
      <c r="L6" s="10">
        <v>3</v>
      </c>
      <c r="M6" s="10">
        <v>4</v>
      </c>
      <c r="N6" s="10">
        <v>2.5</v>
      </c>
      <c r="O6" s="10">
        <v>3</v>
      </c>
      <c r="P6" s="10">
        <v>3.5</v>
      </c>
      <c r="Q6" s="10">
        <v>4</v>
      </c>
      <c r="R6" s="10">
        <v>4.5</v>
      </c>
    </row>
    <row r="7" spans="1:18" ht="18.850000000000001" customHeight="1" x14ac:dyDescent="0.45">
      <c r="H7" s="38" t="s">
        <v>34</v>
      </c>
      <c r="I7" s="52">
        <v>1</v>
      </c>
      <c r="J7" s="10">
        <v>1</v>
      </c>
      <c r="K7" s="10">
        <v>1.5</v>
      </c>
      <c r="L7" s="10">
        <v>1</v>
      </c>
      <c r="M7" s="10">
        <v>1.5</v>
      </c>
      <c r="N7" s="10">
        <v>1</v>
      </c>
      <c r="O7" s="10">
        <v>1.5</v>
      </c>
      <c r="P7" s="10">
        <v>1</v>
      </c>
      <c r="Q7" s="10">
        <v>2</v>
      </c>
      <c r="R7" s="10">
        <v>1.5</v>
      </c>
    </row>
    <row r="8" spans="1:18" ht="18" x14ac:dyDescent="0.45">
      <c r="A8" s="20" t="s">
        <v>4</v>
      </c>
      <c r="H8" s="48" t="s">
        <v>100</v>
      </c>
      <c r="I8" s="52"/>
      <c r="J8" s="10"/>
      <c r="K8" s="10"/>
      <c r="L8" s="10"/>
      <c r="M8" s="10"/>
      <c r="N8" s="10"/>
      <c r="O8" s="10"/>
      <c r="P8" s="10"/>
      <c r="Q8" s="10"/>
      <c r="R8" s="10"/>
    </row>
    <row r="9" spans="1:18" ht="15.75" x14ac:dyDescent="0.45">
      <c r="A9" s="68" t="s">
        <v>37</v>
      </c>
      <c r="B9" s="68"/>
      <c r="H9" s="38" t="s">
        <v>33</v>
      </c>
      <c r="I9" s="52">
        <v>17.899999999999999</v>
      </c>
      <c r="J9" s="10">
        <v>20</v>
      </c>
      <c r="K9" s="10">
        <v>19.600000000000001</v>
      </c>
      <c r="L9" s="10">
        <v>18</v>
      </c>
      <c r="M9" s="10">
        <v>20.5</v>
      </c>
      <c r="N9" s="10">
        <v>19.8</v>
      </c>
      <c r="O9" s="10">
        <v>22</v>
      </c>
      <c r="P9" s="10">
        <v>21.3</v>
      </c>
      <c r="Q9" s="10">
        <v>18.7</v>
      </c>
      <c r="R9" s="10">
        <v>19.100000000000001</v>
      </c>
    </row>
    <row r="10" spans="1:18" ht="18.850000000000001" customHeight="1" x14ac:dyDescent="0.45">
      <c r="A10" s="14" t="s">
        <v>5</v>
      </c>
      <c r="B10" s="14" t="s">
        <v>6</v>
      </c>
      <c r="H10" s="38" t="s">
        <v>34</v>
      </c>
      <c r="I10" s="52">
        <v>10.1</v>
      </c>
      <c r="J10" s="10">
        <v>12.3</v>
      </c>
      <c r="K10" s="10">
        <v>14.5</v>
      </c>
      <c r="L10" s="10">
        <v>13.4</v>
      </c>
      <c r="M10" s="10">
        <v>14</v>
      </c>
      <c r="N10" s="10">
        <v>13.1</v>
      </c>
      <c r="O10" s="10">
        <v>11.5</v>
      </c>
      <c r="P10" s="10">
        <v>12.3</v>
      </c>
      <c r="Q10" s="10">
        <v>13.5</v>
      </c>
      <c r="R10" s="10">
        <v>12.4</v>
      </c>
    </row>
    <row r="11" spans="1:18" x14ac:dyDescent="0.45">
      <c r="A11" s="11" t="s">
        <v>94</v>
      </c>
      <c r="B11" s="15">
        <v>365</v>
      </c>
      <c r="H11" s="40" t="s">
        <v>7</v>
      </c>
      <c r="I11" s="52">
        <v>110</v>
      </c>
      <c r="J11" s="10">
        <v>109</v>
      </c>
      <c r="K11" s="10">
        <v>112</v>
      </c>
      <c r="L11" s="10">
        <v>108</v>
      </c>
      <c r="M11" s="10">
        <v>113</v>
      </c>
      <c r="N11" s="10">
        <v>109</v>
      </c>
      <c r="O11" s="10">
        <v>111</v>
      </c>
      <c r="P11" s="10">
        <v>108</v>
      </c>
      <c r="Q11" s="10">
        <v>110</v>
      </c>
      <c r="R11" s="10">
        <v>112</v>
      </c>
    </row>
    <row r="12" spans="1:18" ht="28.5" x14ac:dyDescent="0.45">
      <c r="A12" s="11" t="s">
        <v>95</v>
      </c>
      <c r="B12" s="16">
        <f>I11</f>
        <v>110</v>
      </c>
      <c r="H12" s="49" t="s">
        <v>8</v>
      </c>
      <c r="I12" s="52"/>
      <c r="J12" s="10"/>
      <c r="K12" s="10"/>
      <c r="L12" s="10"/>
      <c r="M12" s="10"/>
      <c r="N12" s="10"/>
      <c r="O12" s="10"/>
      <c r="P12" s="10"/>
      <c r="Q12" s="10"/>
      <c r="R12" s="10"/>
    </row>
    <row r="13" spans="1:18" x14ac:dyDescent="0.45">
      <c r="A13" s="11" t="s">
        <v>97</v>
      </c>
      <c r="B13" s="50">
        <f>B11-B12</f>
        <v>255</v>
      </c>
      <c r="H13" s="40" t="s">
        <v>56</v>
      </c>
      <c r="I13" s="52">
        <v>28</v>
      </c>
      <c r="J13" s="10">
        <v>26</v>
      </c>
      <c r="K13" s="10">
        <v>29</v>
      </c>
      <c r="L13" s="10">
        <v>30</v>
      </c>
      <c r="M13" s="10">
        <v>28</v>
      </c>
      <c r="N13" s="10">
        <v>30</v>
      </c>
      <c r="O13" s="10">
        <v>26</v>
      </c>
      <c r="P13" s="10">
        <v>27</v>
      </c>
      <c r="Q13" s="10">
        <v>28</v>
      </c>
      <c r="R13" s="10">
        <v>30</v>
      </c>
    </row>
    <row r="14" spans="1:18" x14ac:dyDescent="0.45">
      <c r="A14" s="11" t="s">
        <v>96</v>
      </c>
      <c r="B14" s="50">
        <f>SUM(I13:I17)</f>
        <v>34</v>
      </c>
      <c r="H14" s="40" t="s">
        <v>57</v>
      </c>
      <c r="I14" s="52">
        <v>1</v>
      </c>
      <c r="J14" s="10">
        <v>1.5</v>
      </c>
      <c r="K14" s="10">
        <v>2</v>
      </c>
      <c r="L14" s="10">
        <v>0</v>
      </c>
      <c r="M14" s="10">
        <v>1</v>
      </c>
      <c r="N14" s="10">
        <v>1.5</v>
      </c>
      <c r="O14" s="10">
        <v>2</v>
      </c>
      <c r="P14" s="10">
        <v>1.5</v>
      </c>
      <c r="Q14" s="10">
        <v>1</v>
      </c>
      <c r="R14" s="10">
        <v>0</v>
      </c>
    </row>
    <row r="15" spans="1:18" x14ac:dyDescent="0.45">
      <c r="A15" s="11" t="s">
        <v>48</v>
      </c>
      <c r="B15" s="16">
        <f>I13</f>
        <v>28</v>
      </c>
      <c r="H15" s="40" t="s">
        <v>58</v>
      </c>
      <c r="I15" s="52">
        <v>3</v>
      </c>
      <c r="J15" s="10">
        <v>2</v>
      </c>
      <c r="K15" s="10">
        <v>1.5</v>
      </c>
      <c r="L15" s="10">
        <v>1</v>
      </c>
      <c r="M15" s="10">
        <v>1</v>
      </c>
      <c r="N15" s="10">
        <v>1.5</v>
      </c>
      <c r="O15" s="10">
        <v>1</v>
      </c>
      <c r="P15" s="10">
        <v>2</v>
      </c>
      <c r="Q15" s="10">
        <v>2.5</v>
      </c>
      <c r="R15" s="10">
        <v>1</v>
      </c>
    </row>
    <row r="16" spans="1:18" ht="28.5" x14ac:dyDescent="0.45">
      <c r="A16" s="11" t="s">
        <v>49</v>
      </c>
      <c r="B16" s="16">
        <f>I14</f>
        <v>1</v>
      </c>
      <c r="H16" s="40" t="s">
        <v>59</v>
      </c>
      <c r="I16" s="52">
        <v>1</v>
      </c>
      <c r="J16" s="10">
        <v>0</v>
      </c>
      <c r="K16" s="10">
        <v>1</v>
      </c>
      <c r="L16" s="10">
        <v>1</v>
      </c>
      <c r="M16" s="10">
        <v>1</v>
      </c>
      <c r="N16" s="10">
        <v>1.5</v>
      </c>
      <c r="O16" s="10">
        <v>0</v>
      </c>
      <c r="P16" s="10">
        <v>1</v>
      </c>
      <c r="Q16" s="10">
        <v>1.5</v>
      </c>
      <c r="R16" s="10">
        <v>1</v>
      </c>
    </row>
    <row r="17" spans="1:18" x14ac:dyDescent="0.45">
      <c r="A17" s="11" t="s">
        <v>50</v>
      </c>
      <c r="B17" s="16">
        <f>I15</f>
        <v>3</v>
      </c>
      <c r="H17" s="40" t="s">
        <v>60</v>
      </c>
      <c r="I17" s="52">
        <v>1</v>
      </c>
      <c r="J17" s="10">
        <v>1</v>
      </c>
      <c r="K17" s="10">
        <v>0.5</v>
      </c>
      <c r="L17" s="10">
        <v>1</v>
      </c>
      <c r="M17" s="10">
        <v>0</v>
      </c>
      <c r="N17" s="10">
        <v>0.5</v>
      </c>
      <c r="O17" s="10">
        <v>1.5</v>
      </c>
      <c r="P17" s="10">
        <v>1</v>
      </c>
      <c r="Q17" s="10">
        <v>1</v>
      </c>
      <c r="R17" s="10">
        <v>0.5</v>
      </c>
    </row>
    <row r="18" spans="1:18" ht="28.5" x14ac:dyDescent="0.45">
      <c r="A18" s="11" t="s">
        <v>51</v>
      </c>
      <c r="B18" s="16">
        <f>I16</f>
        <v>1</v>
      </c>
      <c r="H18" s="40" t="s">
        <v>71</v>
      </c>
      <c r="I18" s="52">
        <v>8</v>
      </c>
      <c r="J18" s="10">
        <v>8</v>
      </c>
      <c r="K18" s="10">
        <v>7.8</v>
      </c>
      <c r="L18" s="10">
        <v>7.9</v>
      </c>
      <c r="M18" s="10">
        <v>8</v>
      </c>
      <c r="N18" s="10">
        <v>8</v>
      </c>
      <c r="O18" s="10">
        <v>7.9</v>
      </c>
      <c r="P18" s="10">
        <v>7.8</v>
      </c>
      <c r="Q18" s="10">
        <v>8</v>
      </c>
      <c r="R18" s="10">
        <v>7.9</v>
      </c>
    </row>
    <row r="19" spans="1:18" x14ac:dyDescent="0.45">
      <c r="A19" s="11" t="s">
        <v>52</v>
      </c>
      <c r="B19" s="16">
        <f>I17</f>
        <v>1</v>
      </c>
      <c r="H19" s="38" t="s">
        <v>61</v>
      </c>
      <c r="I19" s="52"/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45">
      <c r="A20" s="11" t="s">
        <v>108</v>
      </c>
      <c r="B20" s="50">
        <f>B13-B14</f>
        <v>221</v>
      </c>
      <c r="H20" s="38" t="s">
        <v>41</v>
      </c>
      <c r="I20" s="52">
        <v>1076.5999999999999</v>
      </c>
      <c r="J20" s="10">
        <v>1200.5999999999999</v>
      </c>
      <c r="K20" s="10">
        <v>1340</v>
      </c>
      <c r="L20" s="10">
        <v>1600</v>
      </c>
      <c r="M20" s="10">
        <v>1350</v>
      </c>
      <c r="N20" s="10">
        <v>1540</v>
      </c>
      <c r="O20" s="10">
        <v>1610.3</v>
      </c>
      <c r="P20" s="10">
        <v>1420.8</v>
      </c>
      <c r="Q20" s="10">
        <v>1300.7</v>
      </c>
      <c r="R20" s="10">
        <v>1270.5</v>
      </c>
    </row>
    <row r="21" spans="1:18" x14ac:dyDescent="0.45">
      <c r="A21" s="11" t="s">
        <v>109</v>
      </c>
      <c r="B21" s="50">
        <f>B20*I18</f>
        <v>1768</v>
      </c>
      <c r="H21" s="38" t="s">
        <v>42</v>
      </c>
      <c r="I21" s="52">
        <v>914.5</v>
      </c>
      <c r="J21" s="10">
        <v>1140.7</v>
      </c>
      <c r="K21" s="10">
        <v>1063.5</v>
      </c>
      <c r="L21" s="10">
        <v>1240.8</v>
      </c>
      <c r="M21" s="10">
        <v>1140.4000000000001</v>
      </c>
      <c r="N21" s="10">
        <v>1370.9</v>
      </c>
      <c r="O21" s="10">
        <v>1450.3</v>
      </c>
      <c r="P21" s="10">
        <v>1200.7</v>
      </c>
      <c r="Q21" s="10">
        <v>1240.5</v>
      </c>
      <c r="R21" s="10">
        <v>1180.9000000000001</v>
      </c>
    </row>
    <row r="22" spans="1:18" ht="28.5" x14ac:dyDescent="0.45">
      <c r="A22" s="11" t="s">
        <v>98</v>
      </c>
      <c r="B22" s="64">
        <f>B21/12</f>
        <v>147.33333333333334</v>
      </c>
      <c r="H22" s="38" t="s">
        <v>45</v>
      </c>
      <c r="I22" s="52">
        <v>45</v>
      </c>
      <c r="J22" s="10">
        <v>50</v>
      </c>
      <c r="K22" s="10">
        <v>35</v>
      </c>
      <c r="L22" s="10">
        <v>40</v>
      </c>
      <c r="M22" s="10">
        <v>50</v>
      </c>
      <c r="N22" s="10">
        <v>60</v>
      </c>
      <c r="O22" s="10">
        <v>35</v>
      </c>
      <c r="P22" s="10">
        <v>45</v>
      </c>
      <c r="Q22" s="10">
        <v>50</v>
      </c>
      <c r="R22" s="10">
        <v>55</v>
      </c>
    </row>
    <row r="23" spans="1:18" x14ac:dyDescent="0.45">
      <c r="A23" s="19"/>
      <c r="B23" s="17"/>
      <c r="H23" s="38" t="s">
        <v>46</v>
      </c>
      <c r="I23" s="52">
        <v>15</v>
      </c>
      <c r="J23" s="10">
        <v>10</v>
      </c>
      <c r="K23" s="10">
        <v>13</v>
      </c>
      <c r="L23" s="10">
        <v>11</v>
      </c>
      <c r="M23" s="10">
        <v>10</v>
      </c>
      <c r="N23" s="10">
        <v>9.5</v>
      </c>
      <c r="O23" s="10">
        <v>11</v>
      </c>
      <c r="P23" s="10">
        <v>12</v>
      </c>
      <c r="Q23" s="10">
        <v>12.5</v>
      </c>
      <c r="R23" s="10">
        <v>14</v>
      </c>
    </row>
    <row r="24" spans="1:18" ht="18" x14ac:dyDescent="0.45">
      <c r="A24" s="71" t="s">
        <v>102</v>
      </c>
      <c r="B24" s="71"/>
      <c r="C24" s="71"/>
      <c r="H24" s="38" t="s">
        <v>47</v>
      </c>
      <c r="I24" s="52">
        <v>40</v>
      </c>
      <c r="J24" s="10">
        <v>40</v>
      </c>
      <c r="K24" s="10">
        <v>35</v>
      </c>
      <c r="L24" s="10">
        <v>35</v>
      </c>
      <c r="M24" s="10">
        <v>40</v>
      </c>
      <c r="N24" s="10">
        <v>35</v>
      </c>
      <c r="O24" s="10">
        <v>40</v>
      </c>
      <c r="P24" s="10">
        <v>35</v>
      </c>
      <c r="Q24" s="10">
        <v>40</v>
      </c>
      <c r="R24" s="10">
        <v>40</v>
      </c>
    </row>
    <row r="25" spans="1:18" x14ac:dyDescent="0.45">
      <c r="A25" s="72" t="s">
        <v>9</v>
      </c>
      <c r="B25" s="74" t="s">
        <v>10</v>
      </c>
      <c r="C25" s="75"/>
      <c r="H25" s="38" t="s">
        <v>76</v>
      </c>
      <c r="I25" s="52"/>
      <c r="J25" s="10"/>
      <c r="K25" s="10"/>
      <c r="L25" s="10"/>
      <c r="M25" s="10"/>
      <c r="N25" s="10"/>
      <c r="O25" s="10"/>
      <c r="P25" s="10"/>
      <c r="Q25" s="10"/>
      <c r="R25" s="10"/>
    </row>
    <row r="26" spans="1:18" x14ac:dyDescent="0.45">
      <c r="A26" s="73"/>
      <c r="B26" s="13" t="s">
        <v>73</v>
      </c>
      <c r="C26" s="13" t="s">
        <v>74</v>
      </c>
      <c r="H26" s="38" t="s">
        <v>41</v>
      </c>
      <c r="I26" s="52">
        <v>5</v>
      </c>
      <c r="J26" s="10">
        <v>10</v>
      </c>
      <c r="K26" s="10">
        <v>9</v>
      </c>
      <c r="L26" s="10">
        <v>8</v>
      </c>
      <c r="M26" s="10">
        <v>24</v>
      </c>
      <c r="N26" s="10">
        <v>6</v>
      </c>
      <c r="O26" s="10">
        <v>14</v>
      </c>
      <c r="P26" s="10">
        <v>12</v>
      </c>
      <c r="Q26" s="10">
        <v>26</v>
      </c>
      <c r="R26" s="10">
        <v>18</v>
      </c>
    </row>
    <row r="27" spans="1:18" x14ac:dyDescent="0.45">
      <c r="A27" s="5" t="s">
        <v>11</v>
      </c>
      <c r="B27" s="21">
        <f>I20</f>
        <v>1076.5999999999999</v>
      </c>
      <c r="C27" s="21">
        <f>I21</f>
        <v>914.5</v>
      </c>
      <c r="H27" s="38" t="s">
        <v>42</v>
      </c>
      <c r="I27" s="52">
        <v>6</v>
      </c>
      <c r="J27" s="10">
        <v>8</v>
      </c>
      <c r="K27" s="10">
        <v>12</v>
      </c>
      <c r="L27" s="10">
        <v>5</v>
      </c>
      <c r="M27" s="10">
        <v>17</v>
      </c>
      <c r="N27" s="10">
        <v>5</v>
      </c>
      <c r="O27" s="10">
        <v>12</v>
      </c>
      <c r="P27" s="10">
        <v>17</v>
      </c>
      <c r="Q27" s="10">
        <v>20</v>
      </c>
      <c r="R27" s="10">
        <v>27</v>
      </c>
    </row>
    <row r="28" spans="1:18" ht="28.5" x14ac:dyDescent="0.45">
      <c r="A28" s="5" t="s">
        <v>63</v>
      </c>
      <c r="B28" s="64">
        <f>B27*(I22/100)</f>
        <v>484.46999999999997</v>
      </c>
      <c r="C28" s="64">
        <f>C27*(J22/100)</f>
        <v>457.25</v>
      </c>
      <c r="H28" s="38" t="s">
        <v>53</v>
      </c>
      <c r="I28" s="52">
        <v>0.05</v>
      </c>
      <c r="J28" s="10">
        <v>7.0000000000000007E-2</v>
      </c>
      <c r="K28" s="10">
        <v>0.06</v>
      </c>
      <c r="L28" s="10">
        <v>0.09</v>
      </c>
      <c r="M28" s="10">
        <v>0.05</v>
      </c>
      <c r="N28" s="10">
        <v>0.06</v>
      </c>
      <c r="O28" s="10">
        <v>7.0000000000000007E-2</v>
      </c>
      <c r="P28" s="10">
        <v>0.04</v>
      </c>
      <c r="Q28" s="10">
        <v>0.08</v>
      </c>
      <c r="R28" s="10">
        <v>7.0000000000000007E-2</v>
      </c>
    </row>
    <row r="29" spans="1:18" ht="28.5" x14ac:dyDescent="0.45">
      <c r="A29" s="5" t="s">
        <v>64</v>
      </c>
      <c r="B29" s="64">
        <f>B27*(I23/100)</f>
        <v>161.48999999999998</v>
      </c>
      <c r="C29" s="64">
        <f>C27*(J23/100)</f>
        <v>91.45</v>
      </c>
      <c r="H29" s="38" t="s">
        <v>18</v>
      </c>
      <c r="I29" s="52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4" customHeight="1" x14ac:dyDescent="0.45">
      <c r="A30" s="5" t="s">
        <v>75</v>
      </c>
      <c r="B30" s="64">
        <f>I26*(I24/100) *(B27/B22)</f>
        <v>14.614479638009048</v>
      </c>
      <c r="C30" s="64">
        <f>J26*(J24/100) *(C27/B22)</f>
        <v>24.828054298642531</v>
      </c>
      <c r="H30" s="38" t="s">
        <v>41</v>
      </c>
      <c r="I30" s="52">
        <v>4</v>
      </c>
      <c r="J30" s="10">
        <v>5</v>
      </c>
      <c r="K30" s="10">
        <v>6</v>
      </c>
      <c r="L30" s="10">
        <v>4</v>
      </c>
      <c r="M30" s="10">
        <v>4.5</v>
      </c>
      <c r="N30" s="10">
        <v>5</v>
      </c>
      <c r="O30" s="10">
        <v>3.5</v>
      </c>
      <c r="P30" s="10">
        <v>2.5</v>
      </c>
      <c r="Q30" s="10">
        <v>5</v>
      </c>
      <c r="R30" s="10">
        <v>4</v>
      </c>
    </row>
    <row r="31" spans="1:18" ht="24.2" customHeight="1" x14ac:dyDescent="0.45">
      <c r="A31" s="5" t="s">
        <v>65</v>
      </c>
      <c r="B31" s="64">
        <f>I28*B27</f>
        <v>53.83</v>
      </c>
      <c r="C31" s="64">
        <f>J28*C27</f>
        <v>64.015000000000001</v>
      </c>
      <c r="H31" s="38" t="s">
        <v>42</v>
      </c>
      <c r="I31" s="52">
        <v>2</v>
      </c>
      <c r="J31" s="10">
        <v>3.5</v>
      </c>
      <c r="K31" s="10">
        <v>4</v>
      </c>
      <c r="L31" s="10">
        <v>5.5</v>
      </c>
      <c r="M31" s="10">
        <v>4</v>
      </c>
      <c r="N31" s="10">
        <v>4.5</v>
      </c>
      <c r="O31" s="10">
        <v>3</v>
      </c>
      <c r="P31" s="10">
        <v>3.5</v>
      </c>
      <c r="Q31" s="10">
        <v>5</v>
      </c>
      <c r="R31" s="10">
        <v>2.5</v>
      </c>
    </row>
    <row r="32" spans="1:18" x14ac:dyDescent="0.45">
      <c r="A32" s="5" t="s">
        <v>12</v>
      </c>
      <c r="B32" s="64">
        <f>SUM(B27:B31)</f>
        <v>1791.0044796380089</v>
      </c>
      <c r="C32" s="64">
        <f>SUM(C27:C31)</f>
        <v>1552.0430542986426</v>
      </c>
      <c r="H32" s="38" t="s">
        <v>80</v>
      </c>
      <c r="I32" s="52"/>
      <c r="J32" s="10"/>
      <c r="K32" s="10"/>
      <c r="L32" s="10"/>
      <c r="M32" s="10"/>
      <c r="N32" s="10"/>
      <c r="O32" s="10"/>
      <c r="P32" s="10"/>
      <c r="Q32" s="10"/>
      <c r="R32" s="10"/>
    </row>
    <row r="33" spans="1:18" x14ac:dyDescent="0.45">
      <c r="A33" s="5" t="s">
        <v>66</v>
      </c>
      <c r="B33" s="64">
        <f>((B15+B18+B19)/B20)*B32</f>
        <v>243.12278004135865</v>
      </c>
      <c r="C33" s="64">
        <f>((B15+B18+B19)/B20)*C32</f>
        <v>210.68457750660303</v>
      </c>
      <c r="H33" s="38" t="s">
        <v>54</v>
      </c>
      <c r="I33" s="52">
        <v>1090</v>
      </c>
      <c r="J33" s="10">
        <v>1300</v>
      </c>
      <c r="K33" s="10">
        <v>1470</v>
      </c>
      <c r="L33" s="10">
        <v>1460</v>
      </c>
      <c r="M33" s="10">
        <v>1800</v>
      </c>
      <c r="N33" s="10">
        <v>1750</v>
      </c>
      <c r="O33" s="10">
        <v>1640</v>
      </c>
      <c r="P33" s="10">
        <v>1520</v>
      </c>
      <c r="Q33" s="10">
        <v>1466</v>
      </c>
      <c r="R33" s="10">
        <v>1370</v>
      </c>
    </row>
    <row r="34" spans="1:18" x14ac:dyDescent="0.45">
      <c r="A34" s="5" t="s">
        <v>13</v>
      </c>
      <c r="B34" s="64">
        <f>B32+B33</f>
        <v>2034.1272596793676</v>
      </c>
      <c r="C34" s="64">
        <f>C32+C33</f>
        <v>1762.7276318052457</v>
      </c>
      <c r="H34" s="40" t="s">
        <v>23</v>
      </c>
      <c r="I34" s="52">
        <v>624.5</v>
      </c>
      <c r="J34" s="10">
        <v>870</v>
      </c>
      <c r="K34" s="10">
        <v>900</v>
      </c>
      <c r="L34" s="10">
        <v>885</v>
      </c>
      <c r="M34" s="10">
        <v>970</v>
      </c>
      <c r="N34" s="10">
        <v>1020.3</v>
      </c>
      <c r="O34" s="10">
        <v>1000.8</v>
      </c>
      <c r="P34" s="10">
        <v>987</v>
      </c>
      <c r="Q34" s="10">
        <v>1055.4000000000001</v>
      </c>
      <c r="R34" s="10">
        <v>988</v>
      </c>
    </row>
    <row r="35" spans="1:18" ht="28.5" x14ac:dyDescent="0.45">
      <c r="A35" s="23"/>
      <c r="B35" s="24"/>
      <c r="C35" s="24"/>
      <c r="H35" s="38" t="s">
        <v>67</v>
      </c>
      <c r="I35" s="52"/>
      <c r="J35" s="10"/>
      <c r="K35" s="10"/>
      <c r="L35" s="10"/>
      <c r="M35" s="10"/>
      <c r="N35" s="10"/>
      <c r="O35" s="10"/>
      <c r="P35" s="10"/>
      <c r="Q35" s="10"/>
      <c r="R35" s="10"/>
    </row>
    <row r="36" spans="1:18" ht="18" x14ac:dyDescent="0.45">
      <c r="A36" s="70" t="s">
        <v>103</v>
      </c>
      <c r="B36" s="70"/>
      <c r="C36" s="70"/>
      <c r="H36" s="38" t="s">
        <v>54</v>
      </c>
      <c r="I36" s="52">
        <v>5</v>
      </c>
      <c r="J36" s="10">
        <v>6</v>
      </c>
      <c r="K36" s="10">
        <v>5</v>
      </c>
      <c r="L36" s="10">
        <v>6</v>
      </c>
      <c r="M36" s="10">
        <v>5</v>
      </c>
      <c r="N36" s="10">
        <v>6</v>
      </c>
      <c r="O36" s="10">
        <v>7</v>
      </c>
      <c r="P36" s="10">
        <v>5</v>
      </c>
      <c r="Q36" s="10">
        <v>6</v>
      </c>
      <c r="R36" s="10">
        <v>7</v>
      </c>
    </row>
    <row r="37" spans="1:18" ht="57" x14ac:dyDescent="0.45">
      <c r="A37" s="13" t="s">
        <v>14</v>
      </c>
      <c r="B37" s="13" t="s">
        <v>15</v>
      </c>
      <c r="C37" s="13" t="s">
        <v>16</v>
      </c>
      <c r="H37" s="40" t="s">
        <v>23</v>
      </c>
      <c r="I37" s="52">
        <v>8</v>
      </c>
      <c r="J37" s="10">
        <v>7</v>
      </c>
      <c r="K37" s="10">
        <v>6</v>
      </c>
      <c r="L37" s="10">
        <v>8</v>
      </c>
      <c r="M37" s="10">
        <v>9</v>
      </c>
      <c r="N37" s="10">
        <v>8</v>
      </c>
      <c r="O37" s="10">
        <v>7</v>
      </c>
      <c r="P37" s="10">
        <v>6</v>
      </c>
      <c r="Q37" s="10">
        <v>5</v>
      </c>
      <c r="R37" s="10">
        <v>6</v>
      </c>
    </row>
    <row r="38" spans="1:18" ht="31.5" x14ac:dyDescent="0.45">
      <c r="A38" s="5" t="s">
        <v>117</v>
      </c>
      <c r="B38" s="18">
        <f>B34</f>
        <v>2034.1272596793676</v>
      </c>
      <c r="C38" s="18">
        <f>C34</f>
        <v>1762.7276318052457</v>
      </c>
      <c r="H38" s="41" t="s">
        <v>68</v>
      </c>
      <c r="I38" s="52"/>
      <c r="J38" s="10"/>
      <c r="K38" s="10"/>
      <c r="L38" s="10"/>
      <c r="M38" s="10"/>
      <c r="N38" s="10"/>
      <c r="O38" s="10"/>
      <c r="P38" s="10"/>
      <c r="Q38" s="10"/>
      <c r="R38" s="10"/>
    </row>
    <row r="39" spans="1:18" x14ac:dyDescent="0.45">
      <c r="A39" s="11" t="s">
        <v>72</v>
      </c>
      <c r="B39" s="18">
        <f>B22</f>
        <v>147.33333333333334</v>
      </c>
      <c r="C39" s="18">
        <f>B22</f>
        <v>147.33333333333334</v>
      </c>
      <c r="H39" s="38" t="s">
        <v>54</v>
      </c>
      <c r="I39" s="52">
        <v>0.5</v>
      </c>
      <c r="J39" s="10">
        <v>0.6</v>
      </c>
      <c r="K39" s="10">
        <v>0.7</v>
      </c>
      <c r="L39" s="10">
        <v>0.55000000000000004</v>
      </c>
      <c r="M39" s="10">
        <v>0.6</v>
      </c>
      <c r="N39" s="10">
        <v>0.7</v>
      </c>
      <c r="O39" s="10">
        <v>0.85</v>
      </c>
      <c r="P39" s="10">
        <v>0.8</v>
      </c>
      <c r="Q39" s="10">
        <v>0.65</v>
      </c>
      <c r="R39" s="10">
        <v>0.55000000000000004</v>
      </c>
    </row>
    <row r="40" spans="1:18" x14ac:dyDescent="0.45">
      <c r="A40" s="5" t="s">
        <v>17</v>
      </c>
      <c r="B40" s="18">
        <f>B38/B39</f>
        <v>13.806293617733264</v>
      </c>
      <c r="C40" s="18">
        <f>C38/C39</f>
        <v>11.964214695510716</v>
      </c>
      <c r="H40" s="40" t="s">
        <v>23</v>
      </c>
      <c r="I40" s="52">
        <v>0.2</v>
      </c>
      <c r="J40" s="10">
        <v>0.3</v>
      </c>
      <c r="K40" s="10">
        <v>0.35</v>
      </c>
      <c r="L40" s="10">
        <v>0.4</v>
      </c>
      <c r="M40" s="10">
        <v>0.3</v>
      </c>
      <c r="N40" s="10">
        <v>0.35</v>
      </c>
      <c r="O40" s="10">
        <v>0.4</v>
      </c>
      <c r="P40" s="10">
        <v>0.5</v>
      </c>
      <c r="Q40" s="10">
        <v>0.3</v>
      </c>
      <c r="R40" s="10">
        <v>0.4</v>
      </c>
    </row>
    <row r="41" spans="1:18" x14ac:dyDescent="0.45">
      <c r="A41" s="5" t="s">
        <v>118</v>
      </c>
      <c r="B41" s="16">
        <f>I30</f>
        <v>4</v>
      </c>
      <c r="C41" s="16">
        <f>I31</f>
        <v>2</v>
      </c>
      <c r="H41" s="39" t="s">
        <v>93</v>
      </c>
      <c r="I41" s="53"/>
      <c r="J41" s="32"/>
      <c r="K41" s="32"/>
      <c r="L41" s="32"/>
      <c r="M41" s="32"/>
      <c r="N41" s="32"/>
      <c r="O41" s="32"/>
      <c r="P41" s="32"/>
      <c r="Q41" s="32"/>
      <c r="R41" s="32"/>
    </row>
    <row r="42" spans="1:18" x14ac:dyDescent="0.45">
      <c r="A42" s="5" t="s">
        <v>62</v>
      </c>
      <c r="B42" s="18">
        <f>($B$20/12)*B41*$I$46</f>
        <v>73.666666666666671</v>
      </c>
      <c r="C42" s="18">
        <f>($B$20/12)*C41*$I$46</f>
        <v>36.833333333333336</v>
      </c>
      <c r="H42" s="38" t="s">
        <v>54</v>
      </c>
      <c r="I42" s="53">
        <v>102</v>
      </c>
      <c r="J42" s="32">
        <v>98</v>
      </c>
      <c r="K42" s="32">
        <v>88</v>
      </c>
      <c r="L42" s="32">
        <v>103</v>
      </c>
      <c r="M42" s="32">
        <v>89</v>
      </c>
      <c r="N42" s="32">
        <v>100</v>
      </c>
      <c r="O42" s="32">
        <v>96</v>
      </c>
      <c r="P42" s="32">
        <v>85</v>
      </c>
      <c r="Q42" s="32">
        <v>103</v>
      </c>
      <c r="R42" s="32">
        <v>104</v>
      </c>
    </row>
    <row r="43" spans="1:18" x14ac:dyDescent="0.45">
      <c r="A43" s="5" t="s">
        <v>77</v>
      </c>
      <c r="B43" s="45">
        <f>B42*B40</f>
        <v>1017.0636298396838</v>
      </c>
      <c r="C43" s="45">
        <f>C42*C40</f>
        <v>440.68190795131142</v>
      </c>
      <c r="H43" s="40" t="s">
        <v>23</v>
      </c>
      <c r="I43" s="53">
        <v>10</v>
      </c>
      <c r="J43" s="32">
        <v>19</v>
      </c>
      <c r="K43" s="32">
        <v>14</v>
      </c>
      <c r="L43" s="32">
        <v>16</v>
      </c>
      <c r="M43" s="32">
        <v>12</v>
      </c>
      <c r="N43" s="32">
        <v>11</v>
      </c>
      <c r="O43" s="32">
        <v>14</v>
      </c>
      <c r="P43" s="32">
        <v>15</v>
      </c>
      <c r="Q43" s="32">
        <v>16</v>
      </c>
      <c r="R43" s="32">
        <v>12</v>
      </c>
    </row>
    <row r="44" spans="1:18" ht="31.5" x14ac:dyDescent="0.45">
      <c r="A44" s="25"/>
      <c r="B44" s="17"/>
      <c r="C44" s="17"/>
      <c r="H44" s="41" t="s">
        <v>69</v>
      </c>
      <c r="I44" s="54">
        <v>0.85</v>
      </c>
      <c r="J44" s="51">
        <v>0.99</v>
      </c>
      <c r="K44" s="51">
        <v>0.9</v>
      </c>
      <c r="L44" s="51">
        <v>0.88</v>
      </c>
      <c r="M44" s="51">
        <v>0.96</v>
      </c>
      <c r="N44" s="51">
        <v>0.94</v>
      </c>
      <c r="O44" s="51">
        <v>0.95</v>
      </c>
      <c r="P44" s="51">
        <v>0.86</v>
      </c>
      <c r="Q44" s="51">
        <v>0.88</v>
      </c>
      <c r="R44" s="51">
        <v>0.9</v>
      </c>
    </row>
    <row r="45" spans="1:18" ht="15.75" x14ac:dyDescent="0.45">
      <c r="A45" s="25"/>
      <c r="B45" s="8"/>
      <c r="C45" s="8"/>
      <c r="H45" s="41" t="s">
        <v>70</v>
      </c>
      <c r="I45" s="54">
        <v>0.33</v>
      </c>
      <c r="J45" s="51">
        <v>0.34</v>
      </c>
      <c r="K45" s="51">
        <v>0.35</v>
      </c>
      <c r="L45" s="51">
        <v>0.36</v>
      </c>
      <c r="M45" s="51">
        <v>0.33</v>
      </c>
      <c r="N45" s="51">
        <v>0.35</v>
      </c>
      <c r="O45" s="51">
        <v>0.36</v>
      </c>
      <c r="P45" s="51">
        <v>0.36</v>
      </c>
      <c r="Q45" s="51">
        <v>0.35</v>
      </c>
      <c r="R45" s="51">
        <v>0.33</v>
      </c>
    </row>
    <row r="46" spans="1:18" ht="18" x14ac:dyDescent="0.45">
      <c r="A46" s="76" t="s">
        <v>104</v>
      </c>
      <c r="B46" s="76"/>
      <c r="H46" s="12" t="s">
        <v>82</v>
      </c>
      <c r="I46" s="55">
        <v>1</v>
      </c>
      <c r="J46" s="15">
        <v>2</v>
      </c>
      <c r="K46" s="51">
        <v>3</v>
      </c>
      <c r="L46" s="51">
        <v>4</v>
      </c>
      <c r="M46" s="51">
        <v>5</v>
      </c>
      <c r="N46" s="51">
        <v>1</v>
      </c>
      <c r="O46" s="51">
        <v>2</v>
      </c>
      <c r="P46" s="51">
        <v>3</v>
      </c>
      <c r="Q46" s="51">
        <v>4</v>
      </c>
      <c r="R46" s="51">
        <v>5</v>
      </c>
    </row>
    <row r="47" spans="1:18" ht="67.25" customHeight="1" x14ac:dyDescent="0.45">
      <c r="A47" s="13" t="s">
        <v>19</v>
      </c>
      <c r="B47" s="13" t="s">
        <v>20</v>
      </c>
      <c r="C47" s="13" t="s">
        <v>78</v>
      </c>
      <c r="D47" s="13" t="s">
        <v>21</v>
      </c>
      <c r="E47" s="13" t="s">
        <v>79</v>
      </c>
      <c r="F47" s="22"/>
      <c r="H47" s="42" t="s">
        <v>83</v>
      </c>
      <c r="I47" s="55">
        <v>670</v>
      </c>
      <c r="J47" s="15">
        <v>890</v>
      </c>
      <c r="K47" s="51">
        <v>1000</v>
      </c>
      <c r="L47" s="51">
        <v>450</v>
      </c>
      <c r="M47" s="51">
        <v>560</v>
      </c>
      <c r="N47" s="51">
        <v>700</v>
      </c>
      <c r="O47" s="51">
        <v>830</v>
      </c>
      <c r="P47" s="51">
        <v>1100</v>
      </c>
      <c r="Q47" s="51">
        <v>740</v>
      </c>
      <c r="R47" s="51">
        <v>520</v>
      </c>
    </row>
    <row r="48" spans="1:18" x14ac:dyDescent="0.45">
      <c r="A48" s="26" t="s">
        <v>22</v>
      </c>
      <c r="B48" s="15">
        <f>I33</f>
        <v>1090</v>
      </c>
      <c r="C48" s="18">
        <f>100/I36</f>
        <v>20</v>
      </c>
      <c r="D48" s="18">
        <f>(C48/100) *B48</f>
        <v>218</v>
      </c>
      <c r="E48" s="18">
        <f>D48/12 *I46</f>
        <v>18.166666666666668</v>
      </c>
      <c r="F48" s="24"/>
    </row>
    <row r="49" spans="1:6" x14ac:dyDescent="0.45">
      <c r="A49" s="26" t="s">
        <v>23</v>
      </c>
      <c r="B49" s="15">
        <f>I34</f>
        <v>624.5</v>
      </c>
      <c r="C49" s="18">
        <f>100/I37</f>
        <v>12.5</v>
      </c>
      <c r="D49" s="18">
        <f>(C49/100) *B49</f>
        <v>78.0625</v>
      </c>
      <c r="E49" s="18">
        <f>D49/12 *$I$46</f>
        <v>6.505208333333333</v>
      </c>
      <c r="F49" s="24"/>
    </row>
    <row r="50" spans="1:6" x14ac:dyDescent="0.45">
      <c r="A50" s="26" t="s">
        <v>3</v>
      </c>
      <c r="B50" s="26">
        <f>B48+B49</f>
        <v>1714.5</v>
      </c>
      <c r="C50" s="26"/>
      <c r="D50" s="26"/>
      <c r="E50" s="46">
        <f>E48+E49</f>
        <v>24.671875</v>
      </c>
      <c r="F50" s="17"/>
    </row>
    <row r="52" spans="1:6" ht="18" x14ac:dyDescent="0.45">
      <c r="A52" s="77" t="s">
        <v>105</v>
      </c>
      <c r="B52" s="77"/>
      <c r="C52" s="77"/>
    </row>
    <row r="53" spans="1:6" ht="59.65" customHeight="1" x14ac:dyDescent="0.45">
      <c r="A53" s="30" t="s">
        <v>81</v>
      </c>
      <c r="B53" s="31" t="s">
        <v>24</v>
      </c>
      <c r="C53" s="31" t="s">
        <v>99</v>
      </c>
      <c r="D53" s="31" t="s">
        <v>25</v>
      </c>
      <c r="E53" s="31" t="s">
        <v>26</v>
      </c>
      <c r="F53" s="31" t="s">
        <v>27</v>
      </c>
    </row>
    <row r="54" spans="1:6" ht="15.75" x14ac:dyDescent="0.45">
      <c r="A54" s="28" t="s">
        <v>22</v>
      </c>
      <c r="B54" s="29">
        <f>I39</f>
        <v>0.5</v>
      </c>
      <c r="C54" s="29">
        <f>I42</f>
        <v>102</v>
      </c>
      <c r="D54" s="29">
        <f>$I$44</f>
        <v>0.85</v>
      </c>
      <c r="E54" s="29">
        <f>$I$45</f>
        <v>0.33</v>
      </c>
      <c r="F54" s="33">
        <f>PRODUCT(B54:E54)</f>
        <v>14.3055</v>
      </c>
    </row>
    <row r="55" spans="1:6" ht="15.75" x14ac:dyDescent="0.45">
      <c r="A55" s="27" t="s">
        <v>28</v>
      </c>
      <c r="B55" s="29">
        <f>I40</f>
        <v>0.2</v>
      </c>
      <c r="C55" s="29">
        <f>I43</f>
        <v>10</v>
      </c>
      <c r="D55" s="29">
        <f>$I$44</f>
        <v>0.85</v>
      </c>
      <c r="E55" s="29">
        <f>$I$45</f>
        <v>0.33</v>
      </c>
      <c r="F55" s="33">
        <f>PRODUCT(B55:E55)</f>
        <v>0.56100000000000005</v>
      </c>
    </row>
    <row r="56" spans="1:6" ht="15.75" x14ac:dyDescent="0.45">
      <c r="A56" s="67" t="s">
        <v>29</v>
      </c>
      <c r="B56" s="67"/>
      <c r="C56" s="67"/>
      <c r="D56" s="67"/>
      <c r="E56" s="67"/>
      <c r="F56" s="35">
        <f>F54+F55</f>
        <v>14.8665</v>
      </c>
    </row>
    <row r="58" spans="1:6" ht="18" x14ac:dyDescent="0.45">
      <c r="A58" s="69" t="s">
        <v>106</v>
      </c>
      <c r="B58" s="69"/>
      <c r="C58" s="69"/>
    </row>
    <row r="59" spans="1:6" ht="15.75" x14ac:dyDescent="0.45">
      <c r="A59" s="34" t="s">
        <v>30</v>
      </c>
      <c r="B59" s="34" t="s">
        <v>31</v>
      </c>
      <c r="C59" s="34" t="s">
        <v>32</v>
      </c>
    </row>
    <row r="60" spans="1:6" ht="15.75" x14ac:dyDescent="0.45">
      <c r="A60" s="28" t="s">
        <v>84</v>
      </c>
      <c r="B60" s="36">
        <f>D6</f>
        <v>45.9</v>
      </c>
      <c r="C60" s="36">
        <f>B60/$B$68*$C$68</f>
        <v>1.2417352920952636</v>
      </c>
    </row>
    <row r="61" spans="1:6" ht="15.75" x14ac:dyDescent="0.45">
      <c r="A61" s="28" t="s">
        <v>85</v>
      </c>
      <c r="B61" s="36">
        <f>F56</f>
        <v>14.8665</v>
      </c>
      <c r="C61" s="36">
        <f t="shared" ref="C61:C66" si="0">B61/$B$68*$C$68</f>
        <v>0.40218426405085483</v>
      </c>
    </row>
    <row r="62" spans="1:6" ht="15.75" x14ac:dyDescent="0.45">
      <c r="A62" s="28" t="s">
        <v>86</v>
      </c>
      <c r="B62" s="36">
        <f>B43+C43</f>
        <v>1457.7455377909953</v>
      </c>
      <c r="C62" s="36">
        <f t="shared" si="0"/>
        <v>39.43647235663331</v>
      </c>
    </row>
    <row r="63" spans="1:6" ht="31.5" x14ac:dyDescent="0.45">
      <c r="A63" s="28" t="s">
        <v>90</v>
      </c>
      <c r="B63" s="36">
        <f>(34/100)*B62</f>
        <v>495.63348284893846</v>
      </c>
      <c r="C63" s="36">
        <f t="shared" si="0"/>
        <v>13.408400601255327</v>
      </c>
    </row>
    <row r="64" spans="1:6" ht="31.5" x14ac:dyDescent="0.45">
      <c r="A64" s="28" t="s">
        <v>91</v>
      </c>
      <c r="B64" s="36">
        <f>(0.5/100)*B62</f>
        <v>7.2887276889549764</v>
      </c>
      <c r="C64" s="36">
        <f t="shared" si="0"/>
        <v>0.19718236178316653</v>
      </c>
    </row>
    <row r="65" spans="1:3" ht="15.75" x14ac:dyDescent="0.45">
      <c r="A65" s="28" t="s">
        <v>87</v>
      </c>
      <c r="B65" s="36">
        <f>E50</f>
        <v>24.671875</v>
      </c>
      <c r="C65" s="36">
        <f t="shared" si="0"/>
        <v>0.66744962766149962</v>
      </c>
    </row>
    <row r="66" spans="1:3" ht="15.75" x14ac:dyDescent="0.45">
      <c r="A66" s="28" t="s">
        <v>88</v>
      </c>
      <c r="B66" s="37">
        <f>I47</f>
        <v>670</v>
      </c>
      <c r="C66" s="36">
        <f t="shared" si="0"/>
        <v>18.125547836684678</v>
      </c>
    </row>
    <row r="67" spans="1:3" ht="15.75" x14ac:dyDescent="0.45">
      <c r="A67" s="28" t="s">
        <v>92</v>
      </c>
      <c r="B67" s="36">
        <f>(50/100)*(B62+B63+B64)</f>
        <v>980.33387416444441</v>
      </c>
      <c r="C67" s="36">
        <f>B67/$B$68*$C$68</f>
        <v>26.521027659835905</v>
      </c>
    </row>
    <row r="68" spans="1:3" ht="18" x14ac:dyDescent="0.45">
      <c r="A68" s="43" t="s">
        <v>89</v>
      </c>
      <c r="B68" s="44">
        <f>SUM(B60:B67)</f>
        <v>3696.4399974933331</v>
      </c>
      <c r="C68" s="44">
        <v>100</v>
      </c>
    </row>
  </sheetData>
  <mergeCells count="11">
    <mergeCell ref="H3:H4"/>
    <mergeCell ref="I3:R3"/>
    <mergeCell ref="A56:E56"/>
    <mergeCell ref="A9:B9"/>
    <mergeCell ref="A58:C58"/>
    <mergeCell ref="A36:C36"/>
    <mergeCell ref="A24:C24"/>
    <mergeCell ref="A25:A26"/>
    <mergeCell ref="B25:C25"/>
    <mergeCell ref="A46:B46"/>
    <mergeCell ref="A52:C5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0"/>
  <sheetViews>
    <sheetView topLeftCell="A12" workbookViewId="0">
      <selection activeCell="A30" sqref="A30"/>
    </sheetView>
  </sheetViews>
  <sheetFormatPr defaultRowHeight="14.25" x14ac:dyDescent="0.45"/>
  <cols>
    <col min="1" max="1" width="79.265625" customWidth="1"/>
  </cols>
  <sheetData>
    <row r="1" spans="1:1" ht="18" x14ac:dyDescent="0.55000000000000004">
      <c r="A1" s="57" t="s">
        <v>101</v>
      </c>
    </row>
    <row r="3" spans="1:1" ht="28.5" x14ac:dyDescent="0.45">
      <c r="A3" s="59" t="s">
        <v>107</v>
      </c>
    </row>
    <row r="4" spans="1:1" x14ac:dyDescent="0.45">
      <c r="A4" s="58"/>
    </row>
    <row r="5" spans="1:1" ht="28.5" x14ac:dyDescent="0.45">
      <c r="A5" s="60" t="s">
        <v>110</v>
      </c>
    </row>
    <row r="6" spans="1:1" x14ac:dyDescent="0.45">
      <c r="A6" s="58"/>
    </row>
    <row r="7" spans="1:1" ht="42.75" x14ac:dyDescent="0.45">
      <c r="A7" s="59" t="s">
        <v>111</v>
      </c>
    </row>
    <row r="8" spans="1:1" x14ac:dyDescent="0.45">
      <c r="A8" s="58"/>
    </row>
    <row r="9" spans="1:1" ht="28.5" x14ac:dyDescent="0.45">
      <c r="A9" s="60" t="s">
        <v>112</v>
      </c>
    </row>
    <row r="10" spans="1:1" x14ac:dyDescent="0.45">
      <c r="A10" s="60" t="s">
        <v>113</v>
      </c>
    </row>
    <row r="11" spans="1:1" ht="29.55" customHeight="1" x14ac:dyDescent="0.45">
      <c r="A11" s="60" t="s">
        <v>114</v>
      </c>
    </row>
    <row r="12" spans="1:1" ht="16.7" customHeight="1" x14ac:dyDescent="0.45">
      <c r="A12" s="60" t="s">
        <v>120</v>
      </c>
    </row>
    <row r="13" spans="1:1" ht="28.5" x14ac:dyDescent="0.45">
      <c r="A13" s="60" t="s">
        <v>115</v>
      </c>
    </row>
    <row r="14" spans="1:1" ht="68.849999999999994" customHeight="1" x14ac:dyDescent="0.45">
      <c r="A14" s="60" t="s">
        <v>116</v>
      </c>
    </row>
    <row r="15" spans="1:1" x14ac:dyDescent="0.45">
      <c r="A15" s="58"/>
    </row>
    <row r="16" spans="1:1" ht="28.5" x14ac:dyDescent="0.45">
      <c r="A16" s="59" t="s">
        <v>119</v>
      </c>
    </row>
    <row r="17" spans="1:1" x14ac:dyDescent="0.45">
      <c r="A17" s="58"/>
    </row>
    <row r="18" spans="1:1" x14ac:dyDescent="0.45">
      <c r="A18" s="60" t="s">
        <v>122</v>
      </c>
    </row>
    <row r="19" spans="1:1" ht="17.2" customHeight="1" x14ac:dyDescent="0.45">
      <c r="A19" s="60" t="s">
        <v>121</v>
      </c>
    </row>
    <row r="20" spans="1:1" x14ac:dyDescent="0.45">
      <c r="A20" s="58"/>
    </row>
    <row r="21" spans="1:1" x14ac:dyDescent="0.45">
      <c r="A21" s="59" t="s">
        <v>123</v>
      </c>
    </row>
    <row r="22" spans="1:1" x14ac:dyDescent="0.45">
      <c r="A22" s="59" t="s">
        <v>124</v>
      </c>
    </row>
    <row r="23" spans="1:1" x14ac:dyDescent="0.45">
      <c r="A23" s="58"/>
    </row>
    <row r="24" spans="1:1" x14ac:dyDescent="0.45">
      <c r="A24" s="60" t="s">
        <v>125</v>
      </c>
    </row>
    <row r="25" spans="1:1" x14ac:dyDescent="0.45">
      <c r="A25" s="58"/>
    </row>
    <row r="26" spans="1:1" x14ac:dyDescent="0.45">
      <c r="A26" s="59" t="s">
        <v>127</v>
      </c>
    </row>
    <row r="27" spans="1:1" ht="28.5" x14ac:dyDescent="0.45">
      <c r="A27" s="59" t="s">
        <v>126</v>
      </c>
    </row>
    <row r="28" spans="1:1" x14ac:dyDescent="0.45">
      <c r="A28" s="58"/>
    </row>
    <row r="29" spans="1:1" ht="28.5" x14ac:dyDescent="0.45">
      <c r="A29" s="60" t="s">
        <v>128</v>
      </c>
    </row>
    <row r="30" spans="1:1" x14ac:dyDescent="0.45">
      <c r="A30" s="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исх данные, решение 1</vt:lpstr>
      <vt:lpstr>Задание порядок работы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Никита Коршун</cp:lastModifiedBy>
  <dcterms:created xsi:type="dcterms:W3CDTF">2024-03-07T05:53:03Z</dcterms:created>
  <dcterms:modified xsi:type="dcterms:W3CDTF">2024-10-31T07:35:53Z</dcterms:modified>
</cp:coreProperties>
</file>