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7_Коршун_ФИТ_5\"/>
    </mc:Choice>
  </mc:AlternateContent>
  <xr:revisionPtr revIDLastSave="0" documentId="13_ncr:1_{EB4F4AA3-9EB1-49FD-B7A5-F8466E101CA8}" xr6:coauthVersionLast="47" xr6:coauthVersionMax="47" xr10:uidLastSave="{00000000-0000-0000-0000-000000000000}"/>
  <bookViews>
    <workbookView xWindow="-98" yWindow="-98" windowWidth="21795" windowHeight="12975" activeTab="1" xr2:uid="{E107210A-FA31-4077-BEC1-DB78F61B0CD5}"/>
  </bookViews>
  <sheets>
    <sheet name="Затратный метод" sheetId="1" r:id="rId1"/>
    <sheet name="Доходный мето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B8" i="2"/>
  <c r="C7" i="2"/>
  <c r="D7" i="2"/>
  <c r="B7" i="2"/>
  <c r="D10" i="2"/>
  <c r="B10" i="2"/>
  <c r="C10" i="2"/>
  <c r="B31" i="2"/>
  <c r="C29" i="2"/>
  <c r="D29" i="2"/>
  <c r="E29" i="2"/>
  <c r="F29" i="2"/>
  <c r="G29" i="2"/>
  <c r="B29" i="2"/>
  <c r="B30" i="2" s="1"/>
  <c r="G28" i="2"/>
  <c r="G31" i="2" s="1"/>
  <c r="F28" i="2"/>
  <c r="F31" i="2" s="1"/>
  <c r="E28" i="2"/>
  <c r="D28" i="2"/>
  <c r="D31" i="2" s="1"/>
  <c r="C28" i="2"/>
  <c r="C31" i="2" s="1"/>
  <c r="B2" i="1"/>
  <c r="F3" i="1"/>
  <c r="E3" i="1"/>
  <c r="D3" i="1"/>
  <c r="C3" i="1"/>
  <c r="C2" i="1"/>
  <c r="C4" i="1" s="1"/>
  <c r="D2" i="1"/>
  <c r="E2" i="1"/>
  <c r="F2" i="1"/>
  <c r="C30" i="2" l="1"/>
  <c r="D30" i="2"/>
  <c r="G30" i="2"/>
  <c r="F30" i="2"/>
  <c r="E30" i="2"/>
  <c r="E31" i="2"/>
  <c r="H31" i="2" s="1"/>
  <c r="H32" i="2" s="1"/>
  <c r="H33" i="2" s="1"/>
  <c r="G2" i="1"/>
  <c r="F4" i="1"/>
  <c r="D4" i="1"/>
  <c r="E4" i="1"/>
  <c r="B4" i="1"/>
  <c r="G4" i="1" l="1"/>
</calcChain>
</file>

<file path=xl/sharedStrings.xml><?xml version="1.0" encoding="utf-8"?>
<sst xmlns="http://schemas.openxmlformats.org/spreadsheetml/2006/main" count="44" uniqueCount="40">
  <si>
    <t>Затраты по годам</t>
  </si>
  <si>
    <t>Коэффициент дисконтирования</t>
  </si>
  <si>
    <t>Затраты на разработку и освоение техники дисконтирования</t>
  </si>
  <si>
    <t>Итого</t>
  </si>
  <si>
    <t>Затраты на составление ТЗ, тыс. руб.</t>
  </si>
  <si>
    <t>Затраты проведение НИР, тыс. руб.</t>
  </si>
  <si>
    <t>Затраты маркетинговое исследование, тыс. руб.</t>
  </si>
  <si>
    <t>Затраты на опытно-конструкторские работы, тыс. руб.</t>
  </si>
  <si>
    <t>Затраты на дополнительные патентные исследования, тыс руб.</t>
  </si>
  <si>
    <t>Безрисковая ставка, %</t>
  </si>
  <si>
    <t>Процент за риск, %</t>
  </si>
  <si>
    <t>Инфляция, %</t>
  </si>
  <si>
    <t>Стоимость конкурентного оборудования, тыс. руб</t>
  </si>
  <si>
    <t>Вариант 2</t>
  </si>
  <si>
    <t xml:space="preserve">Затраты на создание опытного образца и его испытание, тыс. руб. </t>
  </si>
  <si>
    <t>Затраты на правовую охрану, тыс. руб</t>
  </si>
  <si>
    <t>Выпуск, шт</t>
  </si>
  <si>
    <t>Цена, руб.</t>
  </si>
  <si>
    <t>Себестоимость, руб.</t>
  </si>
  <si>
    <t>Себестоимость плановая, руб.</t>
  </si>
  <si>
    <t>Экономия, руб/шт</t>
  </si>
  <si>
    <t>Прибыль факт, руб</t>
  </si>
  <si>
    <t>Прибыль план, руб</t>
  </si>
  <si>
    <t>Коэффициент дисконтирования.</t>
  </si>
  <si>
    <t>Прирост прибылей</t>
  </si>
  <si>
    <t>Срок окупаемости</t>
  </si>
  <si>
    <t>Определить эффективность промышленного образца</t>
  </si>
  <si>
    <t>Затраты на маркетинговые исследования, тыс.руб.</t>
  </si>
  <si>
    <t>Затраты на разработку и правовоую охрану, тыс. руб</t>
  </si>
  <si>
    <t>Затраты на освоение, тыс. руб.</t>
  </si>
  <si>
    <t>Ожидаемая прибыль от реализации, тыс. руб.</t>
  </si>
  <si>
    <t>Норма дисконтирования</t>
  </si>
  <si>
    <t>Затраты по годам дисконтированные</t>
  </si>
  <si>
    <t>Прибыль по годам дисконтированная</t>
  </si>
  <si>
    <t>Стоимость промышленного образца по прибыли</t>
  </si>
  <si>
    <t>Эффективность, %</t>
  </si>
  <si>
    <t>R1</t>
  </si>
  <si>
    <t>K1</t>
  </si>
  <si>
    <t>Стоимость ОИС</t>
  </si>
  <si>
    <t>Дисконтированный прирост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</si>
</sst>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1FDD422-3A81-46C6-8BFD-BF549ADF135B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34B33123-9719-4643-A994-401F617B5DC2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123825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72A9A8F-BE62-421C-94FC-4436605613E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20</xdr:row>
      <xdr:rowOff>0</xdr:rowOff>
    </xdr:from>
    <xdr:ext cx="304800" cy="30333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E943A9A-B0CE-4F7A-A3B9-139BC5D42865}"/>
            </a:ext>
          </a:extLst>
        </xdr:cNvPr>
        <xdr:cNvSpPr>
          <a:spLocks noChangeAspect="1" noChangeArrowheads="1"/>
        </xdr:cNvSpPr>
      </xdr:nvSpPr>
      <xdr:spPr bwMode="auto">
        <a:xfrm>
          <a:off x="15294952" y="1077058"/>
          <a:ext cx="304800" cy="30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3335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BD5E936B-7845-4A60-B260-B994D3783603}"/>
            </a:ext>
          </a:extLst>
        </xdr:cNvPr>
        <xdr:cNvSpPr>
          <a:spLocks noChangeAspect="1" noChangeArrowheads="1"/>
        </xdr:cNvSpPr>
      </xdr:nvSpPr>
      <xdr:spPr bwMode="auto">
        <a:xfrm>
          <a:off x="15294952" y="1077058"/>
          <a:ext cx="304800" cy="30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3335"/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3CF848D2-2DFB-40F2-8A21-AECDD3E7EB5E}"/>
            </a:ext>
          </a:extLst>
        </xdr:cNvPr>
        <xdr:cNvSpPr>
          <a:spLocks noChangeAspect="1" noChangeArrowheads="1"/>
        </xdr:cNvSpPr>
      </xdr:nvSpPr>
      <xdr:spPr bwMode="auto">
        <a:xfrm>
          <a:off x="15294952" y="1077058"/>
          <a:ext cx="304800" cy="30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0F79-3D40-4FF8-B49E-8CAD4C10ED95}">
  <dimension ref="A1:O25"/>
  <sheetViews>
    <sheetView zoomScale="130" zoomScaleNormal="130" workbookViewId="0">
      <selection activeCell="A9" sqref="A9"/>
    </sheetView>
  </sheetViews>
  <sheetFormatPr defaultRowHeight="14.25" x14ac:dyDescent="0.45"/>
  <cols>
    <col min="1" max="1" width="56" customWidth="1"/>
    <col min="10" max="10" width="89.265625" bestFit="1" customWidth="1"/>
  </cols>
  <sheetData>
    <row r="1" spans="1:15" x14ac:dyDescent="0.45">
      <c r="B1" s="2">
        <v>2023</v>
      </c>
      <c r="C1" s="2">
        <v>2024</v>
      </c>
      <c r="D1" s="2">
        <v>2025</v>
      </c>
      <c r="E1" s="2">
        <v>2026</v>
      </c>
      <c r="F1" s="2">
        <v>2027</v>
      </c>
      <c r="G1" s="2" t="s">
        <v>3</v>
      </c>
      <c r="J1" s="3"/>
      <c r="K1" s="3"/>
      <c r="L1" s="3"/>
      <c r="M1" s="3"/>
      <c r="N1" s="3"/>
      <c r="O1" s="3"/>
    </row>
    <row r="2" spans="1:15" x14ac:dyDescent="0.45">
      <c r="A2" t="s">
        <v>0</v>
      </c>
      <c r="B2">
        <f>SUM(B15:B21)</f>
        <v>34</v>
      </c>
      <c r="C2">
        <f>SUM(C15:C21)</f>
        <v>138</v>
      </c>
      <c r="D2">
        <f>SUM(D15:D21)</f>
        <v>6</v>
      </c>
      <c r="E2">
        <f>SUM(E15:E21)</f>
        <v>26</v>
      </c>
      <c r="F2">
        <f>SUM(F15:F21)</f>
        <v>4</v>
      </c>
      <c r="G2">
        <f>SUM(B2:F2)</f>
        <v>208</v>
      </c>
    </row>
    <row r="3" spans="1:15" x14ac:dyDescent="0.45">
      <c r="A3" t="s">
        <v>1</v>
      </c>
      <c r="B3">
        <v>1</v>
      </c>
      <c r="C3">
        <f>1/(1+0.195)^(2-1)</f>
        <v>0.83682008368200833</v>
      </c>
      <c r="D3">
        <f>1/(1+0.195)^(3-1)</f>
        <v>0.70026785245356349</v>
      </c>
      <c r="E3">
        <f>1/(1+0.195)^(4-1)</f>
        <v>0.58599820289001125</v>
      </c>
      <c r="F3">
        <f>1/(1+0.195)^(5-1)</f>
        <v>0.49037506517992574</v>
      </c>
    </row>
    <row r="4" spans="1:15" x14ac:dyDescent="0.45">
      <c r="A4" t="s">
        <v>2</v>
      </c>
      <c r="B4">
        <f>B2*B3</f>
        <v>34</v>
      </c>
      <c r="C4">
        <f t="shared" ref="C4:F4" si="0">C2*C3</f>
        <v>115.48117154811715</v>
      </c>
      <c r="D4">
        <f t="shared" si="0"/>
        <v>4.2016071147213809</v>
      </c>
      <c r="E4">
        <f t="shared" si="0"/>
        <v>15.235953275140293</v>
      </c>
      <c r="F4">
        <f t="shared" si="0"/>
        <v>1.961500260719703</v>
      </c>
      <c r="G4">
        <f>SUM(B4:F4)</f>
        <v>170.88023219869854</v>
      </c>
    </row>
    <row r="14" spans="1:15" x14ac:dyDescent="0.45">
      <c r="A14" s="3" t="s">
        <v>13</v>
      </c>
      <c r="B14" s="3">
        <v>2023</v>
      </c>
      <c r="C14" s="3">
        <v>2024</v>
      </c>
      <c r="D14" s="3">
        <v>2025</v>
      </c>
      <c r="E14" s="3">
        <v>2026</v>
      </c>
      <c r="F14" s="3">
        <v>2027</v>
      </c>
    </row>
    <row r="15" spans="1:15" x14ac:dyDescent="0.45">
      <c r="A15" t="s">
        <v>4</v>
      </c>
      <c r="B15">
        <v>8</v>
      </c>
    </row>
    <row r="16" spans="1:15" x14ac:dyDescent="0.45">
      <c r="A16" t="s">
        <v>5</v>
      </c>
      <c r="B16">
        <v>19</v>
      </c>
    </row>
    <row r="17" spans="1:6" x14ac:dyDescent="0.45">
      <c r="A17" t="s">
        <v>6</v>
      </c>
      <c r="B17">
        <v>7</v>
      </c>
      <c r="C17">
        <v>8</v>
      </c>
    </row>
    <row r="18" spans="1:6" x14ac:dyDescent="0.45">
      <c r="A18" t="s">
        <v>14</v>
      </c>
      <c r="C18">
        <v>130</v>
      </c>
      <c r="D18">
        <v>6</v>
      </c>
    </row>
    <row r="19" spans="1:6" x14ac:dyDescent="0.45">
      <c r="A19" t="s">
        <v>15</v>
      </c>
      <c r="E19">
        <v>4</v>
      </c>
    </row>
    <row r="20" spans="1:6" x14ac:dyDescent="0.45">
      <c r="A20" t="s">
        <v>7</v>
      </c>
      <c r="E20">
        <v>22</v>
      </c>
      <c r="F20">
        <v>3</v>
      </c>
    </row>
    <row r="21" spans="1:6" x14ac:dyDescent="0.45">
      <c r="A21" t="s">
        <v>8</v>
      </c>
      <c r="F21">
        <v>1</v>
      </c>
    </row>
    <row r="22" spans="1:6" x14ac:dyDescent="0.45">
      <c r="A22" t="s">
        <v>9</v>
      </c>
      <c r="B22">
        <v>3</v>
      </c>
    </row>
    <row r="23" spans="1:6" x14ac:dyDescent="0.45">
      <c r="A23" t="s">
        <v>10</v>
      </c>
      <c r="B23">
        <v>4.5</v>
      </c>
    </row>
    <row r="24" spans="1:6" x14ac:dyDescent="0.45">
      <c r="A24" t="s">
        <v>11</v>
      </c>
      <c r="B24">
        <v>12</v>
      </c>
    </row>
    <row r="25" spans="1:6" x14ac:dyDescent="0.45">
      <c r="A25" t="s">
        <v>12</v>
      </c>
      <c r="B25">
        <v>190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6122-718F-4B08-B14D-13527D2B9CE3}">
  <dimension ref="A1:H33"/>
  <sheetViews>
    <sheetView tabSelected="1" zoomScale="130" zoomScaleNormal="130" workbookViewId="0">
      <selection activeCell="H11" sqref="H11"/>
    </sheetView>
  </sheetViews>
  <sheetFormatPr defaultRowHeight="14.25" x14ac:dyDescent="0.45"/>
  <cols>
    <col min="1" max="1" width="45.796875" bestFit="1" customWidth="1"/>
  </cols>
  <sheetData>
    <row r="1" spans="1:4" x14ac:dyDescent="0.45">
      <c r="B1" s="1">
        <v>2023</v>
      </c>
      <c r="C1" s="1">
        <v>2024</v>
      </c>
      <c r="D1" s="1">
        <v>2025</v>
      </c>
    </row>
    <row r="2" spans="1:4" x14ac:dyDescent="0.45">
      <c r="A2" t="s">
        <v>16</v>
      </c>
      <c r="B2">
        <v>20000</v>
      </c>
      <c r="C2">
        <v>21000</v>
      </c>
      <c r="D2">
        <v>23000</v>
      </c>
    </row>
    <row r="3" spans="1:4" x14ac:dyDescent="0.45">
      <c r="A3" t="s">
        <v>18</v>
      </c>
      <c r="B3">
        <v>73</v>
      </c>
      <c r="C3">
        <v>73</v>
      </c>
      <c r="D3">
        <v>73</v>
      </c>
    </row>
    <row r="4" spans="1:4" x14ac:dyDescent="0.45">
      <c r="A4" t="s">
        <v>17</v>
      </c>
      <c r="B4">
        <v>95</v>
      </c>
      <c r="C4">
        <v>95</v>
      </c>
      <c r="D4">
        <v>95</v>
      </c>
    </row>
    <row r="5" spans="1:4" x14ac:dyDescent="0.45">
      <c r="A5" t="s">
        <v>19</v>
      </c>
    </row>
    <row r="6" spans="1:4" x14ac:dyDescent="0.45">
      <c r="A6" t="s">
        <v>17</v>
      </c>
      <c r="B6">
        <v>100</v>
      </c>
      <c r="C6">
        <v>100</v>
      </c>
      <c r="D6">
        <v>100</v>
      </c>
    </row>
    <row r="7" spans="1:4" x14ac:dyDescent="0.45">
      <c r="A7" t="s">
        <v>20</v>
      </c>
      <c r="B7">
        <f>(1200)*12</f>
        <v>14400</v>
      </c>
      <c r="C7">
        <f t="shared" ref="C7:D7" si="0">(1200)*12</f>
        <v>14400</v>
      </c>
      <c r="D7">
        <f t="shared" si="0"/>
        <v>14400</v>
      </c>
    </row>
    <row r="8" spans="1:4" x14ac:dyDescent="0.45">
      <c r="A8" t="s">
        <v>21</v>
      </c>
      <c r="B8">
        <f>(B4-B3)*B2*0.8</f>
        <v>352000</v>
      </c>
      <c r="C8">
        <f t="shared" ref="C8:D8" si="1">(C4-C3)*C2*0.8</f>
        <v>369600</v>
      </c>
      <c r="D8">
        <f t="shared" si="1"/>
        <v>404800</v>
      </c>
    </row>
    <row r="9" spans="1:4" x14ac:dyDescent="0.45">
      <c r="A9" t="s">
        <v>22</v>
      </c>
    </row>
    <row r="10" spans="1:4" x14ac:dyDescent="0.45">
      <c r="A10" t="s">
        <v>23</v>
      </c>
      <c r="B10">
        <f>1/(1+0.16)^(1-1)</f>
        <v>1</v>
      </c>
      <c r="C10">
        <f>1/(1+0.16)^(2-1)</f>
        <v>0.86206896551724144</v>
      </c>
      <c r="D10">
        <f>1/(1+0.16)^(3-1)</f>
        <v>0.74316290130796681</v>
      </c>
    </row>
    <row r="11" spans="1:4" x14ac:dyDescent="0.45">
      <c r="A11" t="s">
        <v>24</v>
      </c>
    </row>
    <row r="12" spans="1:4" x14ac:dyDescent="0.45">
      <c r="A12" t="s">
        <v>39</v>
      </c>
    </row>
    <row r="13" spans="1:4" x14ac:dyDescent="0.45">
      <c r="A13" t="s">
        <v>38</v>
      </c>
    </row>
    <row r="14" spans="1:4" x14ac:dyDescent="0.45">
      <c r="A14" t="s">
        <v>25</v>
      </c>
    </row>
    <row r="19" spans="1:8" x14ac:dyDescent="0.45">
      <c r="A19" t="s">
        <v>26</v>
      </c>
    </row>
    <row r="20" spans="1:8" x14ac:dyDescent="0.45">
      <c r="B20" s="1">
        <v>2023</v>
      </c>
      <c r="C20" s="1">
        <v>2024</v>
      </c>
      <c r="D20" s="1">
        <v>2025</v>
      </c>
      <c r="E20" s="1">
        <v>2026</v>
      </c>
      <c r="F20" s="1">
        <v>2027</v>
      </c>
      <c r="G20" s="1">
        <v>2028</v>
      </c>
      <c r="H20" s="1" t="s">
        <v>3</v>
      </c>
    </row>
    <row r="21" spans="1:8" x14ac:dyDescent="0.45">
      <c r="A21" t="s">
        <v>27</v>
      </c>
      <c r="B21">
        <v>20</v>
      </c>
    </row>
    <row r="22" spans="1:8" x14ac:dyDescent="0.45">
      <c r="A22" t="s">
        <v>28</v>
      </c>
      <c r="C22">
        <v>77</v>
      </c>
    </row>
    <row r="23" spans="1:8" x14ac:dyDescent="0.45">
      <c r="A23" t="s">
        <v>29</v>
      </c>
      <c r="D23">
        <v>100</v>
      </c>
    </row>
    <row r="24" spans="1:8" x14ac:dyDescent="0.45">
      <c r="A24" t="s">
        <v>30</v>
      </c>
      <c r="D24">
        <v>20</v>
      </c>
      <c r="E24">
        <v>55</v>
      </c>
      <c r="F24">
        <v>65</v>
      </c>
      <c r="G24">
        <v>90</v>
      </c>
    </row>
    <row r="25" spans="1:8" x14ac:dyDescent="0.45">
      <c r="A25" t="s">
        <v>31</v>
      </c>
      <c r="B25">
        <v>0.2</v>
      </c>
    </row>
    <row r="26" spans="1:8" x14ac:dyDescent="0.45">
      <c r="A26" t="s">
        <v>36</v>
      </c>
      <c r="B26">
        <v>0.8</v>
      </c>
    </row>
    <row r="27" spans="1:8" x14ac:dyDescent="0.45">
      <c r="A27" t="s">
        <v>37</v>
      </c>
      <c r="B27">
        <v>1.2</v>
      </c>
    </row>
    <row r="28" spans="1:8" x14ac:dyDescent="0.45">
      <c r="A28" t="s">
        <v>1</v>
      </c>
      <c r="B28">
        <v>1</v>
      </c>
      <c r="C28">
        <f>1/(1+$B$25)^(2-1)</f>
        <v>0.83333333333333337</v>
      </c>
      <c r="D28">
        <f>1/(1+$B$25)^(3-1)</f>
        <v>0.69444444444444442</v>
      </c>
      <c r="E28">
        <f>1/(1+$B$25)^(4-1)</f>
        <v>0.57870370370370372</v>
      </c>
      <c r="F28">
        <f>1/(1+$B$25)^(5-1)</f>
        <v>0.48225308641975312</v>
      </c>
      <c r="G28">
        <f>1/(1+$B$25)^(6-1)</f>
        <v>0.4018775720164609</v>
      </c>
    </row>
    <row r="29" spans="1:8" x14ac:dyDescent="0.45">
      <c r="A29" t="s">
        <v>0</v>
      </c>
      <c r="B29">
        <f>SUM(B21:B23)</f>
        <v>20</v>
      </c>
      <c r="C29">
        <f t="shared" ref="C29:G29" si="2">SUM(C21:C23)</f>
        <v>77</v>
      </c>
      <c r="D29">
        <f t="shared" si="2"/>
        <v>100</v>
      </c>
      <c r="E29">
        <f t="shared" si="2"/>
        <v>0</v>
      </c>
      <c r="F29">
        <f t="shared" si="2"/>
        <v>0</v>
      </c>
      <c r="G29">
        <f t="shared" si="2"/>
        <v>0</v>
      </c>
    </row>
    <row r="30" spans="1:8" x14ac:dyDescent="0.45">
      <c r="A30" t="s">
        <v>32</v>
      </c>
      <c r="B30">
        <f>B29*B28</f>
        <v>20</v>
      </c>
      <c r="C30">
        <f t="shared" ref="C30:G30" si="3">C29*C28</f>
        <v>64.166666666666671</v>
      </c>
      <c r="D30">
        <f t="shared" si="3"/>
        <v>69.444444444444443</v>
      </c>
      <c r="E30">
        <f t="shared" si="3"/>
        <v>0</v>
      </c>
      <c r="F30">
        <f t="shared" si="3"/>
        <v>0</v>
      </c>
      <c r="G30">
        <f t="shared" si="3"/>
        <v>0</v>
      </c>
    </row>
    <row r="31" spans="1:8" x14ac:dyDescent="0.45">
      <c r="A31" t="s">
        <v>33</v>
      </c>
      <c r="B31">
        <f>B24*B28</f>
        <v>0</v>
      </c>
      <c r="C31">
        <f t="shared" ref="C31:G31" si="4">C24*C28</f>
        <v>0</v>
      </c>
      <c r="D31">
        <f t="shared" si="4"/>
        <v>13.888888888888889</v>
      </c>
      <c r="E31">
        <f t="shared" si="4"/>
        <v>31.828703703703706</v>
      </c>
      <c r="F31">
        <f t="shared" si="4"/>
        <v>31.346450617283953</v>
      </c>
      <c r="G31">
        <f t="shared" si="4"/>
        <v>36.168981481481481</v>
      </c>
      <c r="H31">
        <f>SUM(B31:G31)</f>
        <v>113.23302469135803</v>
      </c>
    </row>
    <row r="32" spans="1:8" x14ac:dyDescent="0.45">
      <c r="A32" t="s">
        <v>34</v>
      </c>
      <c r="H32">
        <f>H31*(B26*B27)</f>
        <v>108.7037037037037</v>
      </c>
    </row>
    <row r="33" spans="1:8" x14ac:dyDescent="0.45">
      <c r="A33" t="s">
        <v>35</v>
      </c>
      <c r="H33" s="3">
        <f>H32/4</f>
        <v>27.175925925925924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Затратный метод</vt:lpstr>
      <vt:lpstr>Доходный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Коршун</dc:creator>
  <cp:lastModifiedBy>Никита Коршун</cp:lastModifiedBy>
  <dcterms:created xsi:type="dcterms:W3CDTF">2024-11-28T06:53:39Z</dcterms:created>
  <dcterms:modified xsi:type="dcterms:W3CDTF">2024-11-28T07:55:01Z</dcterms:modified>
</cp:coreProperties>
</file>