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iraj\sem2\MDSC 201\final lab\"/>
    </mc:Choice>
  </mc:AlternateContent>
  <bookViews>
    <workbookView xWindow="0" yWindow="0" windowWidth="20490" windowHeight="8940"/>
  </bookViews>
  <sheets>
    <sheet name="Data" sheetId="1" r:id="rId1"/>
    <sheet name=" a) Finding β^ and σ²" sheetId="2" r:id="rId2"/>
    <sheet name="b) Hat Matrix" sheetId="3" r:id="rId3"/>
    <sheet name="c) Residuals" sheetId="4" r:id="rId4"/>
    <sheet name="d) R student residuals" sheetId="5" r:id="rId5"/>
  </sheets>
  <definedNames>
    <definedName name="B">' a) Finding β^ and σ²'!$B$17:$B$19</definedName>
    <definedName name="X">Data!$C$2:$E$26</definedName>
    <definedName name="Y">Data!$B$2:$B$26</definedName>
  </definedNames>
  <calcPr calcId="162913"/>
</workbook>
</file>

<file path=xl/calcChain.xml><?xml version="1.0" encoding="utf-8"?>
<calcChain xmlns="http://schemas.openxmlformats.org/spreadsheetml/2006/main">
  <c r="H3" i="4" l="1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" i="4" a="1"/>
  <c r="H2" i="4" s="1"/>
  <c r="B12" i="3" a="1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D28" i="4"/>
  <c r="F3" i="4"/>
  <c r="G3" i="4" s="1"/>
  <c r="F4" i="4"/>
  <c r="G4" i="4" s="1"/>
  <c r="K4" i="4" s="1"/>
  <c r="F5" i="4"/>
  <c r="G5" i="4" s="1"/>
  <c r="F6" i="4"/>
  <c r="G6" i="4" s="1"/>
  <c r="F7" i="4"/>
  <c r="G7" i="4" s="1"/>
  <c r="F8" i="4"/>
  <c r="G8" i="4" s="1"/>
  <c r="K8" i="4" s="1"/>
  <c r="F9" i="4"/>
  <c r="G9" i="4" s="1"/>
  <c r="F10" i="4"/>
  <c r="G10" i="4" s="1"/>
  <c r="F11" i="4"/>
  <c r="G11" i="4" s="1"/>
  <c r="F12" i="4"/>
  <c r="G12" i="4" s="1"/>
  <c r="K12" i="4" s="1"/>
  <c r="F13" i="4"/>
  <c r="G13" i="4" s="1"/>
  <c r="F14" i="4"/>
  <c r="G14" i="4" s="1"/>
  <c r="F15" i="4"/>
  <c r="G15" i="4" s="1"/>
  <c r="F16" i="4"/>
  <c r="G16" i="4" s="1"/>
  <c r="K16" i="4" s="1"/>
  <c r="F17" i="4"/>
  <c r="G17" i="4" s="1"/>
  <c r="F18" i="4"/>
  <c r="G18" i="4" s="1"/>
  <c r="F19" i="4"/>
  <c r="G19" i="4" s="1"/>
  <c r="F20" i="4"/>
  <c r="G20" i="4" s="1"/>
  <c r="K20" i="4" s="1"/>
  <c r="F21" i="4"/>
  <c r="G21" i="4" s="1"/>
  <c r="F22" i="4"/>
  <c r="G22" i="4" s="1"/>
  <c r="F23" i="4"/>
  <c r="G23" i="4" s="1"/>
  <c r="F24" i="4"/>
  <c r="G24" i="4" s="1"/>
  <c r="K24" i="4" s="1"/>
  <c r="F25" i="4"/>
  <c r="G25" i="4" s="1"/>
  <c r="F26" i="4"/>
  <c r="G26" i="4" s="1"/>
  <c r="F2" i="4"/>
  <c r="G2" i="4" s="1"/>
  <c r="B7" i="3" a="1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B2" i="3" a="1"/>
  <c r="B2" i="3"/>
  <c r="C2" i="3"/>
  <c r="D2" i="3"/>
  <c r="B3" i="3"/>
  <c r="C3" i="3"/>
  <c r="D3" i="3"/>
  <c r="B4" i="3"/>
  <c r="C4" i="3"/>
  <c r="D4" i="3"/>
  <c r="I3" i="4" l="1"/>
  <c r="J26" i="4"/>
  <c r="J24" i="4"/>
  <c r="J22" i="4"/>
  <c r="J20" i="4"/>
  <c r="J18" i="4"/>
  <c r="J16" i="4"/>
  <c r="J14" i="4"/>
  <c r="J12" i="4"/>
  <c r="J10" i="4"/>
  <c r="J8" i="4"/>
  <c r="J6" i="4"/>
  <c r="J4" i="4"/>
  <c r="K26" i="4"/>
  <c r="K22" i="4"/>
  <c r="K18" i="4"/>
  <c r="K14" i="4"/>
  <c r="K10" i="4"/>
  <c r="K6" i="4"/>
  <c r="J2" i="4"/>
  <c r="J25" i="4"/>
  <c r="J23" i="4"/>
  <c r="J21" i="4"/>
  <c r="J19" i="4"/>
  <c r="J17" i="4"/>
  <c r="J15" i="4"/>
  <c r="J13" i="4"/>
  <c r="J11" i="4"/>
  <c r="J9" i="4"/>
  <c r="J7" i="4"/>
  <c r="J5" i="4"/>
  <c r="J3" i="4"/>
  <c r="K2" i="4"/>
  <c r="K25" i="4"/>
  <c r="K23" i="4"/>
  <c r="K21" i="4"/>
  <c r="K19" i="4"/>
  <c r="K17" i="4"/>
  <c r="K15" i="4"/>
  <c r="K13" i="4"/>
  <c r="K11" i="4"/>
  <c r="K9" i="4"/>
  <c r="K7" i="4"/>
  <c r="K5" i="4"/>
  <c r="K3" i="4"/>
  <c r="I26" i="4"/>
  <c r="I24" i="4"/>
  <c r="I22" i="4"/>
  <c r="I20" i="4"/>
  <c r="I18" i="4"/>
  <c r="I16" i="4"/>
  <c r="I14" i="4"/>
  <c r="I12" i="4"/>
  <c r="I10" i="4"/>
  <c r="I8" i="4"/>
  <c r="I6" i="4"/>
  <c r="I4" i="4"/>
  <c r="I2" i="4"/>
  <c r="I25" i="4"/>
  <c r="I23" i="4"/>
  <c r="I21" i="4"/>
  <c r="I19" i="4"/>
  <c r="I17" i="4"/>
  <c r="I15" i="4"/>
  <c r="I13" i="4"/>
  <c r="I11" i="4"/>
  <c r="I9" i="4"/>
  <c r="I7" i="4"/>
  <c r="I5" i="4"/>
  <c r="H12" i="2" l="1"/>
  <c r="H6" i="2" a="1"/>
  <c r="H6" i="2" s="1"/>
  <c r="H3" i="2" a="1"/>
  <c r="H3" i="2"/>
  <c r="H9" i="2" l="1"/>
  <c r="B12" i="2" l="1" a="1"/>
  <c r="B13" i="2" s="1"/>
  <c r="B2" i="2" a="1"/>
  <c r="B2" i="2" s="1"/>
  <c r="C4" i="2" l="1"/>
  <c r="B3" i="2"/>
  <c r="D3" i="2"/>
  <c r="C2" i="2"/>
  <c r="D4" i="2"/>
  <c r="B4" i="2"/>
  <c r="C3" i="2"/>
  <c r="D2" i="2"/>
  <c r="B14" i="2"/>
  <c r="B12" i="2"/>
  <c r="B7" i="2" l="1" a="1"/>
  <c r="B8" i="2"/>
  <c r="C9" i="2"/>
  <c r="D7" i="2"/>
  <c r="B9" i="2"/>
  <c r="C7" i="2"/>
  <c r="D8" i="2"/>
  <c r="B7" i="2"/>
  <c r="C8" i="2"/>
  <c r="D9" i="2"/>
  <c r="B17" i="2" l="1" a="1"/>
  <c r="B17" i="2" l="1"/>
  <c r="B19" i="2"/>
  <c r="B18" i="2"/>
</calcChain>
</file>

<file path=xl/sharedStrings.xml><?xml version="1.0" encoding="utf-8"?>
<sst xmlns="http://schemas.openxmlformats.org/spreadsheetml/2006/main" count="51" uniqueCount="43">
  <si>
    <t>min</t>
  </si>
  <si>
    <t>Distance, 
x2 (ft)</t>
  </si>
  <si>
    <t>Delivery Time,
y (min)</t>
  </si>
  <si>
    <t>For β0</t>
  </si>
  <si>
    <t>Finding (X'X)</t>
  </si>
  <si>
    <t>X'X =</t>
  </si>
  <si>
    <t>Finding (X'X)^(-1)</t>
  </si>
  <si>
    <t>(X'X)^(-1) =</t>
  </si>
  <si>
    <t>Finding (X'Y)</t>
  </si>
  <si>
    <t>X'Y =</t>
  </si>
  <si>
    <t xml:space="preserve">Finding β^ = (X'X)^(-1) * (X'Y) </t>
  </si>
  <si>
    <t xml:space="preserve">β^ =  </t>
  </si>
  <si>
    <t>&lt;---------------</t>
  </si>
  <si>
    <t>β0</t>
  </si>
  <si>
    <t>β1</t>
  </si>
  <si>
    <t>β2</t>
  </si>
  <si>
    <t>Finding Y'Y</t>
  </si>
  <si>
    <t xml:space="preserve">Y'Y = </t>
  </si>
  <si>
    <t>Finding SSres</t>
  </si>
  <si>
    <t>Finding Msres (σ²)</t>
  </si>
  <si>
    <r>
      <t xml:space="preserve">Finding </t>
    </r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>'X'Y</t>
    </r>
  </si>
  <si>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 xml:space="preserve">'X'Y = </t>
    </r>
  </si>
  <si>
    <t>Ssres =</t>
  </si>
  <si>
    <t>MSres =</t>
  </si>
  <si>
    <t>σ²</t>
  </si>
  <si>
    <t>&lt;-------------</t>
  </si>
  <si>
    <t>MLR equation:</t>
  </si>
  <si>
    <t xml:space="preserve">Y^ = 2.34 + 1.62*X1 + 0.01*X2 </t>
  </si>
  <si>
    <t>Finding (X'X)^(-1)*X'</t>
  </si>
  <si>
    <t>(X'X)^(-1) *X' =</t>
  </si>
  <si>
    <t>Finding H = X*(X'X)^(-1)*X'</t>
  </si>
  <si>
    <t xml:space="preserve">H = </t>
  </si>
  <si>
    <t>Number of Cases, x1</t>
  </si>
  <si>
    <t>β0=</t>
  </si>
  <si>
    <t>β1=</t>
  </si>
  <si>
    <t>β2=</t>
  </si>
  <si>
    <t>Y predicted,
y^</t>
  </si>
  <si>
    <t>Residuals,
ei=yi-yi^</t>
  </si>
  <si>
    <t>Standardized
Residuals,
di = ei/root(msres)</t>
  </si>
  <si>
    <t>MSres=</t>
  </si>
  <si>
    <t>Studentized
Residuals,
ri = ei/root(msres*(1-hii))</t>
  </si>
  <si>
    <t>hii values</t>
  </si>
  <si>
    <t>PRESS
Residuals,
e(i) = ei/1-hii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</si>
</sst>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##0.00;###0.00"/>
    <numFmt numFmtId="166" formatCode="###0.0;###0.0"/>
  </numFmts>
  <fonts count="5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/>
    </xf>
    <xf numFmtId="0" fontId="1" fillId="0" borderId="2" xfId="0" applyFont="1" applyBorder="1"/>
    <xf numFmtId="0" fontId="1" fillId="3" borderId="2" xfId="0" applyFont="1" applyFill="1" applyBorder="1" applyAlignment="1">
      <alignment horizontal="right" vertical="top" wrapText="1"/>
    </xf>
    <xf numFmtId="0" fontId="1" fillId="3" borderId="25" xfId="0" applyFont="1" applyFill="1" applyBorder="1" applyAlignment="1">
      <alignment horizontal="right" wrapText="1"/>
    </xf>
    <xf numFmtId="0" fontId="3" fillId="4" borderId="19" xfId="0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4" fillId="4" borderId="2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1" fillId="0" borderId="16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3" fillId="5" borderId="31" xfId="0" applyFont="1" applyFill="1" applyBorder="1" applyAlignment="1">
      <alignment horizontal="right"/>
    </xf>
    <xf numFmtId="0" fontId="3" fillId="5" borderId="32" xfId="0" applyFont="1" applyFill="1" applyBorder="1" applyAlignment="1">
      <alignment horizontal="right"/>
    </xf>
    <xf numFmtId="0" fontId="3" fillId="5" borderId="33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left" vertical="top"/>
    </xf>
    <xf numFmtId="0" fontId="1" fillId="4" borderId="17" xfId="0" applyFont="1" applyFill="1" applyBorder="1" applyAlignment="1">
      <alignment horizontal="left" vertical="top"/>
    </xf>
    <xf numFmtId="0" fontId="1" fillId="4" borderId="18" xfId="0" applyFont="1" applyFill="1" applyBorder="1" applyAlignment="1">
      <alignment horizontal="left" vertical="top"/>
    </xf>
    <xf numFmtId="0" fontId="1" fillId="4" borderId="34" xfId="0" applyFont="1" applyFill="1" applyBorder="1" applyAlignment="1">
      <alignment horizontal="left" vertical="top"/>
    </xf>
    <xf numFmtId="0" fontId="1" fillId="4" borderId="35" xfId="0" applyFont="1" applyFill="1" applyBorder="1" applyAlignment="1">
      <alignment horizontal="left" vertical="top"/>
    </xf>
    <xf numFmtId="0" fontId="1" fillId="4" borderId="36" xfId="0" applyFont="1" applyFill="1" applyBorder="1" applyAlignment="1">
      <alignment horizontal="left" vertical="top"/>
    </xf>
    <xf numFmtId="0" fontId="4" fillId="5" borderId="37" xfId="0" applyFont="1" applyFill="1" applyBorder="1" applyAlignment="1">
      <alignment horizontal="right" wrapText="1"/>
    </xf>
    <xf numFmtId="0" fontId="1" fillId="4" borderId="38" xfId="0" applyFont="1" applyFill="1" applyBorder="1"/>
    <xf numFmtId="0" fontId="1" fillId="0" borderId="2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right" vertical="top" wrapText="1"/>
    </xf>
    <xf numFmtId="0" fontId="1" fillId="3" borderId="14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1" fillId="4" borderId="30" xfId="0" applyFont="1" applyFill="1" applyBorder="1" applyAlignment="1">
      <alignment horizontal="left" vertical="top"/>
    </xf>
    <xf numFmtId="0" fontId="1" fillId="4" borderId="26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right" vertical="top"/>
    </xf>
    <xf numFmtId="0" fontId="1" fillId="3" borderId="13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3" sqref="I3"/>
    </sheetView>
  </sheetViews>
  <sheetFormatPr defaultColWidth="9.33203125" defaultRowHeight="15.75" x14ac:dyDescent="0.2"/>
  <cols>
    <col min="1" max="1" width="6.83203125" style="1" customWidth="1"/>
    <col min="2" max="2" width="24.5" style="1" customWidth="1"/>
    <col min="3" max="3" width="23.33203125" style="1" customWidth="1"/>
    <col min="4" max="4" width="17.33203125" style="1" customWidth="1"/>
    <col min="5" max="5" width="11.5" style="1" customWidth="1"/>
    <col min="6" max="16384" width="9.33203125" style="1"/>
  </cols>
  <sheetData>
    <row r="1" spans="1:5" ht="31.5" x14ac:dyDescent="0.2">
      <c r="A1" s="92" t="s">
        <v>0</v>
      </c>
      <c r="B1" s="93" t="s">
        <v>2</v>
      </c>
      <c r="C1" s="94" t="s">
        <v>3</v>
      </c>
      <c r="D1" s="95" t="s">
        <v>32</v>
      </c>
      <c r="E1" s="96" t="s">
        <v>1</v>
      </c>
    </row>
    <row r="2" spans="1:5" x14ac:dyDescent="0.2">
      <c r="A2" s="3">
        <v>1</v>
      </c>
      <c r="B2" s="5">
        <v>16.68</v>
      </c>
      <c r="C2" s="11">
        <v>1</v>
      </c>
      <c r="D2" s="10">
        <v>7</v>
      </c>
      <c r="E2" s="4">
        <v>560</v>
      </c>
    </row>
    <row r="3" spans="1:5" x14ac:dyDescent="0.2">
      <c r="A3" s="4">
        <v>2</v>
      </c>
      <c r="B3" s="5">
        <v>11.5</v>
      </c>
      <c r="C3" s="11">
        <v>1</v>
      </c>
      <c r="D3" s="10">
        <v>3</v>
      </c>
      <c r="E3" s="4">
        <v>220</v>
      </c>
    </row>
    <row r="4" spans="1:5" x14ac:dyDescent="0.2">
      <c r="A4" s="3">
        <v>3</v>
      </c>
      <c r="B4" s="5">
        <v>12.03</v>
      </c>
      <c r="C4" s="11">
        <v>1</v>
      </c>
      <c r="D4" s="10">
        <v>3</v>
      </c>
      <c r="E4" s="4">
        <v>340</v>
      </c>
    </row>
    <row r="5" spans="1:5" x14ac:dyDescent="0.2">
      <c r="A5" s="4">
        <v>4</v>
      </c>
      <c r="B5" s="6">
        <v>14.88</v>
      </c>
      <c r="C5" s="11">
        <v>1</v>
      </c>
      <c r="D5" s="10">
        <v>4</v>
      </c>
      <c r="E5" s="4">
        <v>80</v>
      </c>
    </row>
    <row r="6" spans="1:5" x14ac:dyDescent="0.2">
      <c r="A6" s="3">
        <v>5</v>
      </c>
      <c r="B6" s="6">
        <v>13.75</v>
      </c>
      <c r="C6" s="11">
        <v>1</v>
      </c>
      <c r="D6" s="10">
        <v>6</v>
      </c>
      <c r="E6" s="4">
        <v>150</v>
      </c>
    </row>
    <row r="7" spans="1:5" x14ac:dyDescent="0.2">
      <c r="A7" s="4">
        <v>6</v>
      </c>
      <c r="B7" s="5">
        <v>18.11</v>
      </c>
      <c r="C7" s="11">
        <v>1</v>
      </c>
      <c r="D7" s="10">
        <v>7</v>
      </c>
      <c r="E7" s="4">
        <v>330</v>
      </c>
    </row>
    <row r="8" spans="1:5" x14ac:dyDescent="0.2">
      <c r="A8" s="3">
        <v>7</v>
      </c>
      <c r="B8" s="7">
        <v>8</v>
      </c>
      <c r="C8" s="11">
        <v>1</v>
      </c>
      <c r="D8" s="10">
        <v>2</v>
      </c>
      <c r="E8" s="3">
        <v>110</v>
      </c>
    </row>
    <row r="9" spans="1:5" x14ac:dyDescent="0.2">
      <c r="A9" s="4">
        <v>8</v>
      </c>
      <c r="B9" s="6">
        <v>17.829999999999998</v>
      </c>
      <c r="C9" s="11">
        <v>1</v>
      </c>
      <c r="D9" s="10">
        <v>7</v>
      </c>
      <c r="E9" s="4">
        <v>210</v>
      </c>
    </row>
    <row r="10" spans="1:5" x14ac:dyDescent="0.2">
      <c r="A10" s="3">
        <v>9</v>
      </c>
      <c r="B10" s="6">
        <v>79.239999999999995</v>
      </c>
      <c r="C10" s="11">
        <v>1</v>
      </c>
      <c r="D10" s="10">
        <v>30</v>
      </c>
      <c r="E10" s="4">
        <v>1460</v>
      </c>
    </row>
    <row r="11" spans="1:5" x14ac:dyDescent="0.2">
      <c r="A11" s="4">
        <v>10</v>
      </c>
      <c r="B11" s="8">
        <v>21.5</v>
      </c>
      <c r="C11" s="11">
        <v>1</v>
      </c>
      <c r="D11" s="10">
        <v>5</v>
      </c>
      <c r="E11" s="4">
        <v>605</v>
      </c>
    </row>
    <row r="12" spans="1:5" x14ac:dyDescent="0.2">
      <c r="A12" s="3">
        <v>11</v>
      </c>
      <c r="B12" s="6">
        <v>40.33</v>
      </c>
      <c r="C12" s="11">
        <v>1</v>
      </c>
      <c r="D12" s="9">
        <v>16</v>
      </c>
      <c r="E12" s="4">
        <v>688</v>
      </c>
    </row>
    <row r="13" spans="1:5" x14ac:dyDescent="0.2">
      <c r="A13" s="4">
        <v>12</v>
      </c>
      <c r="B13" s="5">
        <v>21</v>
      </c>
      <c r="C13" s="11">
        <v>1</v>
      </c>
      <c r="D13" s="9">
        <v>10</v>
      </c>
      <c r="E13" s="4">
        <v>215</v>
      </c>
    </row>
    <row r="14" spans="1:5" x14ac:dyDescent="0.2">
      <c r="A14" s="3">
        <v>13</v>
      </c>
      <c r="B14" s="8">
        <v>13.5</v>
      </c>
      <c r="C14" s="11">
        <v>1</v>
      </c>
      <c r="D14" s="10">
        <v>4</v>
      </c>
      <c r="E14" s="4">
        <v>255</v>
      </c>
    </row>
    <row r="15" spans="1:5" x14ac:dyDescent="0.2">
      <c r="A15" s="4">
        <v>14</v>
      </c>
      <c r="B15" s="5">
        <v>19.75</v>
      </c>
      <c r="C15" s="11">
        <v>1</v>
      </c>
      <c r="D15" s="10">
        <v>6</v>
      </c>
      <c r="E15" s="4">
        <v>462</v>
      </c>
    </row>
    <row r="16" spans="1:5" x14ac:dyDescent="0.2">
      <c r="A16" s="3">
        <v>15</v>
      </c>
      <c r="B16" s="7">
        <v>24</v>
      </c>
      <c r="C16" s="11">
        <v>1</v>
      </c>
      <c r="D16" s="10">
        <v>9</v>
      </c>
      <c r="E16" s="4">
        <v>448</v>
      </c>
    </row>
    <row r="17" spans="1:5" x14ac:dyDescent="0.2">
      <c r="A17" s="4">
        <v>16</v>
      </c>
      <c r="B17" s="7">
        <v>29</v>
      </c>
      <c r="C17" s="11">
        <v>1</v>
      </c>
      <c r="D17" s="9">
        <v>10</v>
      </c>
      <c r="E17" s="4">
        <v>776</v>
      </c>
    </row>
    <row r="18" spans="1:5" x14ac:dyDescent="0.2">
      <c r="A18" s="3">
        <v>17</v>
      </c>
      <c r="B18" s="5">
        <v>15.35</v>
      </c>
      <c r="C18" s="11">
        <v>1</v>
      </c>
      <c r="D18" s="10">
        <v>6</v>
      </c>
      <c r="E18" s="4">
        <v>200</v>
      </c>
    </row>
    <row r="19" spans="1:5" x14ac:dyDescent="0.2">
      <c r="A19" s="4">
        <v>18</v>
      </c>
      <c r="B19" s="5">
        <v>19</v>
      </c>
      <c r="C19" s="11">
        <v>1</v>
      </c>
      <c r="D19" s="10">
        <v>7</v>
      </c>
      <c r="E19" s="4">
        <v>132</v>
      </c>
    </row>
    <row r="20" spans="1:5" x14ac:dyDescent="0.2">
      <c r="A20" s="3">
        <v>19</v>
      </c>
      <c r="B20" s="8">
        <v>9.5</v>
      </c>
      <c r="C20" s="11">
        <v>1</v>
      </c>
      <c r="D20" s="10">
        <v>3</v>
      </c>
      <c r="E20" s="4">
        <v>36</v>
      </c>
    </row>
    <row r="21" spans="1:5" x14ac:dyDescent="0.2">
      <c r="A21" s="4">
        <v>20</v>
      </c>
      <c r="B21" s="5">
        <v>35.1</v>
      </c>
      <c r="C21" s="11">
        <v>1</v>
      </c>
      <c r="D21" s="9">
        <v>17</v>
      </c>
      <c r="E21" s="4">
        <v>770</v>
      </c>
    </row>
    <row r="22" spans="1:5" x14ac:dyDescent="0.2">
      <c r="A22" s="3">
        <v>21</v>
      </c>
      <c r="B22" s="5">
        <v>17.899999999999999</v>
      </c>
      <c r="C22" s="11">
        <v>1</v>
      </c>
      <c r="D22" s="9">
        <v>10</v>
      </c>
      <c r="E22" s="4">
        <v>140</v>
      </c>
    </row>
    <row r="23" spans="1:5" x14ac:dyDescent="0.2">
      <c r="A23" s="4">
        <v>22</v>
      </c>
      <c r="B23" s="6">
        <v>52.32</v>
      </c>
      <c r="C23" s="11">
        <v>1</v>
      </c>
      <c r="D23" s="10">
        <v>26</v>
      </c>
      <c r="E23" s="4">
        <v>810</v>
      </c>
    </row>
    <row r="24" spans="1:5" x14ac:dyDescent="0.2">
      <c r="A24" s="3">
        <v>23</v>
      </c>
      <c r="B24" s="5">
        <v>18.75</v>
      </c>
      <c r="C24" s="11">
        <v>1</v>
      </c>
      <c r="D24" s="10">
        <v>9</v>
      </c>
      <c r="E24" s="4">
        <v>450</v>
      </c>
    </row>
    <row r="25" spans="1:5" x14ac:dyDescent="0.2">
      <c r="A25" s="4">
        <v>24</v>
      </c>
      <c r="B25" s="5">
        <v>19.829999999999998</v>
      </c>
      <c r="C25" s="11">
        <v>1</v>
      </c>
      <c r="D25" s="10">
        <v>8</v>
      </c>
      <c r="E25" s="4">
        <v>635</v>
      </c>
    </row>
    <row r="26" spans="1:5" x14ac:dyDescent="0.2">
      <c r="A26" s="3">
        <v>25</v>
      </c>
      <c r="B26" s="5">
        <v>10.75</v>
      </c>
      <c r="C26" s="11">
        <v>1</v>
      </c>
      <c r="D26" s="10">
        <v>4</v>
      </c>
      <c r="E26" s="3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5.75" x14ac:dyDescent="0.2"/>
  <cols>
    <col min="1" max="1" width="17.33203125" style="1" customWidth="1"/>
    <col min="2" max="2" width="16.83203125" style="1" bestFit="1" customWidth="1"/>
    <col min="3" max="3" width="15.83203125" style="1" customWidth="1"/>
    <col min="4" max="4" width="16.83203125" style="1" bestFit="1" customWidth="1"/>
    <col min="5" max="5" width="6.6640625" style="1" bestFit="1" customWidth="1"/>
    <col min="6" max="6" width="9.33203125" style="1"/>
    <col min="7" max="9" width="13.33203125" style="1" bestFit="1" customWidth="1"/>
    <col min="10" max="16384" width="9.33203125" style="1"/>
  </cols>
  <sheetData>
    <row r="1" spans="1:10" x14ac:dyDescent="0.25">
      <c r="A1" s="73" t="s">
        <v>4</v>
      </c>
      <c r="B1" s="74"/>
      <c r="C1" s="74"/>
      <c r="D1" s="75"/>
    </row>
    <row r="2" spans="1:10" x14ac:dyDescent="0.25">
      <c r="A2" s="76" t="s">
        <v>5</v>
      </c>
      <c r="B2" s="12">
        <f t="array" ref="B2:D4">MMULT(TRANSPOSE(X),X)</f>
        <v>25</v>
      </c>
      <c r="C2" s="13">
        <v>219</v>
      </c>
      <c r="D2" s="14">
        <v>10232</v>
      </c>
      <c r="G2" s="73" t="s">
        <v>16</v>
      </c>
      <c r="H2" s="75"/>
    </row>
    <row r="3" spans="1:10" x14ac:dyDescent="0.25">
      <c r="A3" s="77"/>
      <c r="B3" s="15">
        <v>219</v>
      </c>
      <c r="C3" s="16">
        <v>3055</v>
      </c>
      <c r="D3" s="17">
        <v>133899</v>
      </c>
      <c r="G3" s="28" t="s">
        <v>17</v>
      </c>
      <c r="H3" s="29">
        <f t="array" ref="H3">MMULT(TRANSPOSE(Y),Y)</f>
        <v>18310.628999999997</v>
      </c>
    </row>
    <row r="4" spans="1:10" x14ac:dyDescent="0.25">
      <c r="A4" s="78"/>
      <c r="B4" s="18">
        <v>10232</v>
      </c>
      <c r="C4" s="19">
        <v>133899</v>
      </c>
      <c r="D4" s="20">
        <v>6725688</v>
      </c>
      <c r="G4" s="21"/>
      <c r="H4" s="21"/>
    </row>
    <row r="5" spans="1:10" x14ac:dyDescent="0.25">
      <c r="A5" s="21"/>
      <c r="B5" s="21"/>
      <c r="C5" s="21"/>
      <c r="D5" s="21"/>
      <c r="E5" s="21"/>
      <c r="G5" s="73" t="s">
        <v>20</v>
      </c>
      <c r="H5" s="75"/>
    </row>
    <row r="6" spans="1:10" x14ac:dyDescent="0.25">
      <c r="A6" s="73" t="s">
        <v>6</v>
      </c>
      <c r="B6" s="74"/>
      <c r="C6" s="74"/>
      <c r="D6" s="75"/>
      <c r="G6" s="28" t="s">
        <v>21</v>
      </c>
      <c r="H6" s="29">
        <f t="array" ref="H6">MMULT(TRANSPOSE(B),B12:B14)</f>
        <v>18076.897322579418</v>
      </c>
    </row>
    <row r="7" spans="1:10" x14ac:dyDescent="0.25">
      <c r="A7" s="76" t="s">
        <v>7</v>
      </c>
      <c r="B7" s="12">
        <f t="array" ref="B7:D9">MINVERSE(B2:D4)</f>
        <v>0.11321518611235105</v>
      </c>
      <c r="C7" s="13">
        <v>-4.4485932353407051E-3</v>
      </c>
      <c r="D7" s="14">
        <v>-8.3672569807384634E-5</v>
      </c>
      <c r="G7" s="21"/>
      <c r="H7" s="21"/>
    </row>
    <row r="8" spans="1:10" x14ac:dyDescent="0.25">
      <c r="A8" s="77"/>
      <c r="B8" s="15">
        <v>-4.4485932353406938E-3</v>
      </c>
      <c r="C8" s="16">
        <v>2.7437832908544747E-3</v>
      </c>
      <c r="D8" s="17">
        <v>-4.7857086572870677E-5</v>
      </c>
      <c r="G8" s="73" t="s">
        <v>18</v>
      </c>
      <c r="H8" s="75"/>
    </row>
    <row r="9" spans="1:10" x14ac:dyDescent="0.25">
      <c r="A9" s="78"/>
      <c r="B9" s="18">
        <v>-8.3672569807385122E-5</v>
      </c>
      <c r="C9" s="19">
        <v>-4.785708657287065E-5</v>
      </c>
      <c r="D9" s="20">
        <v>1.2287447424397281E-6</v>
      </c>
      <c r="G9" s="30" t="s">
        <v>22</v>
      </c>
      <c r="H9" s="29">
        <f>H3-H6</f>
        <v>233.73167742057922</v>
      </c>
    </row>
    <row r="10" spans="1:10" ht="16.5" thickBot="1" x14ac:dyDescent="0.3">
      <c r="A10" s="21"/>
      <c r="B10" s="21"/>
      <c r="C10" s="21"/>
      <c r="D10" s="21"/>
      <c r="G10" s="21"/>
      <c r="H10" s="21"/>
    </row>
    <row r="11" spans="1:10" ht="16.5" thickBot="1" x14ac:dyDescent="0.3">
      <c r="A11" s="73" t="s">
        <v>8</v>
      </c>
      <c r="B11" s="75"/>
      <c r="C11" s="21"/>
      <c r="D11" s="21"/>
      <c r="E11" s="21"/>
      <c r="G11" s="85" t="s">
        <v>19</v>
      </c>
      <c r="H11" s="86"/>
    </row>
    <row r="12" spans="1:10" ht="16.5" thickBot="1" x14ac:dyDescent="0.3">
      <c r="A12" s="25" t="s">
        <v>9</v>
      </c>
      <c r="B12" s="22">
        <f t="array" ref="B12:B14">MMULT(TRANSPOSE(X),Y)</f>
        <v>559.6</v>
      </c>
      <c r="C12" s="21"/>
      <c r="D12" s="21"/>
      <c r="E12" s="21"/>
      <c r="G12" s="31" t="s">
        <v>23</v>
      </c>
      <c r="H12" s="38">
        <f>H9/22</f>
        <v>10.624167155480874</v>
      </c>
      <c r="I12" s="1" t="s">
        <v>25</v>
      </c>
      <c r="J12" s="39" t="s">
        <v>24</v>
      </c>
    </row>
    <row r="13" spans="1:10" x14ac:dyDescent="0.25">
      <c r="A13" s="26"/>
      <c r="B13" s="23">
        <v>7375.44</v>
      </c>
      <c r="C13" s="21"/>
      <c r="D13" s="21"/>
      <c r="E13" s="21"/>
    </row>
    <row r="14" spans="1:10" x14ac:dyDescent="0.25">
      <c r="A14" s="27"/>
      <c r="B14" s="24">
        <v>337071.69</v>
      </c>
      <c r="C14" s="21"/>
      <c r="D14" s="21"/>
      <c r="E14" s="21"/>
    </row>
    <row r="15" spans="1:10" x14ac:dyDescent="0.25">
      <c r="A15" s="21"/>
      <c r="B15" s="21"/>
      <c r="C15" s="21"/>
      <c r="D15" s="21"/>
      <c r="E15" s="21"/>
    </row>
    <row r="16" spans="1:10" ht="16.5" thickBot="1" x14ac:dyDescent="0.3">
      <c r="A16" s="71" t="s">
        <v>10</v>
      </c>
      <c r="B16" s="72"/>
      <c r="C16" s="21"/>
      <c r="D16" s="21"/>
      <c r="E16" s="21"/>
    </row>
    <row r="17" spans="1:9" x14ac:dyDescent="0.25">
      <c r="A17" s="68" t="s">
        <v>11</v>
      </c>
      <c r="B17" s="35">
        <f t="array" ref="B17:B19">MMULT(B7:D9,B12:B14)</f>
        <v>2.3412311451922889</v>
      </c>
      <c r="C17" s="21" t="s">
        <v>12</v>
      </c>
      <c r="D17" s="32" t="s">
        <v>13</v>
      </c>
      <c r="E17" s="21"/>
      <c r="G17" s="79" t="s">
        <v>26</v>
      </c>
      <c r="H17" s="80"/>
      <c r="I17" s="81"/>
    </row>
    <row r="18" spans="1:9" ht="16.5" thickBot="1" x14ac:dyDescent="0.3">
      <c r="A18" s="69"/>
      <c r="B18" s="36">
        <v>1.6159072106092438</v>
      </c>
      <c r="C18" s="21" t="s">
        <v>12</v>
      </c>
      <c r="D18" s="33" t="s">
        <v>14</v>
      </c>
      <c r="E18" s="21"/>
      <c r="G18" s="82" t="s">
        <v>27</v>
      </c>
      <c r="H18" s="83"/>
      <c r="I18" s="84"/>
    </row>
    <row r="19" spans="1:9" ht="16.5" thickBot="1" x14ac:dyDescent="0.3">
      <c r="A19" s="70"/>
      <c r="B19" s="37">
        <v>1.43848262555481E-2</v>
      </c>
      <c r="C19" s="21" t="s">
        <v>12</v>
      </c>
      <c r="D19" s="34" t="s">
        <v>15</v>
      </c>
      <c r="E19" s="21"/>
    </row>
    <row r="21" spans="1:9" x14ac:dyDescent="0.25">
      <c r="C21" s="21"/>
    </row>
    <row r="22" spans="1:9" x14ac:dyDescent="0.25">
      <c r="E22" s="21"/>
    </row>
  </sheetData>
  <mergeCells count="13">
    <mergeCell ref="G17:I17"/>
    <mergeCell ref="G18:I18"/>
    <mergeCell ref="G2:H2"/>
    <mergeCell ref="G5:H5"/>
    <mergeCell ref="G8:H8"/>
    <mergeCell ref="G11:H11"/>
    <mergeCell ref="A17:A19"/>
    <mergeCell ref="A16:B16"/>
    <mergeCell ref="A1:D1"/>
    <mergeCell ref="A2:A4"/>
    <mergeCell ref="A7:A9"/>
    <mergeCell ref="A6:D6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7" workbookViewId="0">
      <selection activeCell="J5" sqref="J5"/>
    </sheetView>
  </sheetViews>
  <sheetFormatPr defaultRowHeight="15.75" x14ac:dyDescent="0.2"/>
  <cols>
    <col min="1" max="1" width="17.6640625" style="1" bestFit="1" customWidth="1"/>
    <col min="2" max="2" width="10.83203125" style="1" customWidth="1"/>
    <col min="3" max="3" width="11.33203125" style="1" customWidth="1"/>
    <col min="4" max="4" width="11.5" style="1" customWidth="1"/>
    <col min="5" max="6" width="10" style="1" bestFit="1" customWidth="1"/>
    <col min="7" max="8" width="9.5" style="1" bestFit="1" customWidth="1"/>
    <col min="9" max="9" width="10" style="1" bestFit="1" customWidth="1"/>
    <col min="10" max="12" width="9.5" style="1" bestFit="1" customWidth="1"/>
    <col min="13" max="13" width="10" style="1" bestFit="1" customWidth="1"/>
    <col min="14" max="17" width="9.5" style="1" bestFit="1" customWidth="1"/>
    <col min="18" max="20" width="10" style="1" bestFit="1" customWidth="1"/>
    <col min="21" max="21" width="9.5" style="1" bestFit="1" customWidth="1"/>
    <col min="22" max="22" width="10" style="1" bestFit="1" customWidth="1"/>
    <col min="23" max="25" width="9.5" style="1" bestFit="1" customWidth="1"/>
    <col min="26" max="26" width="10" style="1" bestFit="1" customWidth="1"/>
    <col min="27" max="16384" width="9.33203125" style="1"/>
  </cols>
  <sheetData>
    <row r="1" spans="1:26" x14ac:dyDescent="0.25">
      <c r="A1" s="73" t="s">
        <v>6</v>
      </c>
      <c r="B1" s="74"/>
      <c r="C1" s="74"/>
      <c r="D1" s="75"/>
    </row>
    <row r="2" spans="1:26" x14ac:dyDescent="0.25">
      <c r="A2" s="76" t="s">
        <v>7</v>
      </c>
      <c r="B2" s="12">
        <f t="array" ref="B2:D4">' a) Finding β^ and σ²'!B7:D9</f>
        <v>0.11321518611235105</v>
      </c>
      <c r="C2" s="13">
        <v>-4.4485932353407051E-3</v>
      </c>
      <c r="D2" s="14">
        <v>-8.3672569807384634E-5</v>
      </c>
    </row>
    <row r="3" spans="1:26" x14ac:dyDescent="0.25">
      <c r="A3" s="77"/>
      <c r="B3" s="15">
        <v>-4.4485932353406938E-3</v>
      </c>
      <c r="C3" s="16">
        <v>2.7437832908544747E-3</v>
      </c>
      <c r="D3" s="17">
        <v>-4.7857086572870677E-5</v>
      </c>
    </row>
    <row r="4" spans="1:26" x14ac:dyDescent="0.25">
      <c r="A4" s="78"/>
      <c r="B4" s="18">
        <v>-8.3672569807385122E-5</v>
      </c>
      <c r="C4" s="19">
        <v>-4.785708657287065E-5</v>
      </c>
      <c r="D4" s="20">
        <v>1.2287447424397281E-6</v>
      </c>
    </row>
    <row r="6" spans="1:26" x14ac:dyDescent="0.25">
      <c r="A6" s="73" t="s">
        <v>28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5"/>
    </row>
    <row r="7" spans="1:26" x14ac:dyDescent="0.25">
      <c r="A7" s="77" t="s">
        <v>29</v>
      </c>
      <c r="B7" s="15">
        <f t="array" ref="B7:Z9">MMULT(B2:D4,TRANSPOSE(X))</f>
        <v>3.5218394372830718E-2</v>
      </c>
      <c r="C7" s="16">
        <v>8.1461441048704314E-2</v>
      </c>
      <c r="D7" s="16">
        <v>7.1420732671818157E-2</v>
      </c>
      <c r="E7" s="1">
        <v>8.8727007586397455E-2</v>
      </c>
      <c r="F7" s="1">
        <v>7.397274122919914E-2</v>
      </c>
      <c r="G7" s="1">
        <v>5.4463085428529179E-2</v>
      </c>
      <c r="H7" s="1">
        <v>9.5114016962857331E-2</v>
      </c>
      <c r="I7" s="1">
        <v>6.4503793805415335E-2</v>
      </c>
      <c r="J7" s="1">
        <v>-0.14240456286665165</v>
      </c>
      <c r="K7" s="1">
        <v>4.0350315202179819E-2</v>
      </c>
      <c r="L7" s="1">
        <v>-1.5529033680580853E-2</v>
      </c>
      <c r="M7" s="1">
        <v>5.0739651250356316E-2</v>
      </c>
      <c r="N7" s="1">
        <v>7.4084307870105143E-2</v>
      </c>
      <c r="O7" s="1">
        <v>4.7866899449295133E-2</v>
      </c>
      <c r="P7" s="1">
        <v>3.5692535720576388E-2</v>
      </c>
      <c r="Q7" s="1">
        <v>3.7993395884135389E-3</v>
      </c>
      <c r="R7" s="1">
        <v>6.97891127388299E-2</v>
      </c>
      <c r="S7" s="1">
        <v>7.1030254250391334E-2</v>
      </c>
      <c r="T7" s="1">
        <v>9.6857193893263083E-2</v>
      </c>
      <c r="U7" s="1">
        <v>-2.6838777640127098E-2</v>
      </c>
      <c r="V7" s="1">
        <v>5.7015093985910162E-2</v>
      </c>
      <c r="W7" s="1">
        <v>-7.0223019550488819E-2</v>
      </c>
      <c r="X7" s="1">
        <v>3.5525190580961617E-2</v>
      </c>
      <c r="Y7" s="1">
        <v>2.449435840193618E-2</v>
      </c>
      <c r="Z7" s="40">
        <v>8.2869927699880538E-2</v>
      </c>
    </row>
    <row r="8" spans="1:26" x14ac:dyDescent="0.25">
      <c r="A8" s="77"/>
      <c r="B8" s="15">
        <v>-1.204207868016695E-2</v>
      </c>
      <c r="C8" s="16">
        <v>-6.7458024088088188E-3</v>
      </c>
      <c r="D8" s="16">
        <v>-1.2488652797553302E-2</v>
      </c>
      <c r="E8" s="1">
        <v>2.6979730022475509E-3</v>
      </c>
      <c r="F8" s="1">
        <v>4.8355435238555513E-3</v>
      </c>
      <c r="G8" s="1">
        <v>-1.034948768406695E-3</v>
      </c>
      <c r="H8" s="1">
        <v>-4.2253061766475185E-3</v>
      </c>
      <c r="I8" s="1">
        <v>4.7079016203377851E-3</v>
      </c>
      <c r="J8" s="1">
        <v>7.9935590939023693E-3</v>
      </c>
      <c r="K8" s="1">
        <v>-1.9683214157655081E-2</v>
      </c>
      <c r="L8" s="1">
        <v>6.5262638561958755E-3</v>
      </c>
      <c r="M8" s="1">
        <v>1.2699966060036861E-2</v>
      </c>
      <c r="N8" s="1">
        <v>-5.677017148004818E-3</v>
      </c>
      <c r="O8" s="1">
        <v>-1.0095867486880102E-2</v>
      </c>
      <c r="P8" s="1">
        <v>-1.1945184022964864E-3</v>
      </c>
      <c r="Q8" s="1">
        <v>-1.4147859507343589E-2</v>
      </c>
      <c r="R8" s="1">
        <v>2.4426891952120163E-3</v>
      </c>
      <c r="S8" s="1">
        <v>8.4407543730216986E-3</v>
      </c>
      <c r="T8" s="1">
        <v>2.059901520599385E-3</v>
      </c>
      <c r="U8" s="1">
        <v>5.3457660480749555E-3</v>
      </c>
      <c r="V8" s="1">
        <v>1.6289247553002161E-2</v>
      </c>
      <c r="W8" s="1">
        <v>2.8125532202850405E-2</v>
      </c>
      <c r="X8" s="1">
        <v>-1.2902325754422274E-3</v>
      </c>
      <c r="Y8" s="1">
        <v>-1.2887576882277776E-2</v>
      </c>
      <c r="Z8" s="40">
        <v>-6.5202305785339639E-4</v>
      </c>
    </row>
    <row r="9" spans="1:26" x14ac:dyDescent="0.25">
      <c r="A9" s="78"/>
      <c r="B9" s="18">
        <v>2.6942487994876814E-4</v>
      </c>
      <c r="C9" s="19">
        <v>4.3080013810743104E-5</v>
      </c>
      <c r="D9" s="19">
        <v>1.9052938290351048E-4</v>
      </c>
      <c r="E9" s="41">
        <v>-1.7680133670368948E-4</v>
      </c>
      <c r="F9" s="41">
        <v>-1.8650337787864981E-4</v>
      </c>
      <c r="G9" s="41">
        <v>-1.3186410812369358E-5</v>
      </c>
      <c r="H9" s="41">
        <v>-4.4224821284756337E-5</v>
      </c>
      <c r="I9" s="41">
        <v>-1.6063577990513674E-4</v>
      </c>
      <c r="J9" s="41">
        <v>2.7458215696849831E-4</v>
      </c>
      <c r="K9" s="41">
        <v>4.2043256650429718E-4</v>
      </c>
      <c r="L9" s="41">
        <v>-4.0095721747825108E-6</v>
      </c>
      <c r="M9" s="41">
        <v>-2.9806331591155006E-4</v>
      </c>
      <c r="N9" s="41">
        <v>3.8228993223262927E-5</v>
      </c>
      <c r="O9" s="41">
        <v>1.9686498176254533E-4</v>
      </c>
      <c r="P9" s="41">
        <v>3.609129564977726E-5</v>
      </c>
      <c r="Q9" s="41">
        <v>3.9126248459713745E-4</v>
      </c>
      <c r="R9" s="41">
        <v>-1.2506614075666339E-4</v>
      </c>
      <c r="S9" s="41">
        <v>-2.5647786981543552E-4</v>
      </c>
      <c r="T9" s="41">
        <v>-1.8300901879816686E-4</v>
      </c>
      <c r="U9" s="41">
        <v>4.8890410132404493E-5</v>
      </c>
      <c r="V9" s="41">
        <v>-3.9021917159452963E-4</v>
      </c>
      <c r="W9" s="41">
        <v>-3.3267357932584242E-4</v>
      </c>
      <c r="X9" s="41">
        <v>3.8548785134656627E-5</v>
      </c>
      <c r="Y9" s="41">
        <v>3.1372364905887703E-4</v>
      </c>
      <c r="Z9" s="42">
        <v>-9.0789204732908525E-5</v>
      </c>
    </row>
    <row r="11" spans="1:26" x14ac:dyDescent="0.2">
      <c r="A11" s="89" t="s">
        <v>30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1"/>
    </row>
    <row r="12" spans="1:26" x14ac:dyDescent="0.2">
      <c r="A12" s="87" t="s">
        <v>31</v>
      </c>
      <c r="B12" s="43">
        <f t="array" ref="B12:Z36">MMULT(X,B7:Z9)</f>
        <v>0.10180177638297222</v>
      </c>
      <c r="C12" s="44">
        <v>5.8365631921058717E-2</v>
      </c>
      <c r="D12" s="44">
        <v>9.0696617514910913E-2</v>
      </c>
      <c r="E12" s="44">
        <v>8.6040700480642107E-3</v>
      </c>
      <c r="F12" s="44">
        <v>3.3796542841441068E-3</v>
      </c>
      <c r="G12" s="44">
        <v>3.9834053994755474E-2</v>
      </c>
      <c r="H12" s="44">
        <v>4.0770973806861156E-2</v>
      </c>
      <c r="I12" s="44">
        <v>7.5030684009032567E-3</v>
      </c>
      <c r="J12" s="44">
        <v>6.7316358693023992E-2</v>
      </c>
      <c r="K12" s="44">
        <v>0.13801005334100069</v>
      </c>
      <c r="L12" s="44">
        <v>2.7909452894912069E-2</v>
      </c>
      <c r="M12" s="44">
        <v>-2.7276043239853692E-2</v>
      </c>
      <c r="N12" s="44">
        <v>5.5753424039098651E-2</v>
      </c>
      <c r="O12" s="44">
        <v>8.7440216828159806E-2</v>
      </c>
      <c r="P12" s="44">
        <v>4.7542032468376252E-2</v>
      </c>
      <c r="Q12" s="44">
        <v>0.12387131441140541</v>
      </c>
      <c r="R12" s="44">
        <v>1.685089828158251E-2</v>
      </c>
      <c r="S12" s="44">
        <v>-1.3512072235100647E-2</v>
      </c>
      <c r="T12" s="44">
        <v>8.791454010485325E-3</v>
      </c>
      <c r="U12" s="44">
        <v>3.7960214370544108E-2</v>
      </c>
      <c r="V12" s="44">
        <v>-4.7482909236011311E-2</v>
      </c>
      <c r="W12" s="44">
        <v>-5.9641498553007738E-2</v>
      </c>
      <c r="X12" s="44">
        <v>4.8080882228273739E-2</v>
      </c>
      <c r="Y12" s="44">
        <v>0.10996656369896288</v>
      </c>
      <c r="Z12" s="45">
        <v>2.746381164447799E-2</v>
      </c>
    </row>
    <row r="13" spans="1:26" x14ac:dyDescent="0.2">
      <c r="A13" s="88"/>
      <c r="B13" s="46">
        <v>5.8365631921058855E-2</v>
      </c>
      <c r="C13" s="47">
        <v>7.0701636860641334E-2</v>
      </c>
      <c r="D13" s="47">
        <v>7.5871238517930567E-2</v>
      </c>
      <c r="E13" s="47">
        <v>5.7924632518328419E-2</v>
      </c>
      <c r="F13" s="47">
        <v>4.7448628667462828E-2</v>
      </c>
      <c r="G13" s="47">
        <v>4.8457228744587834E-2</v>
      </c>
      <c r="H13" s="47">
        <v>7.2708637750268382E-2</v>
      </c>
      <c r="I13" s="47">
        <v>4.3287627087298615E-2</v>
      </c>
      <c r="J13" s="47">
        <v>-5.8015811051874915E-2</v>
      </c>
      <c r="K13" s="47">
        <v>7.379583736015996E-2</v>
      </c>
      <c r="L13" s="47">
        <v>3.167652009554621E-3</v>
      </c>
      <c r="M13" s="47">
        <v>2.3265619929925888E-2</v>
      </c>
      <c r="N13" s="47">
        <v>6.5463634935208528E-2</v>
      </c>
      <c r="O13" s="47">
        <v>6.0889592976414796E-2</v>
      </c>
      <c r="P13" s="47">
        <v>4.0049065556637925E-2</v>
      </c>
      <c r="Q13" s="47">
        <v>4.7433507677753013E-2</v>
      </c>
      <c r="R13" s="47">
        <v>4.9602629358E-2</v>
      </c>
      <c r="S13" s="47">
        <v>3.9927386010060621E-2</v>
      </c>
      <c r="T13" s="47">
        <v>6.2774914319464525E-2</v>
      </c>
      <c r="U13" s="47">
        <v>-4.5589266773242779E-5</v>
      </c>
      <c r="V13" s="47">
        <v>2.0034618894120129E-2</v>
      </c>
      <c r="W13" s="47">
        <v>-5.9034610393622941E-2</v>
      </c>
      <c r="X13" s="47">
        <v>4.0135225584259394E-2</v>
      </c>
      <c r="Y13" s="47">
        <v>5.4850830548055791E-2</v>
      </c>
      <c r="Z13" s="48">
        <v>6.0940233485080479E-2</v>
      </c>
    </row>
    <row r="14" spans="1:26" x14ac:dyDescent="0.2">
      <c r="A14" s="88"/>
      <c r="B14" s="46">
        <v>9.0696617514911038E-2</v>
      </c>
      <c r="C14" s="47">
        <v>7.5871238517930512E-2</v>
      </c>
      <c r="D14" s="47">
        <v>9.8734764466351821E-2</v>
      </c>
      <c r="E14" s="47">
        <v>3.6708472113885685E-2</v>
      </c>
      <c r="F14" s="47">
        <v>2.5068223322024852E-2</v>
      </c>
      <c r="G14" s="47">
        <v>4.6874859447103512E-2</v>
      </c>
      <c r="H14" s="47">
        <v>6.7401659196097613E-2</v>
      </c>
      <c r="I14" s="47">
        <v>2.4011333498682202E-2</v>
      </c>
      <c r="J14" s="47">
        <v>-2.5065952215655121E-2</v>
      </c>
      <c r="K14" s="47">
        <v>0.12424774534067561</v>
      </c>
      <c r="L14" s="47">
        <v>2.6865033485807197E-3</v>
      </c>
      <c r="M14" s="47">
        <v>-1.2501977979460122E-2</v>
      </c>
      <c r="N14" s="47">
        <v>7.0051114122000074E-2</v>
      </c>
      <c r="O14" s="47">
        <v>8.4513390787920251E-2</v>
      </c>
      <c r="P14" s="47">
        <v>4.4380021034611195E-2</v>
      </c>
      <c r="Q14" s="47">
        <v>9.4385005829409507E-2</v>
      </c>
      <c r="R14" s="47">
        <v>3.4594692467200393E-2</v>
      </c>
      <c r="S14" s="47">
        <v>9.1500416322083666E-3</v>
      </c>
      <c r="T14" s="47">
        <v>4.081383206368451E-2</v>
      </c>
      <c r="U14" s="47">
        <v>5.8212599491152955E-3</v>
      </c>
      <c r="V14" s="47">
        <v>-2.6791681697223443E-2</v>
      </c>
      <c r="W14" s="47">
        <v>-9.8955439912724028E-2</v>
      </c>
      <c r="X14" s="47">
        <v>4.4761079800418192E-2</v>
      </c>
      <c r="Y14" s="47">
        <v>9.2497668435121028E-2</v>
      </c>
      <c r="Z14" s="48">
        <v>5.004552891713146E-2</v>
      </c>
    </row>
    <row r="15" spans="1:26" x14ac:dyDescent="0.2">
      <c r="A15" s="88"/>
      <c r="B15" s="46">
        <v>8.6040700480643703E-3</v>
      </c>
      <c r="C15" s="47">
        <v>5.7924632518328488E-2</v>
      </c>
      <c r="D15" s="47">
        <v>3.6708472113885789E-2</v>
      </c>
      <c r="E15" s="47">
        <v>8.5374792659092508E-2</v>
      </c>
      <c r="F15" s="47">
        <v>7.8394645094329363E-2</v>
      </c>
      <c r="G15" s="47">
        <v>4.9268377489912848E-2</v>
      </c>
      <c r="H15" s="47">
        <v>7.4674806553486753E-2</v>
      </c>
      <c r="I15" s="47">
        <v>7.0484537894355534E-2</v>
      </c>
      <c r="J15" s="47">
        <v>-8.8463753933562317E-2</v>
      </c>
      <c r="K15" s="47">
        <v>-4.7479361080967272E-3</v>
      </c>
      <c r="L15" s="47">
        <v>1.0255255970220048E-2</v>
      </c>
      <c r="M15" s="47">
        <v>7.7694450217579758E-2</v>
      </c>
      <c r="N15" s="47">
        <v>5.4434558735946909E-2</v>
      </c>
      <c r="O15" s="47">
        <v>2.3232628042778352E-2</v>
      </c>
      <c r="P15" s="47">
        <v>3.3801765763372627E-2</v>
      </c>
      <c r="Q15" s="47">
        <v>-2.1491099673189823E-2</v>
      </c>
      <c r="R15" s="47">
        <v>6.9554578259144906E-2</v>
      </c>
      <c r="S15" s="47">
        <v>8.4275042157243282E-2</v>
      </c>
      <c r="T15" s="47">
        <v>9.0456078471807283E-2</v>
      </c>
      <c r="U15" s="47">
        <v>-1.5444806372349167E-3</v>
      </c>
      <c r="V15" s="47">
        <v>9.0954550470356443E-2</v>
      </c>
      <c r="W15" s="47">
        <v>1.5665222914845407E-2</v>
      </c>
      <c r="X15" s="47">
        <v>3.344816308996524E-2</v>
      </c>
      <c r="Y15" s="47">
        <v>-1.9580572024647629E-3</v>
      </c>
      <c r="Z15" s="48">
        <v>7.2998699089834265E-2</v>
      </c>
    </row>
    <row r="16" spans="1:26" x14ac:dyDescent="0.2">
      <c r="A16" s="88"/>
      <c r="B16" s="46">
        <v>3.3796542841442317E-3</v>
      </c>
      <c r="C16" s="47">
        <v>4.7448628667462869E-2</v>
      </c>
      <c r="D16" s="47">
        <v>2.5068223322024921E-2</v>
      </c>
      <c r="E16" s="47">
        <v>7.8394645094329335E-2</v>
      </c>
      <c r="F16" s="47">
        <v>7.5010495690534973E-2</v>
      </c>
      <c r="G16" s="47">
        <v>4.6275431196233605E-2</v>
      </c>
      <c r="H16" s="47">
        <v>6.3128456710258768E-2</v>
      </c>
      <c r="I16" s="47">
        <v>6.8655836541671525E-2</v>
      </c>
      <c r="J16" s="47">
        <v>-5.3255884757962689E-2</v>
      </c>
      <c r="K16" s="47">
        <v>-1.4684084768106093E-2</v>
      </c>
      <c r="L16" s="47">
        <v>2.3027113630377023E-2</v>
      </c>
      <c r="M16" s="47">
        <v>8.222995022384498E-2</v>
      </c>
      <c r="N16" s="47">
        <v>4.5756553965565674E-2</v>
      </c>
      <c r="O16" s="47">
        <v>1.6821441792396318E-2</v>
      </c>
      <c r="P16" s="47">
        <v>3.3939119654264056E-2</v>
      </c>
      <c r="Q16" s="47">
        <v>-2.2398444766077379E-2</v>
      </c>
      <c r="R16" s="47">
        <v>6.5685326796602495E-2</v>
      </c>
      <c r="S16" s="47">
        <v>8.3203100016206205E-2</v>
      </c>
      <c r="T16" s="47">
        <v>8.1765250197134376E-2</v>
      </c>
      <c r="U16" s="47">
        <v>1.2569380168183309E-2</v>
      </c>
      <c r="V16" s="47">
        <v>9.6217703564743656E-2</v>
      </c>
      <c r="W16" s="47">
        <v>4.8629136767737231E-2</v>
      </c>
      <c r="X16" s="47">
        <v>3.356611289850675E-2</v>
      </c>
      <c r="Y16" s="47">
        <v>-5.772555532898925E-3</v>
      </c>
      <c r="Z16" s="48">
        <v>6.5339408642823879E-2</v>
      </c>
    </row>
    <row r="17" spans="1:26" x14ac:dyDescent="0.2">
      <c r="A17" s="88"/>
      <c r="B17" s="46">
        <v>3.9834053994755557E-2</v>
      </c>
      <c r="C17" s="47">
        <v>4.8457228744587799E-2</v>
      </c>
      <c r="D17" s="47">
        <v>4.6874859447103498E-2</v>
      </c>
      <c r="E17" s="47">
        <v>4.9268377489912786E-2</v>
      </c>
      <c r="F17" s="47">
        <v>4.6275431196233563E-2</v>
      </c>
      <c r="G17" s="47">
        <v>4.2866928481600425E-2</v>
      </c>
      <c r="H17" s="47">
        <v>5.0942682702355115E-2</v>
      </c>
      <c r="I17" s="47">
        <v>4.4449297779084712E-2</v>
      </c>
      <c r="J17" s="47">
        <v>4.1624625902693807E-3</v>
      </c>
      <c r="K17" s="47">
        <v>4.131056304501235E-2</v>
      </c>
      <c r="L17" s="47">
        <v>2.8831654495112047E-2</v>
      </c>
      <c r="M17" s="47">
        <v>4.1278519419802817E-2</v>
      </c>
      <c r="N17" s="47">
        <v>4.6960755597748177E-2</v>
      </c>
      <c r="O17" s="47">
        <v>4.216127102277438E-2</v>
      </c>
      <c r="P17" s="47">
        <v>3.9241034468927481E-2</v>
      </c>
      <c r="Q17" s="47">
        <v>3.3880942954063784E-2</v>
      </c>
      <c r="R17" s="47">
        <v>4.5616110655615084E-2</v>
      </c>
      <c r="S17" s="47">
        <v>4.5477837822449504E-2</v>
      </c>
      <c r="T17" s="47">
        <v>5.0883528334063705E-2</v>
      </c>
      <c r="U17" s="47">
        <v>2.6715420040091073E-2</v>
      </c>
      <c r="V17" s="47">
        <v>4.2267500230730504E-2</v>
      </c>
      <c r="W17" s="47">
        <v>1.6873424691936006E-2</v>
      </c>
      <c r="X17" s="47">
        <v>3.9214661647302709E-2</v>
      </c>
      <c r="Y17" s="47">
        <v>3.781012441542117E-2</v>
      </c>
      <c r="Z17" s="48">
        <v>4.8345328733046949E-2</v>
      </c>
    </row>
    <row r="18" spans="1:26" x14ac:dyDescent="0.2">
      <c r="A18" s="88"/>
      <c r="B18" s="46">
        <v>4.0770973806861316E-2</v>
      </c>
      <c r="C18" s="47">
        <v>7.2708637750268423E-2</v>
      </c>
      <c r="D18" s="47">
        <v>6.7401659196097696E-2</v>
      </c>
      <c r="E18" s="47">
        <v>7.4674806553486711E-2</v>
      </c>
      <c r="F18" s="47">
        <v>6.3128456710258768E-2</v>
      </c>
      <c r="G18" s="47">
        <v>5.0942682702355163E-2</v>
      </c>
      <c r="H18" s="47">
        <v>8.1798674268239085E-2</v>
      </c>
      <c r="I18" s="47">
        <v>5.6249661256525876E-2</v>
      </c>
      <c r="J18" s="47">
        <v>-9.6213407412312102E-2</v>
      </c>
      <c r="K18" s="47">
        <v>4.7231469202342349E-2</v>
      </c>
      <c r="L18" s="47">
        <v>-2.9175589074151784E-3</v>
      </c>
      <c r="M18" s="47">
        <v>4.3352618620159523E-2</v>
      </c>
      <c r="N18" s="47">
        <v>6.6935462828654438E-2</v>
      </c>
      <c r="O18" s="47">
        <v>4.9330312469414911E-2</v>
      </c>
      <c r="P18" s="47">
        <v>3.727354143745891E-2</v>
      </c>
      <c r="Q18" s="47">
        <v>1.8542493879411481E-2</v>
      </c>
      <c r="R18" s="47">
        <v>6.0917215646020963E-2</v>
      </c>
      <c r="S18" s="47">
        <v>5.9699197316736827E-2</v>
      </c>
      <c r="T18" s="47">
        <v>8.0846004866663504E-2</v>
      </c>
      <c r="U18" s="47">
        <v>-1.0769300429412692E-2</v>
      </c>
      <c r="V18" s="47">
        <v>4.6669480216516221E-2</v>
      </c>
      <c r="W18" s="47">
        <v>-5.0566048870630674E-2</v>
      </c>
      <c r="X18" s="47">
        <v>3.7185091794889394E-2</v>
      </c>
      <c r="Y18" s="47">
        <v>3.3228806033857097E-2</v>
      </c>
      <c r="Z18" s="48">
        <v>7.157906906355381E-2</v>
      </c>
    </row>
    <row r="19" spans="1:26" x14ac:dyDescent="0.2">
      <c r="A19" s="88"/>
      <c r="B19" s="46">
        <v>7.5030684009033746E-3</v>
      </c>
      <c r="C19" s="47">
        <v>4.3287627087298629E-2</v>
      </c>
      <c r="D19" s="47">
        <v>2.4011333498682244E-2</v>
      </c>
      <c r="E19" s="47">
        <v>7.048453789435552E-2</v>
      </c>
      <c r="F19" s="47">
        <v>6.8655836541671539E-2</v>
      </c>
      <c r="G19" s="47">
        <v>4.4449297779084747E-2</v>
      </c>
      <c r="H19" s="47">
        <v>5.6249661256525876E-2</v>
      </c>
      <c r="I19" s="47">
        <v>6.3725591367701118E-2</v>
      </c>
      <c r="J19" s="47">
        <v>-2.878739624595042E-2</v>
      </c>
      <c r="K19" s="47">
        <v>-9.1413449355033233E-3</v>
      </c>
      <c r="L19" s="47">
        <v>2.9312803156085948E-2</v>
      </c>
      <c r="M19" s="47">
        <v>7.7046117329188812E-2</v>
      </c>
      <c r="N19" s="47">
        <v>4.2373276410956631E-2</v>
      </c>
      <c r="O19" s="47">
        <v>1.8537473211268939E-2</v>
      </c>
      <c r="P19" s="47">
        <v>3.4910078990954205E-2</v>
      </c>
      <c r="Q19" s="47">
        <v>-1.3070555197592718E-2</v>
      </c>
      <c r="R19" s="47">
        <v>6.0624047546414692E-2</v>
      </c>
      <c r="S19" s="47">
        <v>7.625518220030178E-2</v>
      </c>
      <c r="T19" s="47">
        <v>7.2844610589843733E-2</v>
      </c>
      <c r="U19" s="47">
        <v>2.0848570824202536E-2</v>
      </c>
      <c r="V19" s="47">
        <v>8.9093800822074062E-2</v>
      </c>
      <c r="W19" s="47">
        <v>5.6794254211037107E-2</v>
      </c>
      <c r="X19" s="47">
        <v>3.4588807431143918E-2</v>
      </c>
      <c r="Y19" s="47">
        <v>1.6328652835592705E-4</v>
      </c>
      <c r="Z19" s="48">
        <v>5.9240033300995976E-2</v>
      </c>
    </row>
    <row r="20" spans="1:26" x14ac:dyDescent="0.2">
      <c r="A20" s="88"/>
      <c r="B20" s="46">
        <v>6.7316358693023715E-2</v>
      </c>
      <c r="C20" s="47">
        <v>-5.8015811051875324E-2</v>
      </c>
      <c r="D20" s="47">
        <v>-2.5065952215655662E-2</v>
      </c>
      <c r="E20" s="47">
        <v>-8.8463753933562678E-2</v>
      </c>
      <c r="F20" s="47">
        <v>-5.3255884757963029E-2</v>
      </c>
      <c r="G20" s="47">
        <v>4.1624625902690685E-3</v>
      </c>
      <c r="H20" s="47">
        <v>-9.621340741231249E-2</v>
      </c>
      <c r="I20" s="47">
        <v>-2.8787396245950725E-2</v>
      </c>
      <c r="J20" s="47">
        <v>0.49829215912442698</v>
      </c>
      <c r="K20" s="47">
        <v>6.3685437568801184E-2</v>
      </c>
      <c r="L20" s="47">
        <v>0.17440490663011299</v>
      </c>
      <c r="M20" s="47">
        <v>-3.4338081794009767E-3</v>
      </c>
      <c r="N20" s="47">
        <v>-4.0411876464075513E-2</v>
      </c>
      <c r="O20" s="47">
        <v>3.2413748216208238E-2</v>
      </c>
      <c r="P20" s="47">
        <v>5.2550275300356594E-2</v>
      </c>
      <c r="Q20" s="47">
        <v>0.15060678187992654</v>
      </c>
      <c r="R20" s="47">
        <v>-3.952677690953818E-2</v>
      </c>
      <c r="S20" s="47">
        <v>-5.0204804489493549E-2</v>
      </c>
      <c r="T20" s="47">
        <v>-0.10853892793407899</v>
      </c>
      <c r="U20" s="47">
        <v>0.20491420259543211</v>
      </c>
      <c r="V20" s="47">
        <v>-2.4027469952038194E-2</v>
      </c>
      <c r="W20" s="47">
        <v>0.28783952071929336</v>
      </c>
      <c r="X20" s="47">
        <v>5.3099439614293469E-2</v>
      </c>
      <c r="Y20" s="47">
        <v>9.5903579559563357E-2</v>
      </c>
      <c r="Z20" s="48">
        <v>-6.9243002945767795E-2</v>
      </c>
    </row>
    <row r="21" spans="1:26" x14ac:dyDescent="0.2">
      <c r="A21" s="88"/>
      <c r="B21" s="46">
        <v>0.13801005334100069</v>
      </c>
      <c r="C21" s="47">
        <v>7.3795837360159794E-2</v>
      </c>
      <c r="D21" s="47">
        <v>0.12424774534067548</v>
      </c>
      <c r="E21" s="47">
        <v>-4.7479361080969285E-3</v>
      </c>
      <c r="F21" s="47">
        <v>-1.4684084768106245E-2</v>
      </c>
      <c r="G21" s="47">
        <v>4.1310563045012245E-2</v>
      </c>
      <c r="H21" s="47">
        <v>4.7231469202342162E-2</v>
      </c>
      <c r="I21" s="47">
        <v>-9.1413449355034759E-3</v>
      </c>
      <c r="J21" s="47">
        <v>6.3685437568801684E-2</v>
      </c>
      <c r="K21" s="47">
        <v>0.1962959471490042</v>
      </c>
      <c r="L21" s="47">
        <v>1.4676494434655105E-2</v>
      </c>
      <c r="M21" s="47">
        <v>-6.6088824575947169E-2</v>
      </c>
      <c r="N21" s="47">
        <v>6.8827763030155129E-2</v>
      </c>
      <c r="O21" s="47">
        <v>0.11649087598123456</v>
      </c>
      <c r="P21" s="47">
        <v>5.1555177577209198E-2</v>
      </c>
      <c r="Q21" s="47">
        <v>0.16977384523296374</v>
      </c>
      <c r="R21" s="47">
        <v>6.337543557108638E-3</v>
      </c>
      <c r="S21" s="47">
        <v>-4.1935085122838667E-2</v>
      </c>
      <c r="T21" s="47">
        <v>-3.5637548766309368E-3</v>
      </c>
      <c r="U21" s="47">
        <v>2.9468750730352399E-2</v>
      </c>
      <c r="V21" s="47">
        <v>-9.7621267063769473E-2</v>
      </c>
      <c r="W21" s="47">
        <v>-0.13086287402837146</v>
      </c>
      <c r="X21" s="47">
        <v>5.2396042710217736E-2</v>
      </c>
      <c r="Y21" s="47">
        <v>0.14985928167116791</v>
      </c>
      <c r="Z21" s="48">
        <v>2.4682343547203903E-2</v>
      </c>
    </row>
    <row r="22" spans="1:26" x14ac:dyDescent="0.2">
      <c r="A22" s="88"/>
      <c r="B22" s="46">
        <v>2.7909452894912007E-2</v>
      </c>
      <c r="C22" s="47">
        <v>3.1676520095544683E-3</v>
      </c>
      <c r="D22" s="47">
        <v>2.6865033485805601E-3</v>
      </c>
      <c r="E22" s="47">
        <v>1.0255255970219895E-2</v>
      </c>
      <c r="F22" s="47">
        <v>2.3027113630376905E-2</v>
      </c>
      <c r="G22" s="47">
        <v>2.8831654495111943E-2</v>
      </c>
      <c r="H22" s="47">
        <v>-2.9175589074153241E-3</v>
      </c>
      <c r="I22" s="47">
        <v>2.9312803156085809E-2</v>
      </c>
      <c r="J22" s="47">
        <v>0.1744049066301131</v>
      </c>
      <c r="K22" s="47">
        <v>1.4676494434654963E-2</v>
      </c>
      <c r="L22" s="47">
        <v>8.6132602362302788E-2</v>
      </c>
      <c r="M22" s="47">
        <v>4.8871546863799686E-2</v>
      </c>
      <c r="N22" s="47">
        <v>9.553580839632949E-3</v>
      </c>
      <c r="O22" s="47">
        <v>2.1776127111844693E-2</v>
      </c>
      <c r="P22" s="47">
        <v>4.1411052690879357E-2</v>
      </c>
      <c r="Q22" s="47">
        <v>4.6622176873746701E-2</v>
      </c>
      <c r="R22" s="47">
        <v>2.2826635021637745E-2</v>
      </c>
      <c r="S22" s="47">
        <v>2.962554978571888E-2</v>
      </c>
      <c r="T22" s="47">
        <v>3.9054132897144433E-3</v>
      </c>
      <c r="U22" s="47">
        <v>9.2330081300166483E-2</v>
      </c>
      <c r="V22" s="47">
        <v>4.9172264776908337E-2</v>
      </c>
      <c r="W22" s="47">
        <v>0.15090607311893808</v>
      </c>
      <c r="X22" s="47">
        <v>4.1403033546529737E-2</v>
      </c>
      <c r="Y22" s="47">
        <v>3.4134998837999142E-2</v>
      </c>
      <c r="Z22" s="48">
        <v>9.9745859179851334E-3</v>
      </c>
    </row>
    <row r="23" spans="1:26" x14ac:dyDescent="0.2">
      <c r="A23" s="88"/>
      <c r="B23" s="46">
        <v>-2.7276043239853637E-2</v>
      </c>
      <c r="C23" s="47">
        <v>2.3265619929925901E-2</v>
      </c>
      <c r="D23" s="47">
        <v>-1.2501977979460115E-2</v>
      </c>
      <c r="E23" s="47">
        <v>7.7694450217579716E-2</v>
      </c>
      <c r="F23" s="47">
        <v>8.2229950223844939E-2</v>
      </c>
      <c r="G23" s="47">
        <v>4.1278519419802817E-2</v>
      </c>
      <c r="H23" s="47">
        <v>4.3352618620159537E-2</v>
      </c>
      <c r="I23" s="47">
        <v>7.7046117329188785E-2</v>
      </c>
      <c r="J23" s="47">
        <v>-3.4338081794008241E-3</v>
      </c>
      <c r="K23" s="47">
        <v>-6.60888245759471E-2</v>
      </c>
      <c r="L23" s="47">
        <v>4.8871546863799659E-2</v>
      </c>
      <c r="M23" s="47">
        <v>0.11365569892974166</v>
      </c>
      <c r="N23" s="47">
        <v>2.5533369933058495E-2</v>
      </c>
      <c r="O23" s="47">
        <v>-1.0765804340558634E-2</v>
      </c>
      <c r="P23" s="47">
        <v>3.1506980262313633E-2</v>
      </c>
      <c r="Q23" s="47">
        <v>-5.3557821296637803E-2</v>
      </c>
      <c r="R23" s="47">
        <v>6.7326784428267436E-2</v>
      </c>
      <c r="S23" s="47">
        <v>0.10029505597028968</v>
      </c>
      <c r="T23" s="47">
        <v>7.8109270057651059E-2</v>
      </c>
      <c r="U23" s="47">
        <v>3.7130321019089425E-2</v>
      </c>
      <c r="V23" s="47">
        <v>0.13601044762310788</v>
      </c>
      <c r="W23" s="47">
        <v>0.13950748292295911</v>
      </c>
      <c r="X23" s="47">
        <v>3.0910853630490516E-2</v>
      </c>
      <c r="Y23" s="47">
        <v>-3.6930825873183026E-2</v>
      </c>
      <c r="Z23" s="48">
        <v>5.6830018103771252E-2</v>
      </c>
    </row>
    <row r="24" spans="1:26" x14ac:dyDescent="0.2">
      <c r="A24" s="88"/>
      <c r="B24" s="46">
        <v>5.575342403909879E-2</v>
      </c>
      <c r="C24" s="47">
        <v>6.5463634935208528E-2</v>
      </c>
      <c r="D24" s="47">
        <v>7.005111412200013E-2</v>
      </c>
      <c r="E24" s="47">
        <v>5.4434558735946846E-2</v>
      </c>
      <c r="F24" s="47">
        <v>4.575655396556564E-2</v>
      </c>
      <c r="G24" s="47">
        <v>4.6960755597748212E-2</v>
      </c>
      <c r="H24" s="47">
        <v>6.6935462828654396E-2</v>
      </c>
      <c r="I24" s="47">
        <v>4.237327641095661E-2</v>
      </c>
      <c r="J24" s="47">
        <v>-4.0411876464075111E-2</v>
      </c>
      <c r="K24" s="47">
        <v>6.8827763030155281E-2</v>
      </c>
      <c r="L24" s="47">
        <v>9.5535808396331086E-3</v>
      </c>
      <c r="M24" s="47">
        <v>2.5533369933058492E-2</v>
      </c>
      <c r="N24" s="47">
        <v>6.1124632550017918E-2</v>
      </c>
      <c r="O24" s="47">
        <v>5.7683999851223786E-2</v>
      </c>
      <c r="P24" s="47">
        <v>4.0117742502083643E-2</v>
      </c>
      <c r="Q24" s="47">
        <v>4.6979835131309225E-2</v>
      </c>
      <c r="R24" s="47">
        <v>4.7668003626728808E-2</v>
      </c>
      <c r="S24" s="47">
        <v>3.9391414939542069E-2</v>
      </c>
      <c r="T24" s="47">
        <v>5.8429500182128079E-2</v>
      </c>
      <c r="U24" s="47">
        <v>7.0113411359358693E-3</v>
      </c>
      <c r="V24" s="47">
        <v>2.266619544131375E-2</v>
      </c>
      <c r="W24" s="47">
        <v>-4.2552653467177015E-2</v>
      </c>
      <c r="X24" s="47">
        <v>4.0194200488530146E-2</v>
      </c>
      <c r="Y24" s="47">
        <v>5.2943581382838716E-2</v>
      </c>
      <c r="Z24" s="48">
        <v>5.7110588261575279E-2</v>
      </c>
    </row>
    <row r="25" spans="1:26" x14ac:dyDescent="0.2">
      <c r="A25" s="88"/>
      <c r="B25" s="46">
        <v>8.7440216828159889E-2</v>
      </c>
      <c r="C25" s="47">
        <v>6.0889592976414719E-2</v>
      </c>
      <c r="D25" s="47">
        <v>8.4513390787920195E-2</v>
      </c>
      <c r="E25" s="47">
        <v>2.3232628042778217E-2</v>
      </c>
      <c r="F25" s="47">
        <v>1.6821441792396238E-2</v>
      </c>
      <c r="G25" s="47">
        <v>4.2161271022774366E-2</v>
      </c>
      <c r="H25" s="47">
        <v>4.9330312469414786E-2</v>
      </c>
      <c r="I25" s="47">
        <v>1.8537473211268862E-2</v>
      </c>
      <c r="J25" s="47">
        <v>3.2413748216208793E-2</v>
      </c>
      <c r="K25" s="47">
        <v>0.11649087598123462</v>
      </c>
      <c r="L25" s="47">
        <v>2.177612711184488E-2</v>
      </c>
      <c r="M25" s="47">
        <v>-1.0765804340558627E-2</v>
      </c>
      <c r="N25" s="47">
        <v>5.7683999851223702E-2</v>
      </c>
      <c r="O25" s="47">
        <v>7.8243316102310459E-2</v>
      </c>
      <c r="P25" s="47">
        <v>4.5199603896994567E-2</v>
      </c>
      <c r="Q25" s="47">
        <v>9.9675450428229506E-2</v>
      </c>
      <c r="R25" s="47">
        <v>2.6664690880523506E-2</v>
      </c>
      <c r="S25" s="47">
        <v>3.1820046337903141E-3</v>
      </c>
      <c r="T25" s="47">
        <v>2.4666436332106315E-2</v>
      </c>
      <c r="U25" s="47">
        <v>2.7823188129493512E-2</v>
      </c>
      <c r="V25" s="47">
        <v>-2.5530677972749577E-2</v>
      </c>
      <c r="W25" s="47">
        <v>-5.5165019981925606E-2</v>
      </c>
      <c r="X25" s="47">
        <v>4.5593333860519614E-2</v>
      </c>
      <c r="Y25" s="47">
        <v>9.2109222973470711E-2</v>
      </c>
      <c r="Z25" s="48">
        <v>3.7013176766156418E-2</v>
      </c>
    </row>
    <row r="26" spans="1:26" x14ac:dyDescent="0.2">
      <c r="A26" s="88"/>
      <c r="B26" s="46">
        <v>4.7542032468376294E-2</v>
      </c>
      <c r="C26" s="47">
        <v>4.0049065556637856E-2</v>
      </c>
      <c r="D26" s="47">
        <v>4.4380021034611125E-2</v>
      </c>
      <c r="E26" s="47">
        <v>3.3801765763372529E-2</v>
      </c>
      <c r="F26" s="47">
        <v>3.3939119654263994E-2</v>
      </c>
      <c r="G26" s="47">
        <v>3.9241034468927453E-2</v>
      </c>
      <c r="H26" s="47">
        <v>3.7273541437458826E-2</v>
      </c>
      <c r="I26" s="47">
        <v>3.4910078990954135E-2</v>
      </c>
      <c r="J26" s="47">
        <v>5.2550275300356913E-2</v>
      </c>
      <c r="K26" s="47">
        <v>5.1555177577209232E-2</v>
      </c>
      <c r="L26" s="47">
        <v>4.1411052690879462E-2</v>
      </c>
      <c r="M26" s="47">
        <v>3.1506980262313633E-2</v>
      </c>
      <c r="N26" s="47">
        <v>4.0117742502083574E-2</v>
      </c>
      <c r="O26" s="47">
        <v>4.5199603896994525E-2</v>
      </c>
      <c r="P26" s="47">
        <v>4.1110770551008223E-2</v>
      </c>
      <c r="Q26" s="47">
        <v>5.1754197121838805E-2</v>
      </c>
      <c r="R26" s="47">
        <v>3.5743684436752854E-2</v>
      </c>
      <c r="S26" s="47">
        <v>3.2094957930271506E-2</v>
      </c>
      <c r="T26" s="47">
        <v>3.3408267157078786E-2</v>
      </c>
      <c r="U26" s="47">
        <v>4.3176020531864714E-2</v>
      </c>
      <c r="V26" s="47">
        <v>2.8800133088580343E-2</v>
      </c>
      <c r="W26" s="47">
        <v>3.3869006737187429E-2</v>
      </c>
      <c r="X26" s="47">
        <v>4.1182953142307743E-2</v>
      </c>
      <c r="Y26" s="47">
        <v>4.9054361239813105E-2</v>
      </c>
      <c r="Z26" s="48">
        <v>3.6328156458856953E-2</v>
      </c>
    </row>
    <row r="27" spans="1:26" x14ac:dyDescent="0.2">
      <c r="A27" s="88"/>
      <c r="B27" s="46">
        <v>0.12387131441140528</v>
      </c>
      <c r="C27" s="47">
        <v>4.7433507677752784E-2</v>
      </c>
      <c r="D27" s="47">
        <v>9.4385005829409258E-2</v>
      </c>
      <c r="E27" s="47">
        <v>-2.1491099673190073E-2</v>
      </c>
      <c r="F27" s="47">
        <v>-2.2398444766077608E-2</v>
      </c>
      <c r="G27" s="47">
        <v>3.388094295406361E-2</v>
      </c>
      <c r="H27" s="47">
        <v>1.8542493879411232E-2</v>
      </c>
      <c r="I27" s="47">
        <v>-1.3070555197592912E-2</v>
      </c>
      <c r="J27" s="47">
        <v>0.15060678187992674</v>
      </c>
      <c r="K27" s="47">
        <v>0.1697738452329636</v>
      </c>
      <c r="L27" s="47">
        <v>4.6622176873746674E-2</v>
      </c>
      <c r="M27" s="47">
        <v>-5.3557821296637942E-2</v>
      </c>
      <c r="N27" s="47">
        <v>4.6979835131308996E-2</v>
      </c>
      <c r="O27" s="47">
        <v>9.9675450428229284E-2</v>
      </c>
      <c r="P27" s="47">
        <v>5.175419712183868E-2</v>
      </c>
      <c r="Q27" s="47">
        <v>0.1659404325623563</v>
      </c>
      <c r="R27" s="47">
        <v>-2.8353205362207229E-3</v>
      </c>
      <c r="S27" s="47">
        <v>-4.3589028996169649E-2</v>
      </c>
      <c r="T27" s="47">
        <v>-2.4558789488120542E-2</v>
      </c>
      <c r="U27" s="47">
        <v>6.4557841103368346E-2</v>
      </c>
      <c r="V27" s="47">
        <v>-8.2902507641423206E-2</v>
      </c>
      <c r="W27" s="47">
        <v>-4.7122395078838475E-2</v>
      </c>
      <c r="X27" s="47">
        <v>5.2536722091032884E-2</v>
      </c>
      <c r="Y27" s="47">
        <v>0.13906814124884698</v>
      </c>
      <c r="Z27" s="48">
        <v>5.8972742486095714E-3</v>
      </c>
    </row>
    <row r="28" spans="1:26" x14ac:dyDescent="0.2">
      <c r="A28" s="88"/>
      <c r="B28" s="46">
        <v>1.6850898281582642E-2</v>
      </c>
      <c r="C28" s="47">
        <v>4.9602629358000021E-2</v>
      </c>
      <c r="D28" s="47">
        <v>3.4594692467200441E-2</v>
      </c>
      <c r="E28" s="47">
        <v>6.9554578259144864E-2</v>
      </c>
      <c r="F28" s="47">
        <v>6.5685326796602495E-2</v>
      </c>
      <c r="G28" s="47">
        <v>4.5616110655615133E-2</v>
      </c>
      <c r="H28" s="47">
        <v>6.0917215646020949E-2</v>
      </c>
      <c r="I28" s="47">
        <v>6.0624047546414692E-2</v>
      </c>
      <c r="J28" s="47">
        <v>-3.9526776909537778E-2</v>
      </c>
      <c r="K28" s="47">
        <v>6.3375435571087629E-3</v>
      </c>
      <c r="L28" s="47">
        <v>2.2826635021637898E-2</v>
      </c>
      <c r="M28" s="47">
        <v>6.7326784428267478E-2</v>
      </c>
      <c r="N28" s="47">
        <v>4.7668003626728815E-2</v>
      </c>
      <c r="O28" s="47">
        <v>2.6664690880523582E-2</v>
      </c>
      <c r="P28" s="47">
        <v>3.5743684436752923E-2</v>
      </c>
      <c r="Q28" s="47">
        <v>-2.8353205362205147E-3</v>
      </c>
      <c r="R28" s="47">
        <v>5.9432019758769314E-2</v>
      </c>
      <c r="S28" s="47">
        <v>7.0379206525434418E-2</v>
      </c>
      <c r="T28" s="47">
        <v>7.2614799257226026E-2</v>
      </c>
      <c r="U28" s="47">
        <v>1.5013900674803533E-2</v>
      </c>
      <c r="V28" s="47">
        <v>7.6706744985017186E-2</v>
      </c>
      <c r="W28" s="47">
        <v>3.199545780144511E-2</v>
      </c>
      <c r="X28" s="47">
        <v>3.5493552155239576E-2</v>
      </c>
      <c r="Y28" s="47">
        <v>9.9136269200449309E-3</v>
      </c>
      <c r="Z28" s="48">
        <v>6.0799948406178451E-2</v>
      </c>
    </row>
    <row r="29" spans="1:26" x14ac:dyDescent="0.2">
      <c r="A29" s="88"/>
      <c r="B29" s="46">
        <v>-1.3512072235100543E-2</v>
      </c>
      <c r="C29" s="47">
        <v>3.992738601006067E-2</v>
      </c>
      <c r="D29" s="47">
        <v>9.1500416322084256E-3</v>
      </c>
      <c r="E29" s="47">
        <v>8.427504215724331E-2</v>
      </c>
      <c r="F29" s="47">
        <v>8.3203100016206233E-2</v>
      </c>
      <c r="G29" s="47">
        <v>4.547783782244956E-2</v>
      </c>
      <c r="H29" s="47">
        <v>5.9699197316736868E-2</v>
      </c>
      <c r="I29" s="47">
        <v>7.625518220030178E-2</v>
      </c>
      <c r="J29" s="47">
        <v>-5.0204804489493292E-2</v>
      </c>
      <c r="K29" s="47">
        <v>-4.1935085122838507E-2</v>
      </c>
      <c r="L29" s="47">
        <v>2.9625549785718984E-2</v>
      </c>
      <c r="M29" s="47">
        <v>0.10029505597028973</v>
      </c>
      <c r="N29" s="47">
        <v>3.9391414939542124E-2</v>
      </c>
      <c r="O29" s="47">
        <v>3.1820046337904008E-3</v>
      </c>
      <c r="P29" s="47">
        <v>3.2094957930271582E-2</v>
      </c>
      <c r="Q29" s="47">
        <v>-4.358902899616944E-2</v>
      </c>
      <c r="R29" s="47">
        <v>7.0379206525434446E-2</v>
      </c>
      <c r="S29" s="47">
        <v>9.6260456045905746E-2</v>
      </c>
      <c r="T29" s="47">
        <v>8.7119314056100738E-2</v>
      </c>
      <c r="U29" s="47">
        <v>1.7035118833874985E-2</v>
      </c>
      <c r="V29" s="47">
        <v>0.11953089620644738</v>
      </c>
      <c r="W29" s="47">
        <v>8.2742793398452807E-2</v>
      </c>
      <c r="X29" s="47">
        <v>3.1582002190640703E-2</v>
      </c>
      <c r="Y29" s="47">
        <v>-2.4307158098236484E-2</v>
      </c>
      <c r="Z29" s="48">
        <v>6.6321591270162836E-2</v>
      </c>
    </row>
    <row r="30" spans="1:26" x14ac:dyDescent="0.2">
      <c r="A30" s="88"/>
      <c r="B30" s="46">
        <v>8.7914540104855193E-3</v>
      </c>
      <c r="C30" s="47">
        <v>6.2774914319464609E-2</v>
      </c>
      <c r="D30" s="47">
        <v>4.0813832063684628E-2</v>
      </c>
      <c r="E30" s="47">
        <v>9.0456078471807283E-2</v>
      </c>
      <c r="F30" s="47">
        <v>8.176525019713439E-2</v>
      </c>
      <c r="G30" s="47">
        <v>5.0883528334063795E-2</v>
      </c>
      <c r="H30" s="47">
        <v>8.0846004866663546E-2</v>
      </c>
      <c r="I30" s="47">
        <v>7.2844610589843775E-2</v>
      </c>
      <c r="J30" s="47">
        <v>-0.1085389279340786</v>
      </c>
      <c r="K30" s="47">
        <v>-3.5637548766307252E-3</v>
      </c>
      <c r="L30" s="47">
        <v>3.9054132897146029E-3</v>
      </c>
      <c r="M30" s="47">
        <v>7.8109270057651101E-2</v>
      </c>
      <c r="N30" s="47">
        <v>5.8429500182128155E-2</v>
      </c>
      <c r="O30" s="47">
        <v>2.4666436332106457E-2</v>
      </c>
      <c r="P30" s="47">
        <v>3.3408267157078911E-2</v>
      </c>
      <c r="Q30" s="47">
        <v>-2.4558789488120281E-2</v>
      </c>
      <c r="R30" s="47">
        <v>7.2614799257226068E-2</v>
      </c>
      <c r="S30" s="47">
        <v>8.7119314056100752E-2</v>
      </c>
      <c r="T30" s="47">
        <v>9.6448573778327232E-2</v>
      </c>
      <c r="U30" s="47">
        <v>-9.0414247311356704E-3</v>
      </c>
      <c r="V30" s="47">
        <v>9.183494646751357E-2</v>
      </c>
      <c r="W30" s="47">
        <v>2.1773282023320618E-3</v>
      </c>
      <c r="X30" s="47">
        <v>3.3042249119482579E-2</v>
      </c>
      <c r="Y30" s="47">
        <v>-2.8743208787775764E-3</v>
      </c>
      <c r="Z30" s="48">
        <v>7.7645447155935646E-2</v>
      </c>
    </row>
    <row r="31" spans="1:26" x14ac:dyDescent="0.2">
      <c r="A31" s="88"/>
      <c r="B31" s="46">
        <v>3.7960214370544032E-2</v>
      </c>
      <c r="C31" s="47">
        <v>-4.5589266773414516E-5</v>
      </c>
      <c r="D31" s="47">
        <v>5.8212599491151151E-3</v>
      </c>
      <c r="E31" s="47">
        <v>-1.544480637235085E-3</v>
      </c>
      <c r="F31" s="47">
        <v>1.2569380168183153E-2</v>
      </c>
      <c r="G31" s="47">
        <v>2.6715420040090962E-2</v>
      </c>
      <c r="H31" s="47">
        <v>-1.0769300429412862E-2</v>
      </c>
      <c r="I31" s="47">
        <v>2.0848570824202384E-2</v>
      </c>
      <c r="J31" s="47">
        <v>0.20491420259543233</v>
      </c>
      <c r="K31" s="47">
        <v>2.9468750730352267E-2</v>
      </c>
      <c r="L31" s="47">
        <v>9.2330081300166483E-2</v>
      </c>
      <c r="M31" s="47">
        <v>3.7130321019089446E-2</v>
      </c>
      <c r="N31" s="47">
        <v>7.0113411359356871E-3</v>
      </c>
      <c r="O31" s="47">
        <v>2.7823188129493318E-2</v>
      </c>
      <c r="P31" s="47">
        <v>4.317602053186461E-2</v>
      </c>
      <c r="Q31" s="47">
        <v>6.4557841103368374E-2</v>
      </c>
      <c r="R31" s="47">
        <v>1.5013900674803363E-2</v>
      </c>
      <c r="S31" s="47">
        <v>1.7035118833874846E-2</v>
      </c>
      <c r="T31" s="47">
        <v>-9.0414247311358664E-3</v>
      </c>
      <c r="U31" s="47">
        <v>0.10168486097909861</v>
      </c>
      <c r="V31" s="47">
        <v>3.3463540259159041E-2</v>
      </c>
      <c r="W31" s="47">
        <v>0.15175237181706941</v>
      </c>
      <c r="X31" s="47">
        <v>4.3273801352129354E-2</v>
      </c>
      <c r="Y31" s="47">
        <v>4.6972761178549288E-2</v>
      </c>
      <c r="Z31" s="48">
        <v>1.8778480720332419E-3</v>
      </c>
    </row>
    <row r="32" spans="1:26" x14ac:dyDescent="0.2">
      <c r="A32" s="88"/>
      <c r="B32" s="46">
        <v>-4.7482909236011249E-2</v>
      </c>
      <c r="C32" s="47">
        <v>2.0034618894120167E-2</v>
      </c>
      <c r="D32" s="47">
        <v>-2.6791681697223402E-2</v>
      </c>
      <c r="E32" s="47">
        <v>9.0954550470356429E-2</v>
      </c>
      <c r="F32" s="47">
        <v>9.6217703564743684E-2</v>
      </c>
      <c r="G32" s="47">
        <v>4.2267500230730524E-2</v>
      </c>
      <c r="H32" s="47">
        <v>4.6669480216516263E-2</v>
      </c>
      <c r="I32" s="47">
        <v>8.9093800822074048E-2</v>
      </c>
      <c r="J32" s="47">
        <v>-2.4027469952038194E-2</v>
      </c>
      <c r="K32" s="47">
        <v>-9.762126706376939E-2</v>
      </c>
      <c r="L32" s="47">
        <v>4.917226477690835E-2</v>
      </c>
      <c r="M32" s="47">
        <v>0.13601044762310791</v>
      </c>
      <c r="N32" s="47">
        <v>2.2666195441313777E-2</v>
      </c>
      <c r="O32" s="47">
        <v>-2.5530677972749535E-2</v>
      </c>
      <c r="P32" s="47">
        <v>2.880013308858034E-2</v>
      </c>
      <c r="Q32" s="47">
        <v>-8.2902507641423109E-2</v>
      </c>
      <c r="R32" s="47">
        <v>7.67067449850172E-2</v>
      </c>
      <c r="S32" s="47">
        <v>0.11953089620644733</v>
      </c>
      <c r="T32" s="47">
        <v>9.1834946467513584E-2</v>
      </c>
      <c r="U32" s="47">
        <v>3.3463540259159083E-2</v>
      </c>
      <c r="V32" s="47">
        <v>0.16527688549269762</v>
      </c>
      <c r="W32" s="47">
        <v>0.1644580013723973</v>
      </c>
      <c r="X32" s="47">
        <v>2.8019694745391271E-2</v>
      </c>
      <c r="Y32" s="47">
        <v>-6.046009955259881E-2</v>
      </c>
      <c r="Z32" s="48">
        <v>6.3639208458739382E-2</v>
      </c>
    </row>
    <row r="33" spans="1:26" x14ac:dyDescent="0.2">
      <c r="A33" s="88"/>
      <c r="B33" s="46">
        <v>-5.9641498553007793E-2</v>
      </c>
      <c r="C33" s="47">
        <v>-5.9034610393623052E-2</v>
      </c>
      <c r="D33" s="47">
        <v>-9.8955439912724236E-2</v>
      </c>
      <c r="E33" s="47">
        <v>1.5665222914845317E-2</v>
      </c>
      <c r="F33" s="47">
        <v>4.8629136767737141E-2</v>
      </c>
      <c r="G33" s="47">
        <v>1.687342469193593E-2</v>
      </c>
      <c r="H33" s="47">
        <v>-5.0566048870630778E-2</v>
      </c>
      <c r="I33" s="47">
        <v>5.6794254211036982E-2</v>
      </c>
      <c r="J33" s="47">
        <v>0.28783952071929358</v>
      </c>
      <c r="K33" s="47">
        <v>-0.1308628740283716</v>
      </c>
      <c r="L33" s="47">
        <v>0.15090607311893808</v>
      </c>
      <c r="M33" s="47">
        <v>0.13950748292295917</v>
      </c>
      <c r="N33" s="47">
        <v>-4.2552653467177154E-2</v>
      </c>
      <c r="O33" s="47">
        <v>-5.5165019981925828E-2</v>
      </c>
      <c r="P33" s="47">
        <v>3.3869006737187318E-2</v>
      </c>
      <c r="Q33" s="47">
        <v>-4.7122395078838475E-2</v>
      </c>
      <c r="R33" s="47">
        <v>3.1995457801444985E-2</v>
      </c>
      <c r="S33" s="47">
        <v>8.2742793398452724E-2</v>
      </c>
      <c r="T33" s="47">
        <v>2.1773282023319351E-3</v>
      </c>
      <c r="U33" s="47">
        <v>0.15175237181706941</v>
      </c>
      <c r="V33" s="47">
        <v>0.16445800137239736</v>
      </c>
      <c r="W33" s="47">
        <v>0.39157521846968929</v>
      </c>
      <c r="X33" s="47">
        <v>3.3203659578535577E-2</v>
      </c>
      <c r="Y33" s="47">
        <v>-5.646648479959554E-2</v>
      </c>
      <c r="Z33" s="48">
        <v>-7.6219276379636686E-3</v>
      </c>
    </row>
    <row r="34" spans="1:26" x14ac:dyDescent="0.2">
      <c r="A34" s="88"/>
      <c r="B34" s="46">
        <v>4.8080882228273836E-2</v>
      </c>
      <c r="C34" s="47">
        <v>4.0135225584259346E-2</v>
      </c>
      <c r="D34" s="47">
        <v>4.4761079800418158E-2</v>
      </c>
      <c r="E34" s="47">
        <v>3.3448163089965149E-2</v>
      </c>
      <c r="F34" s="47">
        <v>3.3566112898506695E-2</v>
      </c>
      <c r="G34" s="47">
        <v>3.9214661647302716E-2</v>
      </c>
      <c r="H34" s="47">
        <v>3.7185091794889311E-2</v>
      </c>
      <c r="I34" s="47">
        <v>3.458880743114387E-2</v>
      </c>
      <c r="J34" s="47">
        <v>5.3099439614293906E-2</v>
      </c>
      <c r="K34" s="47">
        <v>5.2396042710217833E-2</v>
      </c>
      <c r="L34" s="47">
        <v>4.1403033546529897E-2</v>
      </c>
      <c r="M34" s="47">
        <v>3.0910853630490537E-2</v>
      </c>
      <c r="N34" s="47">
        <v>4.0194200488530105E-2</v>
      </c>
      <c r="O34" s="47">
        <v>4.5593333860519614E-2</v>
      </c>
      <c r="P34" s="47">
        <v>4.1182953142307778E-2</v>
      </c>
      <c r="Q34" s="47">
        <v>5.2536722091033092E-2</v>
      </c>
      <c r="R34" s="47">
        <v>3.5493552155239527E-2</v>
      </c>
      <c r="S34" s="47">
        <v>3.1582002190640626E-2</v>
      </c>
      <c r="T34" s="47">
        <v>3.3042249119482447E-2</v>
      </c>
      <c r="U34" s="47">
        <v>4.3273801352129521E-2</v>
      </c>
      <c r="V34" s="47">
        <v>2.8019694745391288E-2</v>
      </c>
      <c r="W34" s="47">
        <v>3.3203659578535744E-2</v>
      </c>
      <c r="X34" s="47">
        <v>4.1260050712577052E-2</v>
      </c>
      <c r="Y34" s="47">
        <v>4.968180853793086E-2</v>
      </c>
      <c r="Z34" s="48">
        <v>3.6146578049391136E-2</v>
      </c>
    </row>
    <row r="35" spans="1:26" x14ac:dyDescent="0.2">
      <c r="A35" s="88"/>
      <c r="B35" s="46">
        <v>0.10996656369896288</v>
      </c>
      <c r="C35" s="47">
        <v>5.4850830548055632E-2</v>
      </c>
      <c r="D35" s="47">
        <v>9.2497668435120903E-2</v>
      </c>
      <c r="E35" s="47">
        <v>-1.9580572024649606E-3</v>
      </c>
      <c r="F35" s="47">
        <v>-5.7725555328990846E-3</v>
      </c>
      <c r="G35" s="47">
        <v>3.7810124415421073E-2</v>
      </c>
      <c r="H35" s="47">
        <v>3.322880603385691E-2</v>
      </c>
      <c r="I35" s="47">
        <v>1.6328652835578827E-4</v>
      </c>
      <c r="J35" s="47">
        <v>9.5903579559563717E-2</v>
      </c>
      <c r="K35" s="47">
        <v>0.14985928167116788</v>
      </c>
      <c r="L35" s="47">
        <v>3.4134998837999253E-2</v>
      </c>
      <c r="M35" s="47">
        <v>-3.6930825873183082E-2</v>
      </c>
      <c r="N35" s="47">
        <v>5.2943581382838556E-2</v>
      </c>
      <c r="O35" s="47">
        <v>9.21092229734706E-2</v>
      </c>
      <c r="P35" s="47">
        <v>4.9054361239813056E-2</v>
      </c>
      <c r="Q35" s="47">
        <v>0.13906814124884709</v>
      </c>
      <c r="R35" s="47">
        <v>9.9136269200447852E-3</v>
      </c>
      <c r="S35" s="47">
        <v>-2.4307158098236636E-2</v>
      </c>
      <c r="T35" s="47">
        <v>-2.8743208787777863E-3</v>
      </c>
      <c r="U35" s="47">
        <v>4.6972761178549399E-2</v>
      </c>
      <c r="V35" s="47">
        <v>-6.0460099552598845E-2</v>
      </c>
      <c r="W35" s="47">
        <v>-5.6466484799595512E-2</v>
      </c>
      <c r="X35" s="47">
        <v>4.9681808537930756E-2</v>
      </c>
      <c r="Y35" s="47">
        <v>0.12060826049610088</v>
      </c>
      <c r="Z35" s="48">
        <v>2.0002598231656461E-2</v>
      </c>
    </row>
    <row r="36" spans="1:26" x14ac:dyDescent="0.2">
      <c r="A36" s="88"/>
      <c r="B36" s="49">
        <v>2.7463811644478135E-2</v>
      </c>
      <c r="C36" s="50">
        <v>6.0940233485080507E-2</v>
      </c>
      <c r="D36" s="50">
        <v>5.0045528917131522E-2</v>
      </c>
      <c r="E36" s="50">
        <v>7.2998699089834237E-2</v>
      </c>
      <c r="F36" s="50">
        <v>6.5339408642823865E-2</v>
      </c>
      <c r="G36" s="50">
        <v>4.8345328733046998E-2</v>
      </c>
      <c r="H36" s="50">
        <v>7.157906906355381E-2</v>
      </c>
      <c r="I36" s="50">
        <v>5.9240033300995962E-2</v>
      </c>
      <c r="J36" s="50">
        <v>-6.9243002945767435E-2</v>
      </c>
      <c r="K36" s="50">
        <v>2.4682343547204076E-2</v>
      </c>
      <c r="L36" s="50">
        <v>9.9745859179852722E-3</v>
      </c>
      <c r="M36" s="50">
        <v>5.6830018103771252E-2</v>
      </c>
      <c r="N36" s="50">
        <v>5.7110588261575307E-2</v>
      </c>
      <c r="O36" s="50">
        <v>3.7013176766156522E-2</v>
      </c>
      <c r="P36" s="50">
        <v>3.6328156458857029E-2</v>
      </c>
      <c r="Q36" s="50">
        <v>5.8972742486098004E-3</v>
      </c>
      <c r="R36" s="50">
        <v>6.0799948406178465E-2</v>
      </c>
      <c r="S36" s="50">
        <v>6.6321591270162794E-2</v>
      </c>
      <c r="T36" s="50">
        <v>7.7645447155935604E-2</v>
      </c>
      <c r="U36" s="50">
        <v>1.877848072033398E-3</v>
      </c>
      <c r="V36" s="50">
        <v>6.3639208458739355E-2</v>
      </c>
      <c r="W36" s="50">
        <v>-7.6219276379635645E-3</v>
      </c>
      <c r="X36" s="50">
        <v>3.6146578049391198E-2</v>
      </c>
      <c r="Y36" s="50">
        <v>2.0002598231656628E-2</v>
      </c>
      <c r="Z36" s="51">
        <v>6.6643454758530674E-2</v>
      </c>
    </row>
  </sheetData>
  <mergeCells count="6">
    <mergeCell ref="A12:A36"/>
    <mergeCell ref="A11:Z11"/>
    <mergeCell ref="A1:D1"/>
    <mergeCell ref="A2:A4"/>
    <mergeCell ref="A7:A9"/>
    <mergeCell ref="A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M8" sqref="M8"/>
    </sheetView>
  </sheetViews>
  <sheetFormatPr defaultRowHeight="15.75" x14ac:dyDescent="0.2"/>
  <cols>
    <col min="1" max="1" width="9.33203125" style="1"/>
    <col min="2" max="2" width="16.83203125" style="1" bestFit="1" customWidth="1"/>
    <col min="3" max="3" width="12.5" style="1" bestFit="1" customWidth="1"/>
    <col min="4" max="4" width="11.33203125" style="1" bestFit="1" customWidth="1"/>
    <col min="5" max="5" width="3.83203125" style="1" customWidth="1"/>
    <col min="6" max="6" width="14.83203125" style="1" customWidth="1"/>
    <col min="7" max="7" width="13.5" style="1" customWidth="1"/>
    <col min="8" max="8" width="16" style="1" bestFit="1" customWidth="1"/>
    <col min="9" max="9" width="21.6640625" style="1" customWidth="1"/>
    <col min="10" max="10" width="30" style="1" customWidth="1"/>
    <col min="11" max="11" width="16.83203125" style="1" bestFit="1" customWidth="1"/>
    <col min="12" max="16384" width="9.33203125" style="1"/>
  </cols>
  <sheetData>
    <row r="1" spans="1:11" ht="51" customHeight="1" x14ac:dyDescent="0.2">
      <c r="A1" s="2" t="s">
        <v>0</v>
      </c>
      <c r="B1" s="5" t="s">
        <v>2</v>
      </c>
      <c r="C1" s="9" t="s">
        <v>32</v>
      </c>
      <c r="D1" s="3" t="s">
        <v>1</v>
      </c>
      <c r="F1" s="63" t="s">
        <v>36</v>
      </c>
      <c r="G1" s="63" t="s">
        <v>37</v>
      </c>
      <c r="H1" s="63" t="s">
        <v>41</v>
      </c>
      <c r="I1" s="67" t="s">
        <v>38</v>
      </c>
      <c r="J1" s="67" t="s">
        <v>40</v>
      </c>
      <c r="K1" s="67" t="s">
        <v>42</v>
      </c>
    </row>
    <row r="2" spans="1:11" x14ac:dyDescent="0.2">
      <c r="A2" s="3">
        <v>1</v>
      </c>
      <c r="B2" s="5">
        <v>16.68</v>
      </c>
      <c r="C2" s="10">
        <v>7</v>
      </c>
      <c r="D2" s="4">
        <v>560</v>
      </c>
      <c r="F2" s="64">
        <f t="shared" ref="F2:F26" si="0">$B$28+($B$29*C2)+($B$30*D2)</f>
        <v>21.708084322563931</v>
      </c>
      <c r="G2" s="64">
        <f>B2-F2</f>
        <v>-5.0280843225639309</v>
      </c>
      <c r="H2" s="64">
        <f t="array" ref="H2">INDEX('b) Hat Matrix'!B12:Z12, ROWS($12:12))</f>
        <v>0.10180177638297222</v>
      </c>
      <c r="I2" s="55">
        <f>G2/SQRT($D$28)</f>
        <v>-1.5426063146170454</v>
      </c>
      <c r="J2" s="55">
        <f t="shared" ref="J2:J26" si="1">G2/SQRT($D$28*(1-H2))</f>
        <v>-1.6276799315691532</v>
      </c>
      <c r="K2" s="55">
        <f t="shared" ref="K2:K26" si="2">G2/(1-H2)</f>
        <v>-5.5979673421262479</v>
      </c>
    </row>
    <row r="3" spans="1:11" x14ac:dyDescent="0.2">
      <c r="A3" s="4">
        <v>2</v>
      </c>
      <c r="B3" s="5">
        <v>11.5</v>
      </c>
      <c r="C3" s="10">
        <v>3</v>
      </c>
      <c r="D3" s="4">
        <v>220</v>
      </c>
      <c r="F3" s="65">
        <f t="shared" si="0"/>
        <v>10.353614553240602</v>
      </c>
      <c r="G3" s="65">
        <f t="shared" ref="G3:G26" si="3">B3-F3</f>
        <v>1.1463854467593979</v>
      </c>
      <c r="H3" s="65">
        <f t="array" ref="H3">INDEX('b) Hat Matrix'!B13:Z13, ROWS($12:13))</f>
        <v>7.0701636860641334E-2</v>
      </c>
      <c r="I3" s="56">
        <f t="shared" ref="I3:I26" si="4">G3/SQRT($D$28)</f>
        <v>0.35170878523659543</v>
      </c>
      <c r="J3" s="56">
        <f t="shared" si="1"/>
        <v>0.36484267432692097</v>
      </c>
      <c r="K3" s="56">
        <f t="shared" si="2"/>
        <v>1.2336032131668402</v>
      </c>
    </row>
    <row r="4" spans="1:11" x14ac:dyDescent="0.2">
      <c r="A4" s="3">
        <v>3</v>
      </c>
      <c r="B4" s="5">
        <v>12.03</v>
      </c>
      <c r="C4" s="10">
        <v>3</v>
      </c>
      <c r="D4" s="4">
        <v>340</v>
      </c>
      <c r="F4" s="65">
        <f t="shared" si="0"/>
        <v>12.079793703906375</v>
      </c>
      <c r="G4" s="65">
        <f t="shared" si="3"/>
        <v>-4.9793703906376052E-2</v>
      </c>
      <c r="H4" s="65">
        <f t="array" ref="H4">INDEX('b) Hat Matrix'!B14:Z14, ROWS($12:14))</f>
        <v>9.8734764466351821E-2</v>
      </c>
      <c r="I4" s="56">
        <f t="shared" si="4"/>
        <v>-1.5276609767550391E-2</v>
      </c>
      <c r="J4" s="56">
        <f t="shared" si="1"/>
        <v>-1.6091653607317801E-2</v>
      </c>
      <c r="K4" s="56">
        <f t="shared" si="2"/>
        <v>-5.5248668142506022E-2</v>
      </c>
    </row>
    <row r="5" spans="1:11" x14ac:dyDescent="0.2">
      <c r="A5" s="4">
        <v>4</v>
      </c>
      <c r="B5" s="6">
        <v>14.88</v>
      </c>
      <c r="C5" s="10">
        <v>4</v>
      </c>
      <c r="D5" s="4">
        <v>80</v>
      </c>
      <c r="F5" s="65">
        <f t="shared" si="0"/>
        <v>9.955646088073113</v>
      </c>
      <c r="G5" s="65">
        <f t="shared" si="3"/>
        <v>4.9243539119268878</v>
      </c>
      <c r="H5" s="65">
        <f t="array" ref="H5">INDEX('b) Hat Matrix'!B15:Z15, ROWS($12:15))</f>
        <v>8.5374792659092508E-2</v>
      </c>
      <c r="I5" s="56">
        <f t="shared" si="4"/>
        <v>1.5107820300185473</v>
      </c>
      <c r="J5" s="56">
        <f t="shared" si="1"/>
        <v>1.5797204025665006</v>
      </c>
      <c r="K5" s="56">
        <f t="shared" si="2"/>
        <v>5.3840128966524725</v>
      </c>
    </row>
    <row r="6" spans="1:11" x14ac:dyDescent="0.2">
      <c r="A6" s="3">
        <v>5</v>
      </c>
      <c r="B6" s="6">
        <v>13.75</v>
      </c>
      <c r="C6" s="10">
        <v>6</v>
      </c>
      <c r="D6" s="4">
        <v>150</v>
      </c>
      <c r="F6" s="65">
        <f t="shared" si="0"/>
        <v>14.194398347179966</v>
      </c>
      <c r="G6" s="65">
        <f t="shared" si="3"/>
        <v>-0.44439834717996618</v>
      </c>
      <c r="H6" s="65">
        <f t="array" ref="H6">INDEX('b) Hat Matrix'!B16:Z16, ROWS($12:16))</f>
        <v>7.5010495690534973E-2</v>
      </c>
      <c r="I6" s="56">
        <f t="shared" si="4"/>
        <v>-0.13634053301151206</v>
      </c>
      <c r="J6" s="56">
        <f t="shared" si="1"/>
        <v>-0.14176094024222752</v>
      </c>
      <c r="K6" s="56">
        <f t="shared" si="2"/>
        <v>-0.48043609696060724</v>
      </c>
    </row>
    <row r="7" spans="1:11" x14ac:dyDescent="0.2">
      <c r="A7" s="4">
        <v>6</v>
      </c>
      <c r="B7" s="5">
        <v>18.11</v>
      </c>
      <c r="C7" s="10">
        <v>7</v>
      </c>
      <c r="D7" s="4">
        <v>330</v>
      </c>
      <c r="F7" s="65">
        <f t="shared" si="0"/>
        <v>18.399574283787867</v>
      </c>
      <c r="G7" s="65">
        <f t="shared" si="3"/>
        <v>-0.28957428378786787</v>
      </c>
      <c r="H7" s="65">
        <f t="array" ref="H7">INDEX('b) Hat Matrix'!B17:Z17, ROWS($12:17))</f>
        <v>4.2866928481600425E-2</v>
      </c>
      <c r="I7" s="56">
        <f t="shared" si="4"/>
        <v>-8.8840816912571507E-2</v>
      </c>
      <c r="J7" s="56">
        <f t="shared" si="1"/>
        <v>-9.0808474936477965E-2</v>
      </c>
      <c r="K7" s="56">
        <f t="shared" si="2"/>
        <v>-0.30254338963388461</v>
      </c>
    </row>
    <row r="8" spans="1:11" x14ac:dyDescent="0.2">
      <c r="A8" s="3">
        <v>7</v>
      </c>
      <c r="B8" s="7">
        <v>8</v>
      </c>
      <c r="C8" s="10">
        <v>2</v>
      </c>
      <c r="D8" s="3">
        <v>110</v>
      </c>
      <c r="F8" s="65">
        <f t="shared" si="0"/>
        <v>7.1553764545210674</v>
      </c>
      <c r="G8" s="65">
        <f t="shared" si="3"/>
        <v>0.84462354547893259</v>
      </c>
      <c r="H8" s="65">
        <f t="array" ref="H8">INDEX('b) Hat Matrix'!B18:Z18, ROWS($12:18))</f>
        <v>8.1798674268239085E-2</v>
      </c>
      <c r="I8" s="56">
        <f t="shared" si="4"/>
        <v>0.25912883140862886</v>
      </c>
      <c r="J8" s="56">
        <f t="shared" si="1"/>
        <v>0.27042496288225143</v>
      </c>
      <c r="K8" s="56">
        <f t="shared" si="2"/>
        <v>0.91986748636614035</v>
      </c>
    </row>
    <row r="9" spans="1:11" x14ac:dyDescent="0.2">
      <c r="A9" s="4">
        <v>8</v>
      </c>
      <c r="B9" s="6">
        <v>17.829999999999998</v>
      </c>
      <c r="C9" s="10">
        <v>7</v>
      </c>
      <c r="D9" s="4">
        <v>210</v>
      </c>
      <c r="F9" s="65">
        <f t="shared" si="0"/>
        <v>16.673395133122096</v>
      </c>
      <c r="G9" s="65">
        <f t="shared" si="3"/>
        <v>1.1566048668779025</v>
      </c>
      <c r="H9" s="65">
        <f t="array" ref="H9">INDEX('b) Hat Matrix'!B19:Z19, ROWS($12:19))</f>
        <v>6.3725591367701118E-2</v>
      </c>
      <c r="I9" s="56">
        <f t="shared" si="4"/>
        <v>0.35484408309462556</v>
      </c>
      <c r="J9" s="56">
        <f t="shared" si="1"/>
        <v>0.36672117837911655</v>
      </c>
      <c r="K9" s="56">
        <f t="shared" si="2"/>
        <v>1.2353267975864686</v>
      </c>
    </row>
    <row r="10" spans="1:11" x14ac:dyDescent="0.2">
      <c r="A10" s="3">
        <v>9</v>
      </c>
      <c r="B10" s="6">
        <v>79.239999999999995</v>
      </c>
      <c r="C10" s="10">
        <v>30</v>
      </c>
      <c r="D10" s="4">
        <v>1460</v>
      </c>
      <c r="F10" s="65">
        <f t="shared" si="0"/>
        <v>71.820293796569828</v>
      </c>
      <c r="G10" s="65">
        <f t="shared" si="3"/>
        <v>7.4197062034301666</v>
      </c>
      <c r="H10" s="65">
        <f t="array" ref="H10">INDEX('b) Hat Matrix'!B20:Z20, ROWS($12:20))</f>
        <v>0.49829215912442698</v>
      </c>
      <c r="I10" s="56">
        <f t="shared" si="4"/>
        <v>2.276351172284683</v>
      </c>
      <c r="J10" s="56">
        <f t="shared" si="1"/>
        <v>3.2137627839585772</v>
      </c>
      <c r="K10" s="56">
        <f t="shared" si="2"/>
        <v>14.788898237032544</v>
      </c>
    </row>
    <row r="11" spans="1:11" x14ac:dyDescent="0.2">
      <c r="A11" s="4">
        <v>10</v>
      </c>
      <c r="B11" s="8">
        <v>21.5</v>
      </c>
      <c r="C11" s="10">
        <v>5</v>
      </c>
      <c r="D11" s="4">
        <v>605</v>
      </c>
      <c r="F11" s="65">
        <f t="shared" si="0"/>
        <v>19.123587082845109</v>
      </c>
      <c r="G11" s="65">
        <f t="shared" si="3"/>
        <v>2.3764129171548909</v>
      </c>
      <c r="H11" s="65">
        <f t="array" ref="H11">INDEX('b) Hat Matrix'!B21:Z21, ROWS($12:21))</f>
        <v>0.1962959471490042</v>
      </c>
      <c r="I11" s="56">
        <f t="shared" si="4"/>
        <v>0.7290787777145592</v>
      </c>
      <c r="J11" s="56">
        <f t="shared" si="1"/>
        <v>0.81325431759066902</v>
      </c>
      <c r="K11" s="56">
        <f t="shared" si="2"/>
        <v>2.9568258474310198</v>
      </c>
    </row>
    <row r="12" spans="1:11" x14ac:dyDescent="0.2">
      <c r="A12" s="3">
        <v>11</v>
      </c>
      <c r="B12" s="6">
        <v>40.33</v>
      </c>
      <c r="C12" s="9">
        <v>16</v>
      </c>
      <c r="D12" s="4">
        <v>688</v>
      </c>
      <c r="F12" s="65">
        <f t="shared" si="0"/>
        <v>38.092506978757285</v>
      </c>
      <c r="G12" s="65">
        <f t="shared" si="3"/>
        <v>2.2374930212427131</v>
      </c>
      <c r="H12" s="65">
        <f t="array" ref="H12">INDEX('b) Hat Matrix'!B22:Z22, ROWS($12:22))</f>
        <v>8.6132602362302788E-2</v>
      </c>
      <c r="I12" s="56">
        <f t="shared" si="4"/>
        <v>0.6864584287084009</v>
      </c>
      <c r="J12" s="56">
        <f t="shared" si="1"/>
        <v>0.7180797006457319</v>
      </c>
      <c r="K12" s="56">
        <f t="shared" si="2"/>
        <v>2.4483782078521719</v>
      </c>
    </row>
    <row r="13" spans="1:11" x14ac:dyDescent="0.2">
      <c r="A13" s="4">
        <v>12</v>
      </c>
      <c r="B13" s="5">
        <v>21</v>
      </c>
      <c r="C13" s="9">
        <v>10</v>
      </c>
      <c r="D13" s="4">
        <v>215</v>
      </c>
      <c r="F13" s="65">
        <f t="shared" si="0"/>
        <v>21.593040896227567</v>
      </c>
      <c r="G13" s="65">
        <f t="shared" si="3"/>
        <v>-0.59304089622756706</v>
      </c>
      <c r="H13" s="65">
        <f t="array" ref="H13">INDEX('b) Hat Matrix'!B23:Z23, ROWS($12:23))</f>
        <v>0.11365569892974166</v>
      </c>
      <c r="I13" s="56">
        <f t="shared" si="4"/>
        <v>-0.18194377274888374</v>
      </c>
      <c r="J13" s="56">
        <f t="shared" si="1"/>
        <v>-0.19325732664038642</v>
      </c>
      <c r="K13" s="56">
        <f t="shared" si="2"/>
        <v>-0.66908637592803588</v>
      </c>
    </row>
    <row r="14" spans="1:11" x14ac:dyDescent="0.2">
      <c r="A14" s="3">
        <v>13</v>
      </c>
      <c r="B14" s="8">
        <v>13.5</v>
      </c>
      <c r="C14" s="10">
        <v>4</v>
      </c>
      <c r="D14" s="4">
        <v>255</v>
      </c>
      <c r="F14" s="65">
        <f t="shared" si="0"/>
        <v>12.47299068279403</v>
      </c>
      <c r="G14" s="65">
        <f t="shared" si="3"/>
        <v>1.0270093172059696</v>
      </c>
      <c r="H14" s="65">
        <f t="array" ref="H14">INDEX('b) Hat Matrix'!B24:Z24, ROWS($12:24))</f>
        <v>6.1124632550017918E-2</v>
      </c>
      <c r="I14" s="56">
        <f t="shared" si="4"/>
        <v>0.31508442505288259</v>
      </c>
      <c r="J14" s="56">
        <f t="shared" si="1"/>
        <v>0.32517935373496404</v>
      </c>
      <c r="K14" s="56">
        <f t="shared" si="2"/>
        <v>1.0938718309282758</v>
      </c>
    </row>
    <row r="15" spans="1:11" x14ac:dyDescent="0.2">
      <c r="A15" s="4">
        <v>14</v>
      </c>
      <c r="B15" s="5">
        <v>19.75</v>
      </c>
      <c r="C15" s="10">
        <v>6</v>
      </c>
      <c r="D15" s="4">
        <v>462</v>
      </c>
      <c r="F15" s="65">
        <f t="shared" si="0"/>
        <v>18.682464138910973</v>
      </c>
      <c r="G15" s="65">
        <f t="shared" si="3"/>
        <v>1.0675358610890271</v>
      </c>
      <c r="H15" s="65">
        <f t="array" ref="H15">INDEX('b) Hat Matrix'!B25:Z25, ROWS($12:25))</f>
        <v>7.8243316102310459E-2</v>
      </c>
      <c r="I15" s="56">
        <f t="shared" si="4"/>
        <v>0.32751788847414259</v>
      </c>
      <c r="J15" s="56">
        <f t="shared" si="1"/>
        <v>0.34113546967607838</v>
      </c>
      <c r="K15" s="56">
        <f t="shared" si="2"/>
        <v>1.1581536426455883</v>
      </c>
    </row>
    <row r="16" spans="1:11" x14ac:dyDescent="0.2">
      <c r="A16" s="3">
        <v>15</v>
      </c>
      <c r="B16" s="7">
        <v>24</v>
      </c>
      <c r="C16" s="10">
        <v>9</v>
      </c>
      <c r="D16" s="4">
        <v>448</v>
      </c>
      <c r="F16" s="65">
        <f t="shared" si="0"/>
        <v>23.328798203161032</v>
      </c>
      <c r="G16" s="65">
        <f t="shared" si="3"/>
        <v>0.67120179683896808</v>
      </c>
      <c r="H16" s="65">
        <f t="array" ref="H16">INDEX('b) Hat Matrix'!B26:Z26, ROWS($12:26))</f>
        <v>4.1110770551008223E-2</v>
      </c>
      <c r="I16" s="56">
        <f t="shared" si="4"/>
        <v>0.20592338229883267</v>
      </c>
      <c r="J16" s="56">
        <f t="shared" si="1"/>
        <v>0.2102913662790355</v>
      </c>
      <c r="K16" s="56">
        <f t="shared" si="2"/>
        <v>0.69997845029989747</v>
      </c>
    </row>
    <row r="17" spans="1:11" x14ac:dyDescent="0.2">
      <c r="A17" s="4">
        <v>16</v>
      </c>
      <c r="B17" s="7">
        <v>29</v>
      </c>
      <c r="C17" s="9">
        <v>10</v>
      </c>
      <c r="D17" s="4">
        <v>776</v>
      </c>
      <c r="F17" s="65">
        <f t="shared" si="0"/>
        <v>29.662928425590053</v>
      </c>
      <c r="G17" s="65">
        <f t="shared" si="3"/>
        <v>-0.66292842559005294</v>
      </c>
      <c r="H17" s="65">
        <f t="array" ref="H17">INDEX('b) Hat Matrix'!B27:Z27, ROWS($12:27))</f>
        <v>0.1659404325623563</v>
      </c>
      <c r="I17" s="56">
        <f t="shared" si="4"/>
        <v>-0.20338512838083955</v>
      </c>
      <c r="J17" s="56">
        <f t="shared" si="1"/>
        <v>-0.22270022698342704</v>
      </c>
      <c r="K17" s="56">
        <f t="shared" si="2"/>
        <v>-0.79482143898506996</v>
      </c>
    </row>
    <row r="18" spans="1:11" x14ac:dyDescent="0.2">
      <c r="A18" s="3">
        <v>17</v>
      </c>
      <c r="B18" s="5">
        <v>15.35</v>
      </c>
      <c r="C18" s="10">
        <v>6</v>
      </c>
      <c r="D18" s="4">
        <v>200</v>
      </c>
      <c r="F18" s="65">
        <f t="shared" si="0"/>
        <v>14.913639659957372</v>
      </c>
      <c r="G18" s="65">
        <f t="shared" si="3"/>
        <v>0.43636034004262747</v>
      </c>
      <c r="H18" s="65">
        <f t="array" ref="H18">INDEX('b) Hat Matrix'!B28:Z28, ROWS($12:28))</f>
        <v>5.9432019758769314E-2</v>
      </c>
      <c r="I18" s="56">
        <f t="shared" si="4"/>
        <v>0.13387448833693255</v>
      </c>
      <c r="J18" s="56">
        <f t="shared" si="1"/>
        <v>0.13803929386259398</v>
      </c>
      <c r="K18" s="56">
        <f t="shared" si="2"/>
        <v>0.46393280359247679</v>
      </c>
    </row>
    <row r="19" spans="1:11" x14ac:dyDescent="0.2">
      <c r="A19" s="4">
        <v>18</v>
      </c>
      <c r="B19" s="5">
        <v>19</v>
      </c>
      <c r="C19" s="10">
        <v>7</v>
      </c>
      <c r="D19" s="4">
        <v>132</v>
      </c>
      <c r="F19" s="65">
        <f t="shared" si="0"/>
        <v>15.551378685189345</v>
      </c>
      <c r="G19" s="65">
        <f t="shared" si="3"/>
        <v>3.448621314810655</v>
      </c>
      <c r="H19" s="65">
        <f t="array" ref="H19">INDEX('b) Hat Matrix'!B29:Z29, ROWS($12:29))</f>
        <v>9.6260456045905746E-2</v>
      </c>
      <c r="I19" s="56">
        <f t="shared" si="4"/>
        <v>1.0580301911558114</v>
      </c>
      <c r="J19" s="56">
        <f t="shared" si="1"/>
        <v>1.1129519577226548</v>
      </c>
      <c r="K19" s="56">
        <f t="shared" si="2"/>
        <v>3.8159460188297669</v>
      </c>
    </row>
    <row r="20" spans="1:11" x14ac:dyDescent="0.2">
      <c r="A20" s="3">
        <v>19</v>
      </c>
      <c r="B20" s="8">
        <v>9.5</v>
      </c>
      <c r="C20" s="10">
        <v>3</v>
      </c>
      <c r="D20" s="4">
        <v>36</v>
      </c>
      <c r="F20" s="65">
        <f t="shared" si="0"/>
        <v>7.7068065222197522</v>
      </c>
      <c r="G20" s="65">
        <f t="shared" si="3"/>
        <v>1.7931934777802478</v>
      </c>
      <c r="H20" s="65">
        <f t="array" ref="H20">INDEX('b) Hat Matrix'!B30:Z30, ROWS($12:30))</f>
        <v>9.6448573778327232E-2</v>
      </c>
      <c r="I20" s="56">
        <f t="shared" si="4"/>
        <v>0.55014820848178791</v>
      </c>
      <c r="J20" s="56">
        <f t="shared" si="1"/>
        <v>0.57876633969150337</v>
      </c>
      <c r="K20" s="56">
        <f t="shared" si="2"/>
        <v>1.9846058848899597</v>
      </c>
    </row>
    <row r="21" spans="1:11" x14ac:dyDescent="0.2">
      <c r="A21" s="4">
        <v>20</v>
      </c>
      <c r="B21" s="5">
        <v>35.1</v>
      </c>
      <c r="C21" s="9">
        <v>17</v>
      </c>
      <c r="D21" s="4">
        <v>770</v>
      </c>
      <c r="F21" s="65">
        <f t="shared" si="0"/>
        <v>40.887969942321469</v>
      </c>
      <c r="G21" s="65">
        <f t="shared" si="3"/>
        <v>-5.7879699423214674</v>
      </c>
      <c r="H21" s="65">
        <f t="array" ref="H21">INDEX('b) Hat Matrix'!B31:Z31, ROWS($12:31))</f>
        <v>0.10168486097909861</v>
      </c>
      <c r="I21" s="56">
        <f t="shared" si="4"/>
        <v>-1.7757377181944083</v>
      </c>
      <c r="J21" s="56">
        <f t="shared" si="1"/>
        <v>-1.8735464299824696</v>
      </c>
      <c r="K21" s="56">
        <f t="shared" si="2"/>
        <v>-6.4431397077755319</v>
      </c>
    </row>
    <row r="22" spans="1:11" x14ac:dyDescent="0.2">
      <c r="A22" s="3">
        <v>21</v>
      </c>
      <c r="B22" s="5">
        <v>17.899999999999999</v>
      </c>
      <c r="C22" s="9">
        <v>10</v>
      </c>
      <c r="D22" s="4">
        <v>140</v>
      </c>
      <c r="F22" s="65">
        <f t="shared" si="0"/>
        <v>20.514178927061462</v>
      </c>
      <c r="G22" s="65">
        <f t="shared" si="3"/>
        <v>-2.614178927061463</v>
      </c>
      <c r="H22" s="65">
        <f t="array" ref="H22">INDEX('b) Hat Matrix'!B32:Z32, ROWS($12:32))</f>
        <v>0.16527688549269762</v>
      </c>
      <c r="I22" s="56">
        <f t="shared" si="4"/>
        <v>-0.80202491878009896</v>
      </c>
      <c r="J22" s="56">
        <f t="shared" si="1"/>
        <v>-0.87784257888430217</v>
      </c>
      <c r="K22" s="56">
        <f t="shared" si="2"/>
        <v>-3.1317917062887246</v>
      </c>
    </row>
    <row r="23" spans="1:11" x14ac:dyDescent="0.2">
      <c r="A23" s="4">
        <v>22</v>
      </c>
      <c r="B23" s="6">
        <v>52.32</v>
      </c>
      <c r="C23" s="10">
        <v>26</v>
      </c>
      <c r="D23" s="4">
        <v>810</v>
      </c>
      <c r="F23" s="65">
        <f t="shared" si="0"/>
        <v>56.006527888026589</v>
      </c>
      <c r="G23" s="65">
        <f t="shared" si="3"/>
        <v>-3.686527888026589</v>
      </c>
      <c r="H23" s="65">
        <f t="array" ref="H23">INDEX('b) Hat Matrix'!B33:Z33, ROWS($12:33))</f>
        <v>0.39157521846968929</v>
      </c>
      <c r="I23" s="56">
        <f t="shared" si="4"/>
        <v>-1.1310194567663496</v>
      </c>
      <c r="J23" s="56">
        <f t="shared" si="1"/>
        <v>-1.4499954140500526</v>
      </c>
      <c r="K23" s="56">
        <f t="shared" si="2"/>
        <v>-6.0591349989956518</v>
      </c>
    </row>
    <row r="24" spans="1:11" x14ac:dyDescent="0.2">
      <c r="A24" s="3">
        <v>23</v>
      </c>
      <c r="B24" s="5">
        <v>18.75</v>
      </c>
      <c r="C24" s="10">
        <v>9</v>
      </c>
      <c r="D24" s="4">
        <v>450</v>
      </c>
      <c r="F24" s="65">
        <f t="shared" si="0"/>
        <v>23.35756785567213</v>
      </c>
      <c r="G24" s="65">
        <f t="shared" si="3"/>
        <v>-4.60756785567213</v>
      </c>
      <c r="H24" s="65">
        <f t="array" ref="H24">INDEX('b) Hat Matrix'!B34:Z34, ROWS($12:34))</f>
        <v>4.1260050712577052E-2</v>
      </c>
      <c r="I24" s="56">
        <f t="shared" si="4"/>
        <v>-1.4135926951921112</v>
      </c>
      <c r="J24" s="56">
        <f t="shared" si="1"/>
        <v>-1.4436897737087246</v>
      </c>
      <c r="K24" s="56">
        <f t="shared" si="2"/>
        <v>-4.8058577918826417</v>
      </c>
    </row>
    <row r="25" spans="1:11" x14ac:dyDescent="0.2">
      <c r="A25" s="4">
        <v>24</v>
      </c>
      <c r="B25" s="5">
        <v>19.829999999999998</v>
      </c>
      <c r="C25" s="10">
        <v>8</v>
      </c>
      <c r="D25" s="4">
        <v>635</v>
      </c>
      <c r="F25" s="65">
        <f t="shared" si="0"/>
        <v>24.402853502339283</v>
      </c>
      <c r="G25" s="65">
        <f t="shared" si="3"/>
        <v>-4.5728535023392851</v>
      </c>
      <c r="H25" s="65">
        <f t="array" ref="H25">INDEX('b) Hat Matrix'!B35:Z35, ROWS($12:35))</f>
        <v>0.12060826049610088</v>
      </c>
      <c r="I25" s="56">
        <f t="shared" si="4"/>
        <v>-1.40294240032359</v>
      </c>
      <c r="J25" s="56">
        <f t="shared" si="1"/>
        <v>-1.4960587548771287</v>
      </c>
      <c r="K25" s="56">
        <f t="shared" si="2"/>
        <v>-5.2000187139795271</v>
      </c>
    </row>
    <row r="26" spans="1:11" x14ac:dyDescent="0.2">
      <c r="A26" s="3">
        <v>25</v>
      </c>
      <c r="B26" s="5">
        <v>10.75</v>
      </c>
      <c r="C26" s="10">
        <v>4</v>
      </c>
      <c r="D26" s="3">
        <v>150</v>
      </c>
      <c r="F26" s="66">
        <f t="shared" si="0"/>
        <v>10.962583925961479</v>
      </c>
      <c r="G26" s="66">
        <f t="shared" si="3"/>
        <v>-0.21258392596147857</v>
      </c>
      <c r="H26" s="66">
        <f t="array" ref="H26">INDEX('b) Hat Matrix'!B36:Z36, ROWS($12:36))</f>
        <v>6.6643454758530674E-2</v>
      </c>
      <c r="I26" s="57">
        <f t="shared" si="4"/>
        <v>-6.5220327571403752E-2</v>
      </c>
      <c r="J26" s="57">
        <f t="shared" si="1"/>
        <v>-6.7508613278013926E-2</v>
      </c>
      <c r="K26" s="57">
        <f t="shared" si="2"/>
        <v>-0.22776282766247793</v>
      </c>
    </row>
    <row r="27" spans="1:11" ht="16.5" thickBot="1" x14ac:dyDescent="0.25"/>
    <row r="28" spans="1:11" ht="16.5" thickBot="1" x14ac:dyDescent="0.3">
      <c r="A28" s="52" t="s">
        <v>33</v>
      </c>
      <c r="B28" s="60">
        <v>2.3412311451922889</v>
      </c>
      <c r="C28" s="61" t="s">
        <v>39</v>
      </c>
      <c r="D28" s="62">
        <f>' a) Finding β^ and σ²'!H12</f>
        <v>10.624167155480874</v>
      </c>
    </row>
    <row r="29" spans="1:11" x14ac:dyDescent="0.25">
      <c r="A29" s="53" t="s">
        <v>34</v>
      </c>
      <c r="B29" s="58">
        <v>1.6159072106092438</v>
      </c>
    </row>
    <row r="30" spans="1:11" ht="16.5" thickBot="1" x14ac:dyDescent="0.3">
      <c r="A30" s="54" t="s">
        <v>35</v>
      </c>
      <c r="B30" s="59">
        <v>1.43848262555481E-2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 a) Finding β^ and σ²</vt:lpstr>
      <vt:lpstr>b) Hat Matrix</vt:lpstr>
      <vt:lpstr>c) Residuals</vt:lpstr>
      <vt:lpstr>d) R student residuals</vt:lpstr>
      <vt:lpstr>B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Msc 1</cp:lastModifiedBy>
  <dcterms:created xsi:type="dcterms:W3CDTF">2024-04-02T10:12:01Z</dcterms:created>
  <dcterms:modified xsi:type="dcterms:W3CDTF">2024-04-02T09:24:54Z</dcterms:modified>
</cp:coreProperties>
</file>