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21046\Google ドライブ\学校\4年前期\情報処理学会\実験\data\20220614\ando\"/>
    </mc:Choice>
  </mc:AlternateContent>
  <bookViews>
    <workbookView xWindow="0" yWindow="0" windowWidth="17145" windowHeight="8895" activeTab="3"/>
  </bookViews>
  <sheets>
    <sheet name="分析" sheetId="2" r:id="rId1"/>
    <sheet name="オリンピック" sheetId="4" r:id="rId2"/>
    <sheet name="器械" sheetId="5" r:id="rId3"/>
    <sheet name="機会" sheetId="6" r:id="rId4"/>
    <sheet name="確率分布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5" i="6" l="1"/>
  <c r="T75" i="6"/>
  <c r="U75" i="6"/>
  <c r="V75" i="6"/>
  <c r="W75" i="6"/>
  <c r="S75" i="6"/>
  <c r="T74" i="6"/>
  <c r="U74" i="6"/>
  <c r="V74" i="6"/>
  <c r="W74" i="6"/>
  <c r="S74" i="6"/>
  <c r="X71" i="6" l="1"/>
  <c r="T71" i="6"/>
  <c r="U71" i="6"/>
  <c r="V71" i="6"/>
  <c r="W71" i="6"/>
  <c r="S71" i="6"/>
  <c r="T70" i="6"/>
  <c r="U70" i="6"/>
  <c r="V70" i="6"/>
  <c r="W70" i="6"/>
  <c r="S70" i="6"/>
  <c r="X69" i="6"/>
  <c r="X13" i="6"/>
  <c r="T68" i="6" l="1"/>
  <c r="U68" i="6"/>
  <c r="V68" i="6"/>
  <c r="W68" i="6"/>
  <c r="X68" i="6"/>
  <c r="S68" i="6"/>
  <c r="X64" i="6"/>
  <c r="X65" i="6"/>
  <c r="X66" i="6"/>
  <c r="X67" i="6"/>
  <c r="X63" i="6"/>
  <c r="T41" i="6"/>
  <c r="U41" i="6"/>
  <c r="V41" i="6"/>
  <c r="W41" i="6"/>
  <c r="S41" i="6"/>
  <c r="X38" i="6"/>
  <c r="X39" i="6"/>
  <c r="X40" i="6"/>
  <c r="X37" i="6"/>
  <c r="T12" i="6"/>
  <c r="U12" i="6"/>
  <c r="V12" i="6"/>
  <c r="W12" i="6"/>
  <c r="S12" i="6"/>
  <c r="X9" i="6"/>
  <c r="X12" i="6" s="1"/>
  <c r="X10" i="6"/>
  <c r="X11" i="6"/>
  <c r="X8" i="6"/>
  <c r="Z57" i="5"/>
  <c r="Z58" i="5"/>
  <c r="Z60" i="5" s="1"/>
  <c r="Z59" i="5"/>
  <c r="Z56" i="5"/>
  <c r="V60" i="5"/>
  <c r="W60" i="5"/>
  <c r="X60" i="5"/>
  <c r="Y60" i="5"/>
  <c r="U60" i="5"/>
  <c r="V35" i="5"/>
  <c r="W35" i="5"/>
  <c r="X35" i="5"/>
  <c r="Y35" i="5"/>
  <c r="Z35" i="5"/>
  <c r="U35" i="5"/>
  <c r="Z32" i="5"/>
  <c r="Z33" i="5"/>
  <c r="Z34" i="5"/>
  <c r="Z31" i="5"/>
  <c r="V11" i="5"/>
  <c r="W11" i="5"/>
  <c r="X11" i="5"/>
  <c r="Y11" i="5"/>
  <c r="Z11" i="5"/>
  <c r="U11" i="5"/>
  <c r="Z8" i="5"/>
  <c r="Z9" i="5"/>
  <c r="Z10" i="5"/>
  <c r="Z7" i="5"/>
  <c r="Q62" i="4"/>
  <c r="R62" i="4"/>
  <c r="S62" i="4"/>
  <c r="T62" i="4"/>
  <c r="U62" i="4"/>
  <c r="V62" i="4"/>
  <c r="W62" i="4"/>
  <c r="X62" i="4"/>
  <c r="Y62" i="4"/>
  <c r="Z62" i="4"/>
  <c r="P62" i="4"/>
  <c r="M59" i="4"/>
  <c r="M60" i="4"/>
  <c r="M61" i="4"/>
  <c r="M62" i="4"/>
  <c r="M63" i="4"/>
  <c r="M64" i="4"/>
  <c r="M65" i="4"/>
  <c r="M66" i="4"/>
  <c r="M67" i="4"/>
  <c r="M68" i="4"/>
  <c r="M69" i="4"/>
  <c r="M70" i="4"/>
  <c r="M58" i="4"/>
  <c r="Z59" i="4"/>
  <c r="Z60" i="4"/>
  <c r="Z61" i="4"/>
  <c r="Z58" i="4"/>
  <c r="Q38" i="4"/>
  <c r="R38" i="4"/>
  <c r="S38" i="4"/>
  <c r="T38" i="4"/>
  <c r="U38" i="4"/>
  <c r="V38" i="4"/>
  <c r="W38" i="4"/>
  <c r="X38" i="4"/>
  <c r="Y38" i="4"/>
  <c r="Z38" i="4"/>
  <c r="P38" i="4"/>
  <c r="M35" i="4"/>
  <c r="M36" i="4"/>
  <c r="M37" i="4"/>
  <c r="M34" i="4"/>
  <c r="Z35" i="4"/>
  <c r="Z36" i="4"/>
  <c r="Z37" i="4"/>
  <c r="Z34" i="4"/>
  <c r="Q13" i="4"/>
  <c r="R13" i="4"/>
  <c r="S13" i="4"/>
  <c r="T13" i="4"/>
  <c r="U13" i="4"/>
  <c r="V13" i="4"/>
  <c r="W13" i="4"/>
  <c r="X13" i="4"/>
  <c r="Y13" i="4"/>
  <c r="P13" i="4"/>
  <c r="D14" i="4"/>
  <c r="E14" i="4"/>
  <c r="F14" i="4"/>
  <c r="G14" i="4"/>
  <c r="H14" i="4"/>
  <c r="I14" i="4"/>
  <c r="J14" i="4"/>
  <c r="K14" i="4"/>
  <c r="L14" i="4"/>
  <c r="M9" i="4"/>
  <c r="M10" i="4"/>
  <c r="M11" i="4"/>
  <c r="M12" i="4"/>
  <c r="Z10" i="4"/>
  <c r="Z13" i="4" s="1"/>
  <c r="Z11" i="4"/>
  <c r="Z12" i="4"/>
  <c r="Z9" i="4"/>
  <c r="R27" i="7"/>
  <c r="R28" i="7"/>
  <c r="R29" i="7"/>
  <c r="R30" i="7"/>
  <c r="R26" i="7"/>
  <c r="R20" i="7"/>
  <c r="R21" i="7"/>
  <c r="R22" i="7"/>
  <c r="R23" i="7"/>
  <c r="R19" i="7"/>
  <c r="R15" i="7"/>
  <c r="R9" i="7"/>
  <c r="R10" i="7"/>
  <c r="R11" i="7"/>
  <c r="R12" i="7"/>
  <c r="R8" i="7"/>
  <c r="Q14" i="7"/>
  <c r="R14" i="7" s="1"/>
  <c r="Q13" i="7"/>
  <c r="R13" i="7" s="1"/>
  <c r="C41" i="7"/>
  <c r="M36" i="7"/>
  <c r="L41" i="7"/>
  <c r="K41" i="7"/>
  <c r="J41" i="7"/>
  <c r="I41" i="7"/>
  <c r="H41" i="7"/>
  <c r="G41" i="7"/>
  <c r="F41" i="7"/>
  <c r="E41" i="7"/>
  <c r="D41" i="7"/>
  <c r="L40" i="7"/>
  <c r="K40" i="7"/>
  <c r="J40" i="7"/>
  <c r="I40" i="7"/>
  <c r="H40" i="7"/>
  <c r="G40" i="7"/>
  <c r="F40" i="7"/>
  <c r="E40" i="7"/>
  <c r="D40" i="7"/>
  <c r="M39" i="7"/>
  <c r="M38" i="7"/>
  <c r="M37" i="7"/>
  <c r="M35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M29" i="7"/>
  <c r="M28" i="7"/>
  <c r="M27" i="7"/>
  <c r="M26" i="7"/>
  <c r="M25" i="7"/>
  <c r="L16" i="7"/>
  <c r="K16" i="7"/>
  <c r="J16" i="7"/>
  <c r="I16" i="7"/>
  <c r="H16" i="7"/>
  <c r="G16" i="7"/>
  <c r="F16" i="7"/>
  <c r="E16" i="7"/>
  <c r="D16" i="7"/>
  <c r="C16" i="7"/>
  <c r="F15" i="7"/>
  <c r="E15" i="7"/>
  <c r="L13" i="7"/>
  <c r="L15" i="7" s="1"/>
  <c r="K13" i="7"/>
  <c r="J13" i="7"/>
  <c r="I13" i="7"/>
  <c r="H13" i="7"/>
  <c r="G13" i="7"/>
  <c r="G15" i="7" s="1"/>
  <c r="F13" i="7"/>
  <c r="E13" i="7"/>
  <c r="D13" i="7"/>
  <c r="D15" i="7" s="1"/>
  <c r="C13" i="7"/>
  <c r="C15" i="7" s="1"/>
  <c r="L12" i="7"/>
  <c r="K12" i="7"/>
  <c r="J12" i="7"/>
  <c r="I12" i="7"/>
  <c r="H12" i="7"/>
  <c r="G12" i="7"/>
  <c r="G14" i="7" s="1"/>
  <c r="F12" i="7"/>
  <c r="F14" i="7" s="1"/>
  <c r="E12" i="7"/>
  <c r="E14" i="7" s="1"/>
  <c r="D12" i="7"/>
  <c r="C12" i="7"/>
  <c r="L11" i="7"/>
  <c r="K11" i="7"/>
  <c r="K14" i="7" s="1"/>
  <c r="J11" i="7"/>
  <c r="I11" i="7"/>
  <c r="H11" i="7"/>
  <c r="H14" i="7" s="1"/>
  <c r="G11" i="7"/>
  <c r="F11" i="7"/>
  <c r="E11" i="7"/>
  <c r="D11" i="7"/>
  <c r="C11" i="7"/>
  <c r="C14" i="7" s="1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M8" i="7"/>
  <c r="M7" i="7"/>
  <c r="M6" i="7"/>
  <c r="M5" i="7"/>
  <c r="M4" i="7"/>
  <c r="D69" i="5"/>
  <c r="E69" i="5"/>
  <c r="F69" i="5"/>
  <c r="G69" i="5"/>
  <c r="H69" i="5"/>
  <c r="C69" i="5"/>
  <c r="D44" i="5"/>
  <c r="E44" i="5"/>
  <c r="F44" i="5"/>
  <c r="G44" i="5"/>
  <c r="H44" i="5"/>
  <c r="C44" i="5"/>
  <c r="D20" i="5"/>
  <c r="E20" i="5"/>
  <c r="F20" i="5"/>
  <c r="G20" i="5"/>
  <c r="H20" i="5"/>
  <c r="C20" i="5"/>
  <c r="C49" i="6"/>
  <c r="D58" i="6"/>
  <c r="C58" i="6"/>
  <c r="B58" i="6"/>
  <c r="D57" i="6"/>
  <c r="C57" i="6"/>
  <c r="B57" i="6"/>
  <c r="D31" i="6"/>
  <c r="C31" i="6"/>
  <c r="B31" i="6"/>
  <c r="D30" i="6"/>
  <c r="C30" i="6"/>
  <c r="B30" i="6"/>
  <c r="D76" i="6"/>
  <c r="E76" i="6"/>
  <c r="F76" i="6"/>
  <c r="G76" i="6"/>
  <c r="C76" i="6"/>
  <c r="D21" i="6"/>
  <c r="E21" i="6"/>
  <c r="F21" i="6"/>
  <c r="G21" i="6"/>
  <c r="H21" i="6"/>
  <c r="C21" i="6"/>
  <c r="D49" i="6"/>
  <c r="E49" i="6"/>
  <c r="F49" i="6"/>
  <c r="G49" i="6"/>
  <c r="D20" i="4"/>
  <c r="E20" i="4"/>
  <c r="F20" i="4"/>
  <c r="G20" i="4"/>
  <c r="H20" i="4"/>
  <c r="I20" i="4"/>
  <c r="J20" i="4"/>
  <c r="K20" i="4"/>
  <c r="L20" i="4"/>
  <c r="C20" i="4"/>
  <c r="D45" i="4"/>
  <c r="E45" i="4"/>
  <c r="F45" i="4"/>
  <c r="G45" i="4"/>
  <c r="H45" i="4"/>
  <c r="I45" i="4"/>
  <c r="J45" i="4"/>
  <c r="K45" i="4"/>
  <c r="L45" i="4"/>
  <c r="C45" i="4"/>
  <c r="M45" i="4" s="1"/>
  <c r="D70" i="4"/>
  <c r="E70" i="4"/>
  <c r="F70" i="4"/>
  <c r="G70" i="4"/>
  <c r="H70" i="4"/>
  <c r="I70" i="4"/>
  <c r="J70" i="4"/>
  <c r="K70" i="4"/>
  <c r="L70" i="4"/>
  <c r="C70" i="4"/>
  <c r="H16" i="6"/>
  <c r="D3" i="6"/>
  <c r="C3" i="6"/>
  <c r="B3" i="6"/>
  <c r="D52" i="5"/>
  <c r="C52" i="5"/>
  <c r="B52" i="5"/>
  <c r="D3" i="5"/>
  <c r="C3" i="5"/>
  <c r="B3" i="5"/>
  <c r="D27" i="5"/>
  <c r="C27" i="5"/>
  <c r="B27" i="5"/>
  <c r="X41" i="6" l="1"/>
  <c r="I14" i="7"/>
  <c r="M30" i="7"/>
  <c r="M9" i="7"/>
  <c r="J14" i="7"/>
  <c r="I15" i="7"/>
  <c r="D14" i="7"/>
  <c r="L14" i="7"/>
  <c r="J15" i="7"/>
  <c r="K15" i="7"/>
  <c r="M40" i="7"/>
  <c r="M41" i="7"/>
  <c r="C40" i="7"/>
  <c r="M31" i="7"/>
  <c r="M12" i="7"/>
  <c r="M14" i="7" s="1"/>
  <c r="H15" i="7"/>
  <c r="M16" i="7"/>
  <c r="M11" i="7"/>
  <c r="M10" i="7"/>
  <c r="M13" i="7"/>
  <c r="M15" i="7" s="1"/>
  <c r="E58" i="6"/>
  <c r="E57" i="6"/>
  <c r="E52" i="5"/>
  <c r="E31" i="6"/>
  <c r="E30" i="6"/>
  <c r="E27" i="5"/>
  <c r="E3" i="6"/>
  <c r="E3" i="5"/>
  <c r="D53" i="4"/>
  <c r="C53" i="4"/>
  <c r="B53" i="4"/>
  <c r="H16" i="4"/>
  <c r="C13" i="4"/>
  <c r="D30" i="4"/>
  <c r="C30" i="4"/>
  <c r="B30" i="4"/>
  <c r="H4" i="4"/>
  <c r="G4" i="4"/>
  <c r="F4" i="4"/>
  <c r="G3" i="4"/>
  <c r="F3" i="4"/>
  <c r="H3" i="4"/>
  <c r="G8" i="2"/>
  <c r="F8" i="2"/>
  <c r="E8" i="2"/>
  <c r="D8" i="2"/>
  <c r="C8" i="2"/>
  <c r="D7" i="2"/>
  <c r="G7" i="2" s="1"/>
  <c r="E7" i="2"/>
  <c r="F7" i="2"/>
  <c r="D13" i="4"/>
  <c r="E13" i="4"/>
  <c r="F13" i="4"/>
  <c r="G13" i="4"/>
  <c r="I13" i="4"/>
  <c r="J13" i="4"/>
  <c r="K13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I16" i="4"/>
  <c r="J16" i="4"/>
  <c r="K16" i="4"/>
  <c r="C17" i="4"/>
  <c r="D17" i="4"/>
  <c r="E17" i="4"/>
  <c r="F17" i="4"/>
  <c r="G17" i="4"/>
  <c r="I17" i="4"/>
  <c r="J17" i="4"/>
  <c r="K17" i="4"/>
  <c r="E18" i="4" l="1"/>
  <c r="D56" i="6"/>
  <c r="D29" i="6"/>
  <c r="E53" i="4"/>
  <c r="E30" i="4"/>
  <c r="E19" i="4"/>
  <c r="H13" i="4"/>
  <c r="H17" i="4"/>
  <c r="H19" i="4" s="1"/>
  <c r="F18" i="4"/>
  <c r="L15" i="4"/>
  <c r="I4" i="4"/>
  <c r="M8" i="4"/>
  <c r="M14" i="4" s="1"/>
  <c r="C14" i="4"/>
  <c r="I3" i="4"/>
  <c r="G19" i="4"/>
  <c r="D19" i="4"/>
  <c r="L17" i="4"/>
  <c r="L13" i="4"/>
  <c r="L16" i="4"/>
  <c r="L18" i="4" s="1"/>
  <c r="H18" i="4"/>
  <c r="F19" i="4"/>
  <c r="I18" i="4"/>
  <c r="G18" i="4"/>
  <c r="C19" i="4"/>
  <c r="C18" i="4"/>
  <c r="J18" i="4"/>
  <c r="K19" i="4"/>
  <c r="J19" i="4"/>
  <c r="D18" i="4"/>
  <c r="I19" i="4"/>
  <c r="K18" i="4"/>
  <c r="G67" i="4"/>
  <c r="G66" i="4"/>
  <c r="G65" i="4"/>
  <c r="G64" i="4"/>
  <c r="G63" i="4"/>
  <c r="G42" i="4"/>
  <c r="G41" i="4"/>
  <c r="G40" i="4"/>
  <c r="G39" i="4"/>
  <c r="G38" i="4"/>
  <c r="G73" i="6"/>
  <c r="F73" i="6"/>
  <c r="E73" i="6"/>
  <c r="E75" i="6" s="1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H68" i="6"/>
  <c r="H67" i="6"/>
  <c r="H66" i="6"/>
  <c r="H65" i="6"/>
  <c r="H64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H41" i="6"/>
  <c r="H40" i="6"/>
  <c r="H39" i="6"/>
  <c r="H38" i="6"/>
  <c r="H37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H13" i="6"/>
  <c r="H12" i="6"/>
  <c r="H11" i="6"/>
  <c r="H10" i="6"/>
  <c r="H9" i="6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H61" i="5"/>
  <c r="H60" i="5"/>
  <c r="H59" i="5"/>
  <c r="H58" i="5"/>
  <c r="H57" i="5"/>
  <c r="G41" i="5"/>
  <c r="F41" i="5"/>
  <c r="E41" i="5"/>
  <c r="D41" i="5"/>
  <c r="C41" i="5"/>
  <c r="G40" i="5"/>
  <c r="G42" i="5" s="1"/>
  <c r="F40" i="5"/>
  <c r="E40" i="5"/>
  <c r="E42" i="5" s="1"/>
  <c r="D40" i="5"/>
  <c r="C40" i="5"/>
  <c r="G39" i="5"/>
  <c r="F39" i="5"/>
  <c r="E39" i="5"/>
  <c r="D39" i="5"/>
  <c r="C39" i="5"/>
  <c r="C43" i="5" s="1"/>
  <c r="G38" i="5"/>
  <c r="F38" i="5"/>
  <c r="E38" i="5"/>
  <c r="D38" i="5"/>
  <c r="C38" i="5"/>
  <c r="G37" i="5"/>
  <c r="F37" i="5"/>
  <c r="E37" i="5"/>
  <c r="D37" i="5"/>
  <c r="C37" i="5"/>
  <c r="H36" i="5"/>
  <c r="H35" i="5"/>
  <c r="H34" i="5"/>
  <c r="H33" i="5"/>
  <c r="H32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H12" i="5"/>
  <c r="H11" i="5"/>
  <c r="H10" i="5"/>
  <c r="H9" i="5"/>
  <c r="H8" i="5"/>
  <c r="L67" i="4"/>
  <c r="K67" i="4"/>
  <c r="J67" i="4"/>
  <c r="I67" i="4"/>
  <c r="H67" i="4"/>
  <c r="F67" i="4"/>
  <c r="E67" i="4"/>
  <c r="D67" i="4"/>
  <c r="C67" i="4"/>
  <c r="L66" i="4"/>
  <c r="K66" i="4"/>
  <c r="J66" i="4"/>
  <c r="I66" i="4"/>
  <c r="H66" i="4"/>
  <c r="F66" i="4"/>
  <c r="E66" i="4"/>
  <c r="D66" i="4"/>
  <c r="C66" i="4"/>
  <c r="L65" i="4"/>
  <c r="K65" i="4"/>
  <c r="J65" i="4"/>
  <c r="I65" i="4"/>
  <c r="H65" i="4"/>
  <c r="F65" i="4"/>
  <c r="E65" i="4"/>
  <c r="D65" i="4"/>
  <c r="C65" i="4"/>
  <c r="L64" i="4"/>
  <c r="K64" i="4"/>
  <c r="J64" i="4"/>
  <c r="I64" i="4"/>
  <c r="H64" i="4"/>
  <c r="F64" i="4"/>
  <c r="E64" i="4"/>
  <c r="D64" i="4"/>
  <c r="C64" i="4"/>
  <c r="L63" i="4"/>
  <c r="K63" i="4"/>
  <c r="J63" i="4"/>
  <c r="I63" i="4"/>
  <c r="H63" i="4"/>
  <c r="F63" i="4"/>
  <c r="E63" i="4"/>
  <c r="D63" i="4"/>
  <c r="C63" i="4"/>
  <c r="L42" i="4"/>
  <c r="K42" i="4"/>
  <c r="J42" i="4"/>
  <c r="I42" i="4"/>
  <c r="H42" i="4"/>
  <c r="F42" i="4"/>
  <c r="E42" i="4"/>
  <c r="D42" i="4"/>
  <c r="C42" i="4"/>
  <c r="M42" i="4" s="1"/>
  <c r="L41" i="4"/>
  <c r="K41" i="4"/>
  <c r="J41" i="4"/>
  <c r="I41" i="4"/>
  <c r="H41" i="4"/>
  <c r="F41" i="4"/>
  <c r="E41" i="4"/>
  <c r="D41" i="4"/>
  <c r="C41" i="4"/>
  <c r="L40" i="4"/>
  <c r="K40" i="4"/>
  <c r="J40" i="4"/>
  <c r="I40" i="4"/>
  <c r="H40" i="4"/>
  <c r="F40" i="4"/>
  <c r="E40" i="4"/>
  <c r="D40" i="4"/>
  <c r="C40" i="4"/>
  <c r="L39" i="4"/>
  <c r="K39" i="4"/>
  <c r="J39" i="4"/>
  <c r="I39" i="4"/>
  <c r="H39" i="4"/>
  <c r="F39" i="4"/>
  <c r="E39" i="4"/>
  <c r="D39" i="4"/>
  <c r="C39" i="4"/>
  <c r="L38" i="4"/>
  <c r="K38" i="4"/>
  <c r="J38" i="4"/>
  <c r="I38" i="4"/>
  <c r="H38" i="4"/>
  <c r="F38" i="4"/>
  <c r="E38" i="4"/>
  <c r="D38" i="4"/>
  <c r="C38" i="4"/>
  <c r="M38" i="4" l="1"/>
  <c r="M39" i="4"/>
  <c r="M40" i="4"/>
  <c r="M41" i="4"/>
  <c r="M20" i="4"/>
  <c r="G43" i="4"/>
  <c r="D75" i="6"/>
  <c r="D74" i="6"/>
  <c r="E74" i="6"/>
  <c r="G75" i="6"/>
  <c r="F74" i="6"/>
  <c r="H71" i="6"/>
  <c r="C74" i="6"/>
  <c r="H73" i="6"/>
  <c r="H76" i="6"/>
  <c r="C75" i="6"/>
  <c r="D67" i="5"/>
  <c r="F67" i="5"/>
  <c r="G68" i="5"/>
  <c r="C67" i="5"/>
  <c r="E67" i="5"/>
  <c r="E68" i="5"/>
  <c r="E47" i="6"/>
  <c r="G48" i="6"/>
  <c r="D48" i="6"/>
  <c r="D47" i="6"/>
  <c r="C48" i="6"/>
  <c r="C47" i="6"/>
  <c r="G47" i="6"/>
  <c r="F48" i="6"/>
  <c r="H45" i="6"/>
  <c r="H46" i="6"/>
  <c r="H49" i="6"/>
  <c r="F43" i="5"/>
  <c r="F42" i="5"/>
  <c r="G43" i="5"/>
  <c r="E43" i="5"/>
  <c r="D42" i="5"/>
  <c r="C42" i="5"/>
  <c r="H39" i="5"/>
  <c r="C19" i="6"/>
  <c r="F19" i="6"/>
  <c r="G20" i="6"/>
  <c r="E20" i="6"/>
  <c r="H15" i="6"/>
  <c r="F20" i="6"/>
  <c r="G19" i="6"/>
  <c r="H17" i="6"/>
  <c r="D19" i="6"/>
  <c r="C20" i="6"/>
  <c r="H40" i="5"/>
  <c r="H64" i="5"/>
  <c r="H65" i="5"/>
  <c r="C68" i="5"/>
  <c r="D43" i="5"/>
  <c r="F68" i="5"/>
  <c r="D68" i="5"/>
  <c r="H15" i="5"/>
  <c r="G18" i="5"/>
  <c r="E19" i="5"/>
  <c r="E18" i="5"/>
  <c r="C19" i="5"/>
  <c r="F18" i="5"/>
  <c r="D18" i="5"/>
  <c r="G69" i="4"/>
  <c r="G68" i="4"/>
  <c r="G44" i="4"/>
  <c r="H2" i="4"/>
  <c r="L19" i="4"/>
  <c r="M15" i="4"/>
  <c r="M16" i="4"/>
  <c r="M17" i="4"/>
  <c r="M13" i="4"/>
  <c r="E69" i="4"/>
  <c r="C69" i="4"/>
  <c r="L69" i="4"/>
  <c r="I43" i="4"/>
  <c r="H69" i="4"/>
  <c r="F68" i="4"/>
  <c r="J43" i="4"/>
  <c r="H43" i="4"/>
  <c r="K69" i="4"/>
  <c r="E44" i="4"/>
  <c r="J44" i="4"/>
  <c r="J69" i="4"/>
  <c r="H44" i="4"/>
  <c r="F43" i="4"/>
  <c r="K43" i="4"/>
  <c r="C43" i="4"/>
  <c r="D43" i="4"/>
  <c r="C44" i="4"/>
  <c r="L44" i="4"/>
  <c r="F69" i="4"/>
  <c r="F44" i="4"/>
  <c r="E43" i="4"/>
  <c r="D44" i="4"/>
  <c r="J68" i="4"/>
  <c r="I68" i="4"/>
  <c r="I44" i="4"/>
  <c r="K68" i="4"/>
  <c r="L43" i="4"/>
  <c r="I69" i="4"/>
  <c r="D68" i="4"/>
  <c r="C68" i="4"/>
  <c r="C73" i="4" s="1"/>
  <c r="L68" i="4"/>
  <c r="L73" i="4" s="1"/>
  <c r="E68" i="4"/>
  <c r="K44" i="4"/>
  <c r="H68" i="4"/>
  <c r="H14" i="6"/>
  <c r="E19" i="6"/>
  <c r="H44" i="6"/>
  <c r="F47" i="6"/>
  <c r="G74" i="6"/>
  <c r="H70" i="6"/>
  <c r="D20" i="6"/>
  <c r="E48" i="6"/>
  <c r="H69" i="6"/>
  <c r="H43" i="6"/>
  <c r="H42" i="6"/>
  <c r="H72" i="6"/>
  <c r="F75" i="6"/>
  <c r="H18" i="6"/>
  <c r="G67" i="5"/>
  <c r="H63" i="5"/>
  <c r="H62" i="5"/>
  <c r="H66" i="5"/>
  <c r="H38" i="5"/>
  <c r="H37" i="5"/>
  <c r="H41" i="5"/>
  <c r="D19" i="5"/>
  <c r="F19" i="5"/>
  <c r="C18" i="5"/>
  <c r="G19" i="5"/>
  <c r="H16" i="5"/>
  <c r="H14" i="5"/>
  <c r="H13" i="5"/>
  <c r="H17" i="5"/>
  <c r="D69" i="4"/>
  <c r="M44" i="4" l="1"/>
  <c r="M43" i="4"/>
  <c r="F73" i="4"/>
  <c r="D73" i="4"/>
  <c r="H75" i="6"/>
  <c r="H74" i="6"/>
  <c r="H68" i="5"/>
  <c r="H67" i="5"/>
  <c r="H47" i="6"/>
  <c r="H42" i="5"/>
  <c r="H43" i="5"/>
  <c r="E73" i="4"/>
  <c r="K73" i="4"/>
  <c r="I73" i="4"/>
  <c r="J73" i="4"/>
  <c r="G73" i="4"/>
  <c r="H73" i="4"/>
  <c r="H19" i="6"/>
  <c r="H19" i="5"/>
  <c r="H18" i="5"/>
  <c r="M19" i="4"/>
  <c r="M18" i="4"/>
  <c r="H20" i="6"/>
  <c r="H48" i="6"/>
  <c r="D29" i="4"/>
  <c r="B29" i="4"/>
  <c r="C29" i="4"/>
  <c r="M73" i="4" l="1"/>
  <c r="E29" i="4"/>
  <c r="D28" i="4" s="1"/>
  <c r="C54" i="4"/>
  <c r="B54" i="4"/>
  <c r="D54" i="4"/>
  <c r="E54" i="4" l="1"/>
  <c r="D52" i="4" s="1"/>
  <c r="C4" i="5"/>
  <c r="D4" i="5"/>
  <c r="B4" i="5"/>
  <c r="E4" i="5" l="1"/>
  <c r="D2" i="5" s="1"/>
  <c r="C4" i="6"/>
  <c r="D4" i="6"/>
  <c r="B4" i="6"/>
  <c r="E4" i="6" s="1"/>
  <c r="D2" i="6" s="1"/>
  <c r="C28" i="5"/>
  <c r="D28" i="5"/>
  <c r="B28" i="5"/>
  <c r="E28" i="5" l="1"/>
  <c r="D26" i="5" s="1"/>
  <c r="C53" i="5"/>
  <c r="D53" i="5"/>
  <c r="B53" i="5"/>
  <c r="E53" i="5" l="1"/>
  <c r="D51" i="5" s="1"/>
</calcChain>
</file>

<file path=xl/sharedStrings.xml><?xml version="1.0" encoding="utf-8"?>
<sst xmlns="http://schemas.openxmlformats.org/spreadsheetml/2006/main" count="536" uniqueCount="78">
  <si>
    <t>データ測定日</t>
    <rPh sb="3" eb="6">
      <t>ソクテイビ</t>
    </rPh>
    <phoneticPr fontId="1"/>
  </si>
  <si>
    <t>データ測定時間</t>
    <rPh sb="3" eb="7">
      <t>ソクテイジカン</t>
    </rPh>
    <phoneticPr fontId="1"/>
  </si>
  <si>
    <t>実験対象者</t>
    <rPh sb="0" eb="5">
      <t>ジッケンタイショウシャ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</si>
  <si>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</si>
  <si>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</si>
  <si>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</si>
  <si>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</si>
  <si>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</si>
  <si>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i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</si>
  <si>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</si>
  <si>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</si>
  <si>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四分位範囲</t>
    <rPh sb="0" eb="5">
      <t>シブンイハンイ</t>
    </rPh>
    <phoneticPr fontId="1"/>
  </si>
  <si>
    <t>第3四分位数</t>
    <rPh sb="0" eb="1">
      <t>ダイ</t>
    </rPh>
    <rPh sb="2" eb="6">
      <t>シブンイスウ</t>
    </rPh>
    <phoneticPr fontId="1"/>
  </si>
  <si>
    <t>第1四分位数</t>
    <rPh sb="0" eb="1">
      <t>ダイ</t>
    </rPh>
    <rPh sb="2" eb="5">
      <t>シブンイ</t>
    </rPh>
    <rPh sb="5" eb="6">
      <t>スウ</t>
    </rPh>
    <phoneticPr fontId="1"/>
  </si>
  <si>
    <t>外れ値下</t>
    <rPh sb="0" eb="1">
      <t>ハズ</t>
    </rPh>
    <rPh sb="2" eb="3">
      <t>チ</t>
    </rPh>
    <rPh sb="3" eb="4">
      <t>シタ</t>
    </rPh>
    <phoneticPr fontId="1"/>
  </si>
  <si>
    <t>外れ値上</t>
    <rPh sb="0" eb="1">
      <t>ハズ</t>
    </rPh>
    <rPh sb="2" eb="3">
      <t>チ</t>
    </rPh>
    <rPh sb="3" eb="4">
      <t>ウエ</t>
    </rPh>
    <phoneticPr fontId="1"/>
  </si>
  <si>
    <t>o</t>
    <phoneticPr fontId="1"/>
  </si>
  <si>
    <t>r</t>
    <phoneticPr fontId="1"/>
  </si>
  <si>
    <t>n</t>
    <phoneticPr fontId="1"/>
  </si>
  <si>
    <t>p</t>
    <phoneticPr fontId="1"/>
  </si>
  <si>
    <t>i</t>
    <phoneticPr fontId="1"/>
  </si>
  <si>
    <t>k</t>
    <phoneticPr fontId="1"/>
  </si>
  <si>
    <t>k</t>
    <phoneticPr fontId="1"/>
  </si>
  <si>
    <t>u</t>
    <phoneticPr fontId="1"/>
  </si>
  <si>
    <t>ゆっくり</t>
    <phoneticPr fontId="1"/>
  </si>
  <si>
    <t>ふつう</t>
    <phoneticPr fontId="1"/>
  </si>
  <si>
    <t>急いで</t>
    <rPh sb="0" eb="1">
      <t>イソ</t>
    </rPh>
    <phoneticPr fontId="1"/>
  </si>
  <si>
    <t>k</t>
    <phoneticPr fontId="1"/>
  </si>
  <si>
    <t>k</t>
    <phoneticPr fontId="1"/>
  </si>
  <si>
    <t>a</t>
    <phoneticPr fontId="1"/>
  </si>
  <si>
    <t>ふつう</t>
    <phoneticPr fontId="1"/>
  </si>
  <si>
    <t>いそいで</t>
    <phoneticPr fontId="1"/>
  </si>
  <si>
    <t>n</t>
    <phoneticPr fontId="1"/>
  </si>
  <si>
    <t>n</t>
    <phoneticPr fontId="1"/>
  </si>
  <si>
    <t>n</t>
    <phoneticPr fontId="1"/>
  </si>
  <si>
    <t>安藤</t>
    <rPh sb="0" eb="2">
      <t>アンドウ</t>
    </rPh>
    <phoneticPr fontId="1"/>
  </si>
  <si>
    <t xml:space="preserve"> 16:32:10.420</t>
    <phoneticPr fontId="1"/>
  </si>
  <si>
    <t>16:32:31.600</t>
  </si>
  <si>
    <t>16:32:32.584</t>
  </si>
  <si>
    <t>16:39:14.869</t>
  </si>
  <si>
    <t>16:39:15.097</t>
  </si>
  <si>
    <t>16:39:16.650</t>
  </si>
  <si>
    <t>16:39:16.788</t>
  </si>
  <si>
    <t>16:32:14.737</t>
  </si>
  <si>
    <t>16:32:15.395</t>
  </si>
  <si>
    <t>16:32:43.216</t>
  </si>
  <si>
    <t>16:32:43.614</t>
  </si>
  <si>
    <t>標準偏差</t>
    <rPh sb="0" eb="4">
      <t>ヒョウジュンヘンサ</t>
    </rPh>
    <phoneticPr fontId="1"/>
  </si>
  <si>
    <t>o</t>
  </si>
  <si>
    <t>r</t>
  </si>
  <si>
    <t>i</t>
  </si>
  <si>
    <t>n</t>
  </si>
  <si>
    <t>p</t>
  </si>
  <si>
    <t>k</t>
  </si>
  <si>
    <t>u</t>
  </si>
  <si>
    <t>16:35:31.391</t>
  </si>
  <si>
    <t>16:35:31.718</t>
  </si>
  <si>
    <t>16:35:38.784</t>
  </si>
  <si>
    <t>16:35:38.245</t>
    <phoneticPr fontId="1"/>
  </si>
  <si>
    <t>16:39:18.668</t>
  </si>
  <si>
    <t>16:39:18.903</t>
  </si>
  <si>
    <t>16:39:23.804</t>
  </si>
  <si>
    <t>16:39:24.059</t>
  </si>
  <si>
    <t>標準偏差</t>
    <rPh sb="0" eb="4">
      <t>ヒョウジュンヘンサ</t>
    </rPh>
    <phoneticPr fontId="1"/>
  </si>
  <si>
    <t>入力文字</t>
    <rPh sb="0" eb="4">
      <t>ニュウリョクモジ</t>
    </rPh>
    <phoneticPr fontId="1"/>
  </si>
  <si>
    <t>四捨五入</t>
    <rPh sb="0" eb="4">
      <t>シシャゴニュウ</t>
    </rPh>
    <phoneticPr fontId="1"/>
  </si>
  <si>
    <t>桁上げ</t>
    <rPh sb="0" eb="2">
      <t>ケタア</t>
    </rPh>
    <phoneticPr fontId="1"/>
  </si>
  <si>
    <t>確率</t>
    <rPh sb="0" eb="2">
      <t>カクリツ</t>
    </rPh>
    <phoneticPr fontId="1"/>
  </si>
  <si>
    <t>合計</t>
    <rPh sb="0" eb="2">
      <t>ゴウケイ</t>
    </rPh>
    <phoneticPr fontId="1"/>
  </si>
  <si>
    <t>ゆっくり</t>
  </si>
  <si>
    <t>平均</t>
    <rPh sb="0" eb="2">
      <t>ヘイキン</t>
    </rPh>
    <phoneticPr fontId="1"/>
  </si>
  <si>
    <t>ふつう</t>
    <phoneticPr fontId="1"/>
  </si>
  <si>
    <t>急いで</t>
    <rPh sb="0" eb="1">
      <t>イソ</t>
    </rPh>
    <phoneticPr fontId="1"/>
  </si>
  <si>
    <t>a</t>
  </si>
  <si>
    <t>kisitani</t>
  </si>
  <si>
    <t>kisitani</t>
    <phoneticPr fontId="1"/>
  </si>
  <si>
    <t>ando</t>
  </si>
  <si>
    <t>ando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</si>
</sst>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"/>
    <numFmt numFmtId="177" formatCode="0.000_);[Red]\(0.000\)"/>
    <numFmt numFmtId="178" formatCode="hh:mm:ss.000"/>
    <numFmt numFmtId="179" formatCode="0_);[Red]\(0\)"/>
    <numFmt numFmtId="180" formatCode="0.0000000%"/>
    <numFmt numFmtId="181" formatCode="0.000_ "/>
    <numFmt numFmtId="182" formatCode="0.0000000000000000_ "/>
    <numFmt numFmtId="197" formatCode="0.0000_ "/>
    <numFmt numFmtId="198" formatCode="0.00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>
      <alignment vertical="center"/>
    </xf>
    <xf numFmtId="21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4" xfId="0" applyFill="1" applyBorder="1">
      <alignment vertical="center"/>
    </xf>
    <xf numFmtId="176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5" xfId="0" applyFill="1" applyBorder="1">
      <alignment vertical="center"/>
    </xf>
    <xf numFmtId="1" fontId="0" fillId="0" borderId="1" xfId="0" applyNumberFormat="1" applyFill="1" applyBorder="1">
      <alignment vertical="center"/>
    </xf>
    <xf numFmtId="18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オリンピック!$C$8:$L$8</c:f>
              <c:numCache>
                <c:formatCode>0.000_);[Red]\(0.000\)</c:formatCode>
                <c:ptCount val="10"/>
                <c:pt idx="0">
                  <c:v>0.25</c:v>
                </c:pt>
                <c:pt idx="1">
                  <c:v>0.10100000000238651</c:v>
                </c:pt>
                <c:pt idx="2">
                  <c:v>0.30700000000069849</c:v>
                </c:pt>
                <c:pt idx="3">
                  <c:v>0.25</c:v>
                </c:pt>
                <c:pt idx="4">
                  <c:v>0.11899999999877764</c:v>
                </c:pt>
                <c:pt idx="5">
                  <c:v>0.33899999999994179</c:v>
                </c:pt>
                <c:pt idx="6">
                  <c:v>0.32299999999668216</c:v>
                </c:pt>
                <c:pt idx="7">
                  <c:v>0.23400000000401633</c:v>
                </c:pt>
                <c:pt idx="8" formatCode="0.000">
                  <c:v>0.14000000000000001</c:v>
                </c:pt>
                <c:pt idx="9" formatCode="General">
                  <c:v>2.5999999999999995E-2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1-40CC-9408-180F4E60A634}"/>
            </c:ext>
          </c:extLst>
        </c:ser>
        <c:ser>
          <c:idx val="1"/>
          <c:order val="1"/>
          <c:tx>
            <c:strRef>
              <c:f>オリンピック!$B$9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オリンピック!$C$9:$L$9</c:f>
              <c:numCache>
                <c:formatCode>0.000_);[Red]\(0.000\)</c:formatCode>
                <c:ptCount val="10"/>
                <c:pt idx="0">
                  <c:v>0.23799999999755528</c:v>
                </c:pt>
                <c:pt idx="1">
                  <c:v>8.8000000003376044E-2</c:v>
                </c:pt>
                <c:pt idx="2">
                  <c:v>0.31799999999930151</c:v>
                </c:pt>
                <c:pt idx="3">
                  <c:v>0.12099999999918509</c:v>
                </c:pt>
                <c:pt idx="4">
                  <c:v>0.54600000000209548</c:v>
                </c:pt>
                <c:pt idx="5">
                  <c:v>0.3169999999954598</c:v>
                </c:pt>
                <c:pt idx="6">
                  <c:v>0.61000000000058208</c:v>
                </c:pt>
                <c:pt idx="7">
                  <c:v>0.78900000000430737</c:v>
                </c:pt>
                <c:pt idx="8" formatCode="General">
                  <c:v>0.3129999999946449</c:v>
                </c:pt>
                <c:pt idx="9" formatCode="General">
                  <c:v>0.51499999999941792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1-40CC-9408-180F4E60A634}"/>
            </c:ext>
          </c:extLst>
        </c:ser>
        <c:ser>
          <c:idx val="2"/>
          <c:order val="2"/>
          <c:tx>
            <c:strRef>
              <c:f>オリンピック!$B$10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オリンピック!$C$10:$L$10</c:f>
              <c:numCache>
                <c:formatCode>0.000_);[Red]\(0.000\)</c:formatCode>
                <c:ptCount val="10"/>
                <c:pt idx="0">
                  <c:v>0.26200000000244472</c:v>
                </c:pt>
                <c:pt idx="1">
                  <c:v>0.11499999999796273</c:v>
                </c:pt>
                <c:pt idx="2">
                  <c:v>0.39500000000407454</c:v>
                </c:pt>
                <c:pt idx="3">
                  <c:v>0.15899999999965075</c:v>
                </c:pt>
                <c:pt idx="4">
                  <c:v>0.42099999999481952</c:v>
                </c:pt>
                <c:pt idx="5">
                  <c:v>0.22699999999895226</c:v>
                </c:pt>
                <c:pt idx="6">
                  <c:v>0.28900000000430737</c:v>
                </c:pt>
                <c:pt idx="7">
                  <c:v>0.16399999999703141</c:v>
                </c:pt>
                <c:pt idx="8" formatCode="General">
                  <c:v>0.17100000000209548</c:v>
                </c:pt>
                <c:pt idx="9" formatCode="General">
                  <c:v>0.28899999999703141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1-40CC-9408-180F4E60A634}"/>
            </c:ext>
          </c:extLst>
        </c:ser>
        <c:ser>
          <c:idx val="3"/>
          <c:order val="3"/>
          <c:tx>
            <c:strRef>
              <c:f>オリンピック!$B$11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オリンピック!$C$11:$L$11</c:f>
              <c:numCache>
                <c:formatCode>0.000_);[Red]\(0.000\)</c:formatCode>
                <c:ptCount val="10"/>
                <c:pt idx="0">
                  <c:v>0.46399999999994179</c:v>
                </c:pt>
                <c:pt idx="1">
                  <c:v>8.4000000002561137E-2</c:v>
                </c:pt>
                <c:pt idx="2">
                  <c:v>0.23599999999714782</c:v>
                </c:pt>
                <c:pt idx="3">
                  <c:v>0.11899999999877764</c:v>
                </c:pt>
                <c:pt idx="4">
                  <c:v>0.90299999999842839</c:v>
                </c:pt>
                <c:pt idx="5">
                  <c:v>0.22100000000500586</c:v>
                </c:pt>
                <c:pt idx="6">
                  <c:v>0.35699999999633292</c:v>
                </c:pt>
                <c:pt idx="7">
                  <c:v>0.22000000000116415</c:v>
                </c:pt>
                <c:pt idx="8" formatCode="General">
                  <c:v>0.19400000000314321</c:v>
                </c:pt>
                <c:pt idx="9" formatCode="General">
                  <c:v>0.77599999999802094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1-40CC-9408-180F4E60A634}"/>
            </c:ext>
          </c:extLst>
        </c:ser>
        <c:ser>
          <c:idx val="4"/>
          <c:order val="4"/>
          <c:tx>
            <c:strRef>
              <c:f>オリンピック!$B$12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オリンピック!$C$12:$L$12</c:f>
              <c:numCache>
                <c:formatCode>0.000_);[Red]\(0.000\)</c:formatCode>
                <c:ptCount val="10"/>
                <c:pt idx="0">
                  <c:v>0.50800000000162981</c:v>
                </c:pt>
                <c:pt idx="1">
                  <c:v>3.9000000004307367E-2</c:v>
                </c:pt>
                <c:pt idx="2">
                  <c:v>0.4709999999977299</c:v>
                </c:pt>
                <c:pt idx="3">
                  <c:v>0.1540000000022701</c:v>
                </c:pt>
                <c:pt idx="4">
                  <c:v>0.59100000000034925</c:v>
                </c:pt>
                <c:pt idx="5">
                  <c:v>0.35599999999976717</c:v>
                </c:pt>
                <c:pt idx="6">
                  <c:v>0.33899999999994179</c:v>
                </c:pt>
                <c:pt idx="7">
                  <c:v>0.20699999999487773</c:v>
                </c:pt>
                <c:pt idx="8" formatCode="General">
                  <c:v>0.34100000000034925</c:v>
                </c:pt>
                <c:pt idx="9" formatCode="General">
                  <c:v>0.98400000000401633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1-40CC-9408-180F4E60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47624"/>
        <c:axId val="430554880"/>
      </c:lineChart>
      <c:catAx>
        <c:axId val="4263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54880"/>
        <c:crosses val="autoZero"/>
        <c:auto val="1"/>
        <c:lblAlgn val="ctr"/>
        <c:lblOffset val="100"/>
        <c:noMultiLvlLbl val="0"/>
      </c:catAx>
      <c:valAx>
        <c:axId val="4305548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47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器械!$B$32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器械!$C$32:$G$32</c:f>
              <c:numCache>
                <c:formatCode>General</c:formatCode>
                <c:ptCount val="5"/>
                <c:pt idx="0">
                  <c:v>0.19900000000052387</c:v>
                </c:pt>
                <c:pt idx="1">
                  <c:v>0.18200000000069849</c:v>
                </c:pt>
                <c:pt idx="2">
                  <c:v>6.9999999999708962E-2</c:v>
                </c:pt>
                <c:pt idx="3">
                  <c:v>8.8999999999941792E-2</c:v>
                </c:pt>
                <c:pt idx="4">
                  <c:v>0.26399999999557622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0E2-A65C-7135747FDE3D}"/>
            </c:ext>
          </c:extLst>
        </c:ser>
        <c:ser>
          <c:idx val="1"/>
          <c:order val="1"/>
          <c:tx>
            <c:strRef>
              <c:f>器械!$B$33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器械!$C$33:$G$33</c:f>
              <c:numCache>
                <c:formatCode>General</c:formatCode>
                <c:ptCount val="5"/>
                <c:pt idx="0">
                  <c:v>0.16000000000349246</c:v>
                </c:pt>
                <c:pt idx="1">
                  <c:v>0.15799999999580905</c:v>
                </c:pt>
                <c:pt idx="2">
                  <c:v>7.5000000004365575E-2</c:v>
                </c:pt>
                <c:pt idx="3">
                  <c:v>8.8999999999941792E-2</c:v>
                </c:pt>
                <c:pt idx="4">
                  <c:v>0.18299999999726424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0E2-A65C-7135747FDE3D}"/>
            </c:ext>
          </c:extLst>
        </c:ser>
        <c:ser>
          <c:idx val="2"/>
          <c:order val="2"/>
          <c:tx>
            <c:strRef>
              <c:f>器械!$B$34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器械!$C$34:$G$34</c:f>
              <c:numCache>
                <c:formatCode>General</c:formatCode>
                <c:ptCount val="5"/>
                <c:pt idx="0">
                  <c:v>0.17100000000209548</c:v>
                </c:pt>
                <c:pt idx="1">
                  <c:v>0.1919999999954598</c:v>
                </c:pt>
                <c:pt idx="2">
                  <c:v>0.51699999999982538</c:v>
                </c:pt>
                <c:pt idx="3">
                  <c:v>0.1889999999984866</c:v>
                </c:pt>
                <c:pt idx="4">
                  <c:v>0.51200000000244472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5-40E2-A65C-7135747FDE3D}"/>
            </c:ext>
          </c:extLst>
        </c:ser>
        <c:ser>
          <c:idx val="3"/>
          <c:order val="3"/>
          <c:tx>
            <c:strRef>
              <c:f>器械!$B$35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器械!$C$35:$G$35</c:f>
              <c:numCache>
                <c:formatCode>General</c:formatCode>
                <c:ptCount val="5"/>
                <c:pt idx="0">
                  <c:v>0.1860000000015134</c:v>
                </c:pt>
                <c:pt idx="1">
                  <c:v>0.22699999999895226</c:v>
                </c:pt>
                <c:pt idx="2">
                  <c:v>0.13399999999819556</c:v>
                </c:pt>
                <c:pt idx="3">
                  <c:v>0.11400000000139698</c:v>
                </c:pt>
                <c:pt idx="4">
                  <c:v>0.62299999999959255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5-40E2-A65C-7135747FDE3D}"/>
            </c:ext>
          </c:extLst>
        </c:ser>
        <c:ser>
          <c:idx val="4"/>
          <c:order val="4"/>
          <c:tx>
            <c:strRef>
              <c:f>器械!$B$36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器械!$C$36:$G$36</c:f>
              <c:numCache>
                <c:formatCode>General</c:formatCode>
                <c:ptCount val="5"/>
                <c:pt idx="0">
                  <c:v>0.2180000000007567</c:v>
                </c:pt>
                <c:pt idx="1">
                  <c:v>0.44099999999889405</c:v>
                </c:pt>
                <c:pt idx="2">
                  <c:v>6.3999999998486601E-2</c:v>
                </c:pt>
                <c:pt idx="3">
                  <c:v>0.16600000000471482</c:v>
                </c:pt>
                <c:pt idx="4">
                  <c:v>0.32699999999749707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5-40E2-A65C-7135747F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39560"/>
        <c:axId val="381539888"/>
      </c:lineChart>
      <c:catAx>
        <c:axId val="3815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888"/>
        <c:crosses val="autoZero"/>
        <c:auto val="1"/>
        <c:lblAlgn val="ctr"/>
        <c:lblOffset val="100"/>
        <c:noMultiLvlLbl val="0"/>
      </c:catAx>
      <c:valAx>
        <c:axId val="381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器械!$B$57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器械!$C$57:$G$57</c:f>
              <c:numCache>
                <c:formatCode>0.000</c:formatCode>
                <c:ptCount val="5"/>
                <c:pt idx="0">
                  <c:v>0.12700000000040745</c:v>
                </c:pt>
                <c:pt idx="1">
                  <c:v>0.14499999999679858</c:v>
                </c:pt>
                <c:pt idx="2">
                  <c:v>9.900000000197906E-2</c:v>
                </c:pt>
                <c:pt idx="3">
                  <c:v>5.400000000372529E-2</c:v>
                </c:pt>
                <c:pt idx="4">
                  <c:v>0.22899999999935972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8FD-BD85-3D364C012E4D}"/>
            </c:ext>
          </c:extLst>
        </c:ser>
        <c:ser>
          <c:idx val="1"/>
          <c:order val="1"/>
          <c:tx>
            <c:strRef>
              <c:f>器械!$B$58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器械!$C$58:$G$58</c:f>
              <c:numCache>
                <c:formatCode>0.000</c:formatCode>
                <c:ptCount val="5"/>
                <c:pt idx="0">
                  <c:v>0.21700000000419095</c:v>
                </c:pt>
                <c:pt idx="1">
                  <c:v>0.19599999999627471</c:v>
                </c:pt>
                <c:pt idx="2">
                  <c:v>0.11200000000098953</c:v>
                </c:pt>
                <c:pt idx="3">
                  <c:v>7.2000000000116415E-2</c:v>
                </c:pt>
                <c:pt idx="4">
                  <c:v>0.20599999999831198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9-48FD-BD85-3D364C012E4D}"/>
            </c:ext>
          </c:extLst>
        </c:ser>
        <c:ser>
          <c:idx val="2"/>
          <c:order val="2"/>
          <c:tx>
            <c:strRef>
              <c:f>器械!$B$59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器械!$C$59:$G$59</c:f>
              <c:numCache>
                <c:formatCode>0.000</c:formatCode>
                <c:ptCount val="5"/>
                <c:pt idx="0">
                  <c:v>0.16599999999743886</c:v>
                </c:pt>
                <c:pt idx="1">
                  <c:v>0.16800000000512227</c:v>
                </c:pt>
                <c:pt idx="2">
                  <c:v>0.10800000000017462</c:v>
                </c:pt>
                <c:pt idx="3">
                  <c:v>5.5000000000291038E-2</c:v>
                </c:pt>
                <c:pt idx="4">
                  <c:v>0.29299999999784632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9-48FD-BD85-3D364C012E4D}"/>
            </c:ext>
          </c:extLst>
        </c:ser>
        <c:ser>
          <c:idx val="3"/>
          <c:order val="3"/>
          <c:tx>
            <c:strRef>
              <c:f>器械!$B$60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器械!$C$60:$G$60</c:f>
              <c:numCache>
                <c:formatCode>0.000</c:formatCode>
                <c:ptCount val="5"/>
                <c:pt idx="0">
                  <c:v>0.19400000000314321</c:v>
                </c:pt>
                <c:pt idx="1">
                  <c:v>0.19000000000232831</c:v>
                </c:pt>
                <c:pt idx="2">
                  <c:v>0.11599999999452848</c:v>
                </c:pt>
                <c:pt idx="3">
                  <c:v>8.3000000005995389E-2</c:v>
                </c:pt>
                <c:pt idx="4">
                  <c:v>0.35399999999935972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9-48FD-BD85-3D364C012E4D}"/>
            </c:ext>
          </c:extLst>
        </c:ser>
        <c:ser>
          <c:idx val="4"/>
          <c:order val="4"/>
          <c:tx>
            <c:strRef>
              <c:f>器械!$B$61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器械!$C$61:$G$61</c:f>
              <c:numCache>
                <c:formatCode>0.000</c:formatCode>
                <c:ptCount val="5"/>
                <c:pt idx="0">
                  <c:v>0.16499999999359716</c:v>
                </c:pt>
                <c:pt idx="1">
                  <c:v>0.64700000000448199</c:v>
                </c:pt>
                <c:pt idx="2">
                  <c:v>8.999999999650754E-2</c:v>
                </c:pt>
                <c:pt idx="3">
                  <c:v>8.8999999999941792E-2</c:v>
                </c:pt>
                <c:pt idx="4">
                  <c:v>0.23500000000058208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9-48FD-BD85-3D364C0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67632"/>
        <c:axId val="594969600"/>
      </c:lineChart>
      <c:catAx>
        <c:axId val="5949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9600"/>
        <c:crosses val="autoZero"/>
        <c:auto val="1"/>
        <c:lblAlgn val="ctr"/>
        <c:lblOffset val="100"/>
        <c:noMultiLvlLbl val="0"/>
      </c:catAx>
      <c:valAx>
        <c:axId val="5949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器械!$B$72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plus>
            <c:min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器械!$C$71:$G$71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器械!$C$72:$G$72</c:f>
              <c:numCache>
                <c:formatCode>General</c:formatCode>
                <c:ptCount val="5"/>
                <c:pt idx="0">
                  <c:v>0.17379999999975554</c:v>
                </c:pt>
                <c:pt idx="1">
                  <c:v>0.26920000000100119</c:v>
                </c:pt>
                <c:pt idx="2">
                  <c:v>0.10499999999883584</c:v>
                </c:pt>
                <c:pt idx="3">
                  <c:v>7.0600000002013982E-2</c:v>
                </c:pt>
                <c:pt idx="4">
                  <c:v>0.26339999999909197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E65-B8EF-F2A1109E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3880"/>
        <c:axId val="595006008"/>
      </c:barChart>
      <c:catAx>
        <c:axId val="59501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06008"/>
        <c:crosses val="autoZero"/>
        <c:auto val="1"/>
        <c:lblAlgn val="ctr"/>
        <c:lblOffset val="100"/>
        <c:noMultiLvlLbl val="0"/>
      </c:catAx>
      <c:valAx>
        <c:axId val="595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slow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機会!$B$24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機会!$C$25:$G$25</c:f>
                <c:numCache>
                  <c:formatCode>General</c:formatCode>
                  <c:ptCount val="5"/>
                  <c:pt idx="0">
                    <c:v>2.4467120794286371E-2</c:v>
                  </c:pt>
                  <c:pt idx="1">
                    <c:v>1.4656056769449054E-2</c:v>
                  </c:pt>
                  <c:pt idx="2">
                    <c:v>1.3260467563468412E-2</c:v>
                  </c:pt>
                  <c:pt idx="3">
                    <c:v>4.2221321625891046E-2</c:v>
                  </c:pt>
                  <c:pt idx="4">
                    <c:v>7.3436775531203063E-2</c:v>
                  </c:pt>
                </c:numCache>
              </c:numRef>
            </c:plus>
            <c:minus>
              <c:numRef>
                <c:f>機会!$C$25:$G$25</c:f>
                <c:numCache>
                  <c:formatCode>General</c:formatCode>
                  <c:ptCount val="5"/>
                  <c:pt idx="0">
                    <c:v>2.4467120794286371E-2</c:v>
                  </c:pt>
                  <c:pt idx="1">
                    <c:v>1.4656056769449054E-2</c:v>
                  </c:pt>
                  <c:pt idx="2">
                    <c:v>1.3260467563468412E-2</c:v>
                  </c:pt>
                  <c:pt idx="3">
                    <c:v>4.2221321625891046E-2</c:v>
                  </c:pt>
                  <c:pt idx="4">
                    <c:v>7.3436775531203063E-2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機会!$C$23:$G$23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機会!$C$24:$G$24</c:f>
              <c:numCache>
                <c:formatCode>0.000</c:formatCode>
                <c:ptCount val="5"/>
                <c:pt idx="0">
                  <c:v>0.20160000000178116</c:v>
                </c:pt>
                <c:pt idx="1">
                  <c:v>0.24200000000128058</c:v>
                </c:pt>
                <c:pt idx="2">
                  <c:v>9.9599999998463321E-2</c:v>
                </c:pt>
                <c:pt idx="3">
                  <c:v>0.27740000000048892</c:v>
                </c:pt>
                <c:pt idx="4">
                  <c:v>0.39780000000027937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E-4905-9793-7EF978F3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5192"/>
        <c:axId val="593508800"/>
      </c:barChart>
      <c:catAx>
        <c:axId val="5935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8800"/>
        <c:crosses val="autoZero"/>
        <c:auto val="1"/>
        <c:lblAlgn val="ctr"/>
        <c:lblOffset val="100"/>
        <c:noMultiLvlLbl val="0"/>
      </c:catAx>
      <c:valAx>
        <c:axId val="59350880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normal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19444444444444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機会!$B$52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機会!$C$52:$G$52</c:f>
                <c:numCache>
                  <c:formatCode>General</c:formatCode>
                  <c:ptCount val="5"/>
                  <c:pt idx="0">
                    <c:v>0.15940000000118743</c:v>
                  </c:pt>
                  <c:pt idx="1">
                    <c:v>0.16680000000051223</c:v>
                  </c:pt>
                  <c:pt idx="2">
                    <c:v>8.7000000000989536E-2</c:v>
                  </c:pt>
                  <c:pt idx="3">
                    <c:v>8.8599999999860304E-2</c:v>
                  </c:pt>
                  <c:pt idx="4">
                    <c:v>0.41979999999894063</c:v>
                  </c:pt>
                </c:numCache>
              </c:numRef>
            </c:plus>
            <c:minus>
              <c:numRef>
                <c:f>機会!$C$53:$G$53</c:f>
                <c:numCache>
                  <c:formatCode>General</c:formatCode>
                  <c:ptCount val="5"/>
                  <c:pt idx="0">
                    <c:v>1.557690598126826E-2</c:v>
                  </c:pt>
                  <c:pt idx="1">
                    <c:v>5.4184868724518973E-3</c:v>
                  </c:pt>
                  <c:pt idx="2">
                    <c:v>1.7866169146869195E-2</c:v>
                  </c:pt>
                  <c:pt idx="3">
                    <c:v>1.0071742647906628E-2</c:v>
                  </c:pt>
                  <c:pt idx="4">
                    <c:v>0.14368771694061847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機会!$C$51:$G$51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機会!$C$52:$G$52</c:f>
              <c:numCache>
                <c:formatCode>0.000</c:formatCode>
                <c:ptCount val="5"/>
                <c:pt idx="0">
                  <c:v>0.15940000000118743</c:v>
                </c:pt>
                <c:pt idx="1">
                  <c:v>0.16680000000051223</c:v>
                </c:pt>
                <c:pt idx="2">
                  <c:v>8.7000000000989536E-2</c:v>
                </c:pt>
                <c:pt idx="3">
                  <c:v>8.8599999999860304E-2</c:v>
                </c:pt>
                <c:pt idx="4">
                  <c:v>0.41979999999894063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340-B45D-7D365FF0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19624"/>
        <c:axId val="593513720"/>
      </c:barChart>
      <c:catAx>
        <c:axId val="5935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3720"/>
        <c:crosses val="autoZero"/>
        <c:auto val="1"/>
        <c:lblAlgn val="ctr"/>
        <c:lblOffset val="100"/>
        <c:noMultiLvlLbl val="0"/>
      </c:catAx>
      <c:valAx>
        <c:axId val="5935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fast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機会!$B$79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機会!$C$80:$G$80</c:f>
                <c:numCache>
                  <c:formatCode>General</c:formatCode>
                  <c:ptCount val="5"/>
                  <c:pt idx="0">
                    <c:v>3.1660701191630017E-2</c:v>
                  </c:pt>
                  <c:pt idx="1">
                    <c:v>2.1749482754452449E-2</c:v>
                  </c:pt>
                  <c:pt idx="2">
                    <c:v>1.9933890739566338E-2</c:v>
                  </c:pt>
                  <c:pt idx="3">
                    <c:v>3.7004864544034247E-2</c:v>
                  </c:pt>
                  <c:pt idx="4">
                    <c:v>9.5537636564809042E-2</c:v>
                  </c:pt>
                </c:numCache>
              </c:numRef>
            </c:plus>
            <c:minus>
              <c:numRef>
                <c:f>機会!$C$80:$G$80</c:f>
                <c:numCache>
                  <c:formatCode>General</c:formatCode>
                  <c:ptCount val="5"/>
                  <c:pt idx="0">
                    <c:v>3.1660701191630017E-2</c:v>
                  </c:pt>
                  <c:pt idx="1">
                    <c:v>2.1749482754452449E-2</c:v>
                  </c:pt>
                  <c:pt idx="2">
                    <c:v>1.9933890739566338E-2</c:v>
                  </c:pt>
                  <c:pt idx="3">
                    <c:v>3.7004864544034247E-2</c:v>
                  </c:pt>
                  <c:pt idx="4">
                    <c:v>9.5537636564809042E-2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機会!$C$78:$G$78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機会!$C$79:$G$79</c:f>
              <c:numCache>
                <c:formatCode>0.000</c:formatCode>
                <c:ptCount val="5"/>
                <c:pt idx="0">
                  <c:v>0.1599999999991269</c:v>
                </c:pt>
                <c:pt idx="1">
                  <c:v>0.17560000000084983</c:v>
                </c:pt>
                <c:pt idx="2">
                  <c:v>9.6199999999953434E-2</c:v>
                </c:pt>
                <c:pt idx="3">
                  <c:v>8.4799999999813733E-2</c:v>
                </c:pt>
                <c:pt idx="4">
                  <c:v>0.27060000000055878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E3B-86C4-7FB054B9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6984"/>
        <c:axId val="503189936"/>
      </c:barChart>
      <c:catAx>
        <c:axId val="5031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9936"/>
        <c:crosses val="autoZero"/>
        <c:auto val="1"/>
        <c:lblAlgn val="ctr"/>
        <c:lblOffset val="100"/>
        <c:noMultiLvlLbl val="0"/>
      </c:catAx>
      <c:valAx>
        <c:axId val="50318993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機会!$B$9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機会!$C$9:$G$9</c:f>
              <c:numCache>
                <c:formatCode>0.000</c:formatCode>
                <c:ptCount val="5"/>
                <c:pt idx="0">
                  <c:v>0.24199999999837019</c:v>
                </c:pt>
                <c:pt idx="1">
                  <c:v>0.26800000000366708</c:v>
                </c:pt>
                <c:pt idx="2">
                  <c:v>0.12299999999959255</c:v>
                </c:pt>
                <c:pt idx="3">
                  <c:v>0.33499999999912689</c:v>
                </c:pt>
                <c:pt idx="4">
                  <c:v>0.39499999999679858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4FCF-B385-79DE45538778}"/>
            </c:ext>
          </c:extLst>
        </c:ser>
        <c:ser>
          <c:idx val="1"/>
          <c:order val="1"/>
          <c:tx>
            <c:strRef>
              <c:f>機会!$B$10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機会!$C$10:$G$10</c:f>
              <c:numCache>
                <c:formatCode>0.000</c:formatCode>
                <c:ptCount val="5"/>
                <c:pt idx="0">
                  <c:v>0.17900000000372529</c:v>
                </c:pt>
                <c:pt idx="1">
                  <c:v>0.22400000000197906</c:v>
                </c:pt>
                <c:pt idx="2">
                  <c:v>0.10199999999895226</c:v>
                </c:pt>
                <c:pt idx="3">
                  <c:v>0.29499999999825377</c:v>
                </c:pt>
                <c:pt idx="4">
                  <c:v>0.31999999999970896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F-4FCF-B385-79DE45538778}"/>
            </c:ext>
          </c:extLst>
        </c:ser>
        <c:ser>
          <c:idx val="2"/>
          <c:order val="2"/>
          <c:tx>
            <c:strRef>
              <c:f>機会!$B$11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機会!$C$11:$G$11</c:f>
              <c:numCache>
                <c:formatCode>0.000</c:formatCode>
                <c:ptCount val="5"/>
                <c:pt idx="0">
                  <c:v>0.20200000000477303</c:v>
                </c:pt>
                <c:pt idx="1">
                  <c:v>0.23500000000058208</c:v>
                </c:pt>
                <c:pt idx="2">
                  <c:v>8.4999999999126885E-2</c:v>
                </c:pt>
                <c:pt idx="3">
                  <c:v>0.26599999999598367</c:v>
                </c:pt>
                <c:pt idx="4">
                  <c:v>0.53200000000651926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F-4FCF-B385-79DE45538778}"/>
            </c:ext>
          </c:extLst>
        </c:ser>
        <c:ser>
          <c:idx val="3"/>
          <c:order val="3"/>
          <c:tx>
            <c:strRef>
              <c:f>機会!$B$12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機会!$C$12:$G$12</c:f>
              <c:numCache>
                <c:formatCode>0.000</c:formatCode>
                <c:ptCount val="5"/>
                <c:pt idx="0">
                  <c:v>0.21100000000296859</c:v>
                </c:pt>
                <c:pt idx="1">
                  <c:v>0.24500000000261934</c:v>
                </c:pt>
                <c:pt idx="2">
                  <c:v>9.8999999994703103E-2</c:v>
                </c:pt>
                <c:pt idx="3">
                  <c:v>0.20600000000558794</c:v>
                </c:pt>
                <c:pt idx="4">
                  <c:v>0.34399999999732245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F-4FCF-B385-79DE45538778}"/>
            </c:ext>
          </c:extLst>
        </c:ser>
        <c:ser>
          <c:idx val="4"/>
          <c:order val="4"/>
          <c:tx>
            <c:strRef>
              <c:f>機会!$B$13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機会!$C$13:$G$13</c:f>
              <c:numCache>
                <c:formatCode>0.000</c:formatCode>
                <c:ptCount val="5"/>
                <c:pt idx="0">
                  <c:v>0.17399999999906868</c:v>
                </c:pt>
                <c:pt idx="1">
                  <c:v>0.23799999999755528</c:v>
                </c:pt>
                <c:pt idx="2">
                  <c:v>8.8999999999941792E-2</c:v>
                </c:pt>
                <c:pt idx="3">
                  <c:v>0.28500000000349246</c:v>
                </c:pt>
                <c:pt idx="4">
                  <c:v>0.39800000000104774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F-4FCF-B385-79DE4553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69296"/>
        <c:axId val="503214536"/>
      </c:lineChart>
      <c:catAx>
        <c:axId val="382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14536"/>
        <c:crosses val="autoZero"/>
        <c:auto val="1"/>
        <c:lblAlgn val="ctr"/>
        <c:lblOffset val="100"/>
        <c:noMultiLvlLbl val="0"/>
      </c:catAx>
      <c:valAx>
        <c:axId val="5032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機会!$B$37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機会!$C$37:$G$37</c:f>
              <c:numCache>
                <c:formatCode>0.000</c:formatCode>
                <c:ptCount val="5"/>
                <c:pt idx="0">
                  <c:v>0.13999999999941792</c:v>
                </c:pt>
                <c:pt idx="1">
                  <c:v>0.15600000000267755</c:v>
                </c:pt>
                <c:pt idx="2">
                  <c:v>6.3000000001920853E-2</c:v>
                </c:pt>
                <c:pt idx="3">
                  <c:v>0.10499999999592546</c:v>
                </c:pt>
                <c:pt idx="4">
                  <c:v>0.15600000000267755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0D7-876C-BB1E316A30B9}"/>
            </c:ext>
          </c:extLst>
        </c:ser>
        <c:ser>
          <c:idx val="1"/>
          <c:order val="1"/>
          <c:tx>
            <c:strRef>
              <c:f>機会!$B$38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機会!$C$38:$G$38</c:f>
              <c:numCache>
                <c:formatCode>0.000</c:formatCode>
                <c:ptCount val="5"/>
                <c:pt idx="0">
                  <c:v>0.17299999999522697</c:v>
                </c:pt>
                <c:pt idx="1">
                  <c:v>0.16900000000168802</c:v>
                </c:pt>
                <c:pt idx="2">
                  <c:v>9.5999999997729901E-2</c:v>
                </c:pt>
                <c:pt idx="3">
                  <c:v>7.9000000005180482E-2</c:v>
                </c:pt>
                <c:pt idx="4">
                  <c:v>0.38299999999435386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F-40D7-876C-BB1E316A30B9}"/>
            </c:ext>
          </c:extLst>
        </c:ser>
        <c:ser>
          <c:idx val="2"/>
          <c:order val="2"/>
          <c:tx>
            <c:strRef>
              <c:f>機会!$B$39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機会!$C$39:$G$39</c:f>
              <c:numCache>
                <c:formatCode>0.000</c:formatCode>
                <c:ptCount val="5"/>
                <c:pt idx="0">
                  <c:v>0.18200000000069849</c:v>
                </c:pt>
                <c:pt idx="1">
                  <c:v>0.16900000000168802</c:v>
                </c:pt>
                <c:pt idx="2">
                  <c:v>0.11600000000180444</c:v>
                </c:pt>
                <c:pt idx="3">
                  <c:v>7.6999999997497071E-2</c:v>
                </c:pt>
                <c:pt idx="4">
                  <c:v>0.48200000000360887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F-40D7-876C-BB1E316A30B9}"/>
            </c:ext>
          </c:extLst>
        </c:ser>
        <c:ser>
          <c:idx val="3"/>
          <c:order val="3"/>
          <c:tx>
            <c:strRef>
              <c:f>機会!$B$40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機会!$C$40:$G$40</c:f>
              <c:numCache>
                <c:formatCode>0.000</c:formatCode>
                <c:ptCount val="5"/>
                <c:pt idx="0">
                  <c:v>0.1510000000052969</c:v>
                </c:pt>
                <c:pt idx="1">
                  <c:v>0.16999999999825377</c:v>
                </c:pt>
                <c:pt idx="2">
                  <c:v>8.000000000174623E-2</c:v>
                </c:pt>
                <c:pt idx="3">
                  <c:v>9.1000000000349246E-2</c:v>
                </c:pt>
                <c:pt idx="4">
                  <c:v>0.53899999999703141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F-40D7-876C-BB1E316A30B9}"/>
            </c:ext>
          </c:extLst>
        </c:ser>
        <c:ser>
          <c:idx val="4"/>
          <c:order val="4"/>
          <c:tx>
            <c:strRef>
              <c:f>機会!$B$41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機会!$C$41:$G$41</c:f>
              <c:numCache>
                <c:formatCode>0.000</c:formatCode>
                <c:ptCount val="5"/>
                <c:pt idx="0">
                  <c:v>0.1510000000052969</c:v>
                </c:pt>
                <c:pt idx="1">
                  <c:v>0.16999999999825377</c:v>
                </c:pt>
                <c:pt idx="2">
                  <c:v>8.000000000174623E-2</c:v>
                </c:pt>
                <c:pt idx="3">
                  <c:v>9.1000000000349246E-2</c:v>
                </c:pt>
                <c:pt idx="4">
                  <c:v>0.53899999999703141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F-40D7-876C-BB1E316A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48408"/>
        <c:axId val="392850376"/>
      </c:lineChart>
      <c:catAx>
        <c:axId val="3928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50376"/>
        <c:crosses val="autoZero"/>
        <c:auto val="1"/>
        <c:lblAlgn val="ctr"/>
        <c:lblOffset val="100"/>
        <c:noMultiLvlLbl val="0"/>
      </c:catAx>
      <c:valAx>
        <c:axId val="3928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機会!$B$64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機会!$C$64:$G$64</c:f>
              <c:numCache>
                <c:formatCode>0.000</c:formatCode>
                <c:ptCount val="5"/>
                <c:pt idx="0">
                  <c:v>0.12700000000040745</c:v>
                </c:pt>
                <c:pt idx="1">
                  <c:v>0.14499999999679858</c:v>
                </c:pt>
                <c:pt idx="2">
                  <c:v>9.900000000197906E-2</c:v>
                </c:pt>
                <c:pt idx="3">
                  <c:v>5.400000000372529E-2</c:v>
                </c:pt>
                <c:pt idx="4">
                  <c:v>0.22899999999935972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85F-A938-82A293068953}"/>
            </c:ext>
          </c:extLst>
        </c:ser>
        <c:ser>
          <c:idx val="1"/>
          <c:order val="1"/>
          <c:tx>
            <c:strRef>
              <c:f>機会!$B$65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機会!$C$65:$G$65</c:f>
              <c:numCache>
                <c:formatCode>0.000</c:formatCode>
                <c:ptCount val="5"/>
                <c:pt idx="0">
                  <c:v>0.13599999999860302</c:v>
                </c:pt>
                <c:pt idx="1">
                  <c:v>0.20200000000477303</c:v>
                </c:pt>
                <c:pt idx="2">
                  <c:v>0.11799999999493593</c:v>
                </c:pt>
                <c:pt idx="3">
                  <c:v>6.2000000005355105E-2</c:v>
                </c:pt>
                <c:pt idx="4">
                  <c:v>0.12399999999615829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85F-A938-82A293068953}"/>
            </c:ext>
          </c:extLst>
        </c:ser>
        <c:ser>
          <c:idx val="2"/>
          <c:order val="2"/>
          <c:tx>
            <c:strRef>
              <c:f>機会!$B$66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機会!$C$66:$G$66</c:f>
              <c:numCache>
                <c:formatCode>0.000</c:formatCode>
                <c:ptCount val="5"/>
                <c:pt idx="0">
                  <c:v>0.21699999999691499</c:v>
                </c:pt>
                <c:pt idx="1">
                  <c:v>0.19900000000052387</c:v>
                </c:pt>
                <c:pt idx="2">
                  <c:v>8.8999999999941792E-2</c:v>
                </c:pt>
                <c:pt idx="3">
                  <c:v>0.10399999999935972</c:v>
                </c:pt>
                <c:pt idx="4">
                  <c:v>0.3459999999977299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8-485F-A938-82A293068953}"/>
            </c:ext>
          </c:extLst>
        </c:ser>
        <c:ser>
          <c:idx val="3"/>
          <c:order val="3"/>
          <c:tx>
            <c:strRef>
              <c:f>機会!$B$67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機会!$C$67:$G$67</c:f>
              <c:numCache>
                <c:formatCode>0.000</c:formatCode>
                <c:ptCount val="5"/>
                <c:pt idx="0">
                  <c:v>0.15299999999842839</c:v>
                </c:pt>
                <c:pt idx="1">
                  <c:v>0.16600000000471482</c:v>
                </c:pt>
                <c:pt idx="2">
                  <c:v>6.1999999998079147E-2</c:v>
                </c:pt>
                <c:pt idx="3">
                  <c:v>0.14899999999761349</c:v>
                </c:pt>
                <c:pt idx="4">
                  <c:v>0.39900000000488944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8-485F-A938-82A293068953}"/>
            </c:ext>
          </c:extLst>
        </c:ser>
        <c:ser>
          <c:idx val="4"/>
          <c:order val="4"/>
          <c:tx>
            <c:strRef>
              <c:f>機会!$B$68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機会!$C$68:$G$68</c:f>
              <c:numCache>
                <c:formatCode>0.000</c:formatCode>
                <c:ptCount val="5"/>
                <c:pt idx="0">
                  <c:v>0.16700000000128057</c:v>
                </c:pt>
                <c:pt idx="1">
                  <c:v>0.16599999999743886</c:v>
                </c:pt>
                <c:pt idx="2">
                  <c:v>0.11300000000483124</c:v>
                </c:pt>
                <c:pt idx="3">
                  <c:v>5.4999999993015081E-2</c:v>
                </c:pt>
                <c:pt idx="4">
                  <c:v>0.25500000000465661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8-485F-A938-82A29306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67216"/>
        <c:axId val="380575088"/>
      </c:lineChart>
      <c:catAx>
        <c:axId val="3805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75088"/>
        <c:crosses val="autoZero"/>
        <c:auto val="1"/>
        <c:lblAlgn val="ctr"/>
        <c:lblOffset val="100"/>
        <c:noMultiLvlLbl val="0"/>
      </c:catAx>
      <c:valAx>
        <c:axId val="3805750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確率分布!$R$25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確率分布!$R$26:$R$30</c:f>
              <c:numCache>
                <c:formatCode>0.0000000%</c:formatCode>
                <c:ptCount val="5"/>
                <c:pt idx="0">
                  <c:v>2.261979461855189E-3</c:v>
                </c:pt>
                <c:pt idx="1">
                  <c:v>2.4692190440220346E-3</c:v>
                </c:pt>
                <c:pt idx="2">
                  <c:v>2.6672398005494111E-3</c:v>
                </c:pt>
                <c:pt idx="3">
                  <c:v>2.0151085284893636E-3</c:v>
                </c:pt>
                <c:pt idx="4">
                  <c:v>1.2766611425866334E-3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81A-9D3A-A01F80FF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8976"/>
        <c:axId val="593533400"/>
      </c:lineChart>
      <c:catAx>
        <c:axId val="5935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3400"/>
        <c:crosses val="autoZero"/>
        <c:auto val="1"/>
        <c:lblAlgn val="ctr"/>
        <c:lblOffset val="100"/>
        <c:noMultiLvlLbl val="0"/>
      </c:catAx>
      <c:valAx>
        <c:axId val="5935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オリンピック!$B$58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オリンピック!$C$57:$L$57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オリンピック!$C$58:$L$58</c:f>
              <c:numCache>
                <c:formatCode>0.000</c:formatCode>
                <c:ptCount val="10"/>
                <c:pt idx="0">
                  <c:v>0.16999999999825377</c:v>
                </c:pt>
                <c:pt idx="1">
                  <c:v>5.400000000372529E-2</c:v>
                </c:pt>
                <c:pt idx="2">
                  <c:v>0.15099999999802094</c:v>
                </c:pt>
                <c:pt idx="3">
                  <c:v>0.10199999999895226</c:v>
                </c:pt>
                <c:pt idx="4">
                  <c:v>0.15299999999842839</c:v>
                </c:pt>
                <c:pt idx="5">
                  <c:v>0.22699999999895226</c:v>
                </c:pt>
                <c:pt idx="6">
                  <c:v>0.18900000000576256</c:v>
                </c:pt>
                <c:pt idx="7">
                  <c:v>0.11899999999877764</c:v>
                </c:pt>
                <c:pt idx="8">
                  <c:v>8.3999999995285179E-2</c:v>
                </c:pt>
                <c:pt idx="9">
                  <c:v>0.20000000000436557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4B33-A4CB-C4E0C68E70F8}"/>
            </c:ext>
          </c:extLst>
        </c:ser>
        <c:ser>
          <c:idx val="1"/>
          <c:order val="1"/>
          <c:tx>
            <c:strRef>
              <c:f>オリンピック!$B$59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オリンピック!$C$57:$L$57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オリンピック!$C$59:$L$59</c:f>
              <c:numCache>
                <c:formatCode>0.000</c:formatCode>
                <c:ptCount val="10"/>
                <c:pt idx="0">
                  <c:v>0.18400000000110595</c:v>
                </c:pt>
                <c:pt idx="1">
                  <c:v>5.3999999996449333E-2</c:v>
                </c:pt>
                <c:pt idx="2">
                  <c:v>0.14299999999639113</c:v>
                </c:pt>
                <c:pt idx="3">
                  <c:v>0.10200000000622822</c:v>
                </c:pt>
                <c:pt idx="4">
                  <c:v>0.18000000000029104</c:v>
                </c:pt>
                <c:pt idx="5">
                  <c:v>0.19399999999586726</c:v>
                </c:pt>
                <c:pt idx="6">
                  <c:v>0.19099999999889405</c:v>
                </c:pt>
                <c:pt idx="7">
                  <c:v>0.11600000000180444</c:v>
                </c:pt>
                <c:pt idx="8">
                  <c:v>4.499999999825377E-2</c:v>
                </c:pt>
                <c:pt idx="9">
                  <c:v>0.24300000000221189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4B33-A4CB-C4E0C68E70F8}"/>
            </c:ext>
          </c:extLst>
        </c:ser>
        <c:ser>
          <c:idx val="2"/>
          <c:order val="2"/>
          <c:tx>
            <c:strRef>
              <c:f>オリンピック!$B$60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オリンピック!$C$57:$L$57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オリンピック!$C$60:$L$60</c:f>
              <c:numCache>
                <c:formatCode>0.000</c:formatCode>
                <c:ptCount val="10"/>
                <c:pt idx="0">
                  <c:v>0.41800000000512227</c:v>
                </c:pt>
                <c:pt idx="1">
                  <c:v>5.3999999996449333E-2</c:v>
                </c:pt>
                <c:pt idx="2">
                  <c:v>0.1569999999992433</c:v>
                </c:pt>
                <c:pt idx="3">
                  <c:v>0.11300000000483124</c:v>
                </c:pt>
                <c:pt idx="4">
                  <c:v>0.2199999999938882</c:v>
                </c:pt>
                <c:pt idx="5">
                  <c:v>0.17100000000209548</c:v>
                </c:pt>
                <c:pt idx="6">
                  <c:v>0.18200000000069849</c:v>
                </c:pt>
                <c:pt idx="7">
                  <c:v>0.12800000000424916</c:v>
                </c:pt>
                <c:pt idx="8">
                  <c:v>7.9999999994470272E-2</c:v>
                </c:pt>
                <c:pt idx="9">
                  <c:v>0.2180000000007567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4-4B33-A4CB-C4E0C68E70F8}"/>
            </c:ext>
          </c:extLst>
        </c:ser>
        <c:ser>
          <c:idx val="3"/>
          <c:order val="3"/>
          <c:tx>
            <c:strRef>
              <c:f>オリンピック!$B$61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オリンピック!$C$57:$L$57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オリンピック!$C$61:$L$61</c:f>
              <c:numCache>
                <c:formatCode>0.000</c:formatCode>
                <c:ptCount val="10"/>
                <c:pt idx="0">
                  <c:v>0.43200000000069849</c:v>
                </c:pt>
                <c:pt idx="1">
                  <c:v>6.3000000001920853E-2</c:v>
                </c:pt>
                <c:pt idx="2">
                  <c:v>0.14699999999720603</c:v>
                </c:pt>
                <c:pt idx="3">
                  <c:v>9.900000000197906E-2</c:v>
                </c:pt>
                <c:pt idx="4">
                  <c:v>0.44299999999930151</c:v>
                </c:pt>
                <c:pt idx="5">
                  <c:v>0.17699999999604188</c:v>
                </c:pt>
                <c:pt idx="6">
                  <c:v>0.18500000000494765</c:v>
                </c:pt>
                <c:pt idx="7">
                  <c:v>0.34699999999429565</c:v>
                </c:pt>
                <c:pt idx="8">
                  <c:v>0.10800000000017462</c:v>
                </c:pt>
                <c:pt idx="9">
                  <c:v>0.31300000000192085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4-4B33-A4CB-C4E0C68E70F8}"/>
            </c:ext>
          </c:extLst>
        </c:ser>
        <c:ser>
          <c:idx val="4"/>
          <c:order val="4"/>
          <c:tx>
            <c:strRef>
              <c:f>オリンピック!$B$62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オリンピック!$C$57:$L$57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オリンピック!$C$62:$L$62</c:f>
              <c:numCache>
                <c:formatCode>0.000</c:formatCode>
                <c:ptCount val="10"/>
                <c:pt idx="0">
                  <c:v>0.22800000000279397</c:v>
                </c:pt>
                <c:pt idx="1">
                  <c:v>5.9999999997671694E-2</c:v>
                </c:pt>
                <c:pt idx="2">
                  <c:v>0.16900000000168802</c:v>
                </c:pt>
                <c:pt idx="3">
                  <c:v>9.1000000000349246E-2</c:v>
                </c:pt>
                <c:pt idx="4">
                  <c:v>0.42399999999906868</c:v>
                </c:pt>
                <c:pt idx="5">
                  <c:v>0.16500000000087311</c:v>
                </c:pt>
                <c:pt idx="6">
                  <c:v>0.39299999999639113</c:v>
                </c:pt>
                <c:pt idx="7">
                  <c:v>0.16100000000005821</c:v>
                </c:pt>
                <c:pt idx="8">
                  <c:v>9.0000000003783498E-2</c:v>
                </c:pt>
                <c:pt idx="9">
                  <c:v>0.13799999999901047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4-4B33-A4CB-C4E0C68E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91624"/>
        <c:axId val="421693920"/>
      </c:lineChart>
      <c:catAx>
        <c:axId val="4216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3920"/>
        <c:crosses val="autoZero"/>
        <c:auto val="1"/>
        <c:lblAlgn val="ctr"/>
        <c:lblOffset val="100"/>
        <c:noMultiLvlLbl val="0"/>
      </c:catAx>
      <c:valAx>
        <c:axId val="4216939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オリンピック!$B$34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オリンピック!$C$34:$L$34</c:f>
              <c:numCache>
                <c:formatCode>0.000</c:formatCode>
                <c:ptCount val="10"/>
                <c:pt idx="0">
                  <c:v>0.19499999999970896</c:v>
                </c:pt>
                <c:pt idx="1">
                  <c:v>7.7000000004773028E-2</c:v>
                </c:pt>
                <c:pt idx="2">
                  <c:v>0.19499999999970896</c:v>
                </c:pt>
                <c:pt idx="3">
                  <c:v>0.12099999999918509</c:v>
                </c:pt>
                <c:pt idx="4">
                  <c:v>0.20999999999912689</c:v>
                </c:pt>
                <c:pt idx="5">
                  <c:v>0.22699999999895226</c:v>
                </c:pt>
                <c:pt idx="6">
                  <c:v>0.2529999999969732</c:v>
                </c:pt>
                <c:pt idx="7">
                  <c:v>0.14000000000669388</c:v>
                </c:pt>
                <c:pt idx="8">
                  <c:v>9.1999999996914994E-2</c:v>
                </c:pt>
                <c:pt idx="9">
                  <c:v>0.20500000000174623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48C7-9A0E-6E2A1F4C459F}"/>
            </c:ext>
          </c:extLst>
        </c:ser>
        <c:ser>
          <c:idx val="1"/>
          <c:order val="1"/>
          <c:tx>
            <c:strRef>
              <c:f>オリンピック!$B$35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オリンピック!$C$35:$L$35</c:f>
              <c:numCache>
                <c:formatCode>0.000</c:formatCode>
                <c:ptCount val="10"/>
                <c:pt idx="0">
                  <c:v>0.19999999999708962</c:v>
                </c:pt>
                <c:pt idx="1">
                  <c:v>5.5000000000291038E-2</c:v>
                </c:pt>
                <c:pt idx="2">
                  <c:v>0.17300000000250293</c:v>
                </c:pt>
                <c:pt idx="3">
                  <c:v>0.29399999999441206</c:v>
                </c:pt>
                <c:pt idx="4">
                  <c:v>0.20200000000477303</c:v>
                </c:pt>
                <c:pt idx="5">
                  <c:v>0.83799999999610009</c:v>
                </c:pt>
                <c:pt idx="6">
                  <c:v>0.18800000000192085</c:v>
                </c:pt>
                <c:pt idx="7">
                  <c:v>0.13500000000203727</c:v>
                </c:pt>
                <c:pt idx="8">
                  <c:v>8.4999999999126885E-2</c:v>
                </c:pt>
                <c:pt idx="9">
                  <c:v>0.1860000000015134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C-48C7-9A0E-6E2A1F4C459F}"/>
            </c:ext>
          </c:extLst>
        </c:ser>
        <c:ser>
          <c:idx val="2"/>
          <c:order val="2"/>
          <c:tx>
            <c:strRef>
              <c:f>オリンピック!#REF!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C-48C7-9A0E-6E2A1F4C459F}"/>
            </c:ext>
          </c:extLst>
        </c:ser>
        <c:ser>
          <c:idx val="3"/>
          <c:order val="3"/>
          <c:tx>
            <c:strRef>
              <c:f>オリンピック!$B$36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オリンピック!$C$36:$L$36</c:f>
              <c:numCache>
                <c:formatCode>0.000</c:formatCode>
                <c:ptCount val="10"/>
                <c:pt idx="0">
                  <c:v>0.19900000000052387</c:v>
                </c:pt>
                <c:pt idx="1">
                  <c:v>8.4999999999126885E-2</c:v>
                </c:pt>
                <c:pt idx="2">
                  <c:v>0.24399999999877764</c:v>
                </c:pt>
                <c:pt idx="3">
                  <c:v>9.4000000004598405E-2</c:v>
                </c:pt>
                <c:pt idx="4">
                  <c:v>0.45099999999365536</c:v>
                </c:pt>
                <c:pt idx="5">
                  <c:v>0.28200000000651926</c:v>
                </c:pt>
                <c:pt idx="6">
                  <c:v>0.23299999999289867</c:v>
                </c:pt>
                <c:pt idx="7">
                  <c:v>0.11400000000139698</c:v>
                </c:pt>
                <c:pt idx="8">
                  <c:v>0.12800000000424916</c:v>
                </c:pt>
                <c:pt idx="9">
                  <c:v>0.36299999999755528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C-48C7-9A0E-6E2A1F4C459F}"/>
            </c:ext>
          </c:extLst>
        </c:ser>
        <c:ser>
          <c:idx val="4"/>
          <c:order val="4"/>
          <c:tx>
            <c:strRef>
              <c:f>オリンピック!$B$37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オリンピック!$C$37:$L$37</c:f>
              <c:numCache>
                <c:formatCode>0.000</c:formatCode>
                <c:ptCount val="10"/>
                <c:pt idx="0">
                  <c:v>0.1860000000015134</c:v>
                </c:pt>
                <c:pt idx="1">
                  <c:v>5.5000000000291038E-2</c:v>
                </c:pt>
                <c:pt idx="2">
                  <c:v>0.16799999999784632</c:v>
                </c:pt>
                <c:pt idx="3">
                  <c:v>0.11600000000180444</c:v>
                </c:pt>
                <c:pt idx="4">
                  <c:v>0.21399999999994179</c:v>
                </c:pt>
                <c:pt idx="5">
                  <c:v>0.20499999999447027</c:v>
                </c:pt>
                <c:pt idx="6">
                  <c:v>0.20300000000133878</c:v>
                </c:pt>
                <c:pt idx="7">
                  <c:v>0.14100000000325963</c:v>
                </c:pt>
                <c:pt idx="8">
                  <c:v>9.7999999998137355E-2</c:v>
                </c:pt>
                <c:pt idx="9">
                  <c:v>0.21600000000034925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C-48C7-9A0E-6E2A1F4C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57072"/>
        <c:axId val="582251168"/>
      </c:lineChart>
      <c:catAx>
        <c:axId val="5822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1168"/>
        <c:crosses val="autoZero"/>
        <c:auto val="1"/>
        <c:lblAlgn val="ctr"/>
        <c:lblOffset val="100"/>
        <c:noMultiLvlLbl val="0"/>
      </c:catAx>
      <c:valAx>
        <c:axId val="582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オリンピック!$B$48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オリンピック!$C$49:$L$49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plus>
            <c:minus>
              <c:numRef>
                <c:f>オリンピック!$C$49:$L$49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オリンピック!$C$47:$L$47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オリンピック!$C$48:$L$48</c:f>
              <c:numCache>
                <c:formatCode>0.000</c:formatCode>
                <c:ptCount val="10"/>
                <c:pt idx="0">
                  <c:v>0.18659999999945284</c:v>
                </c:pt>
                <c:pt idx="1">
                  <c:v>7.0200000000477297E-2</c:v>
                </c:pt>
                <c:pt idx="2">
                  <c:v>0.18819999999977882</c:v>
                </c:pt>
                <c:pt idx="3">
                  <c:v>0.14499999999970897</c:v>
                </c:pt>
                <c:pt idx="4">
                  <c:v>0.28380000000033762</c:v>
                </c:pt>
                <c:pt idx="5">
                  <c:v>0.35459999999875436</c:v>
                </c:pt>
                <c:pt idx="6">
                  <c:v>0.21059999999852153</c:v>
                </c:pt>
                <c:pt idx="7">
                  <c:v>0.13140000000275903</c:v>
                </c:pt>
                <c:pt idx="8">
                  <c:v>0.10279999999911524</c:v>
                </c:pt>
                <c:pt idx="9">
                  <c:v>0.24220000000059372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F95-B6B0-DDBF966E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21520"/>
        <c:axId val="381520864"/>
      </c:barChart>
      <c:catAx>
        <c:axId val="3815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0864"/>
        <c:crosses val="autoZero"/>
        <c:auto val="1"/>
        <c:lblAlgn val="ctr"/>
        <c:lblOffset val="100"/>
        <c:noMultiLvlLbl val="0"/>
      </c:catAx>
      <c:valAx>
        <c:axId val="38152086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plus>
            <c:min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オリンピック!$C$22:$L$22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オリンピック!$C$23:$L$23</c:f>
              <c:numCache>
                <c:formatCode>General</c:formatCode>
                <c:ptCount val="10"/>
                <c:pt idx="0">
                  <c:v>0.34440000000031434</c:v>
                </c:pt>
                <c:pt idx="1">
                  <c:v>8.5400000002118753E-2</c:v>
                </c:pt>
                <c:pt idx="2">
                  <c:v>0.34539999999979043</c:v>
                </c:pt>
                <c:pt idx="3">
                  <c:v>0.16059999999997671</c:v>
                </c:pt>
                <c:pt idx="4">
                  <c:v>0.51599999999889401</c:v>
                </c:pt>
                <c:pt idx="5">
                  <c:v>0.2919999999998254</c:v>
                </c:pt>
                <c:pt idx="6">
                  <c:v>0.38359999999956929</c:v>
                </c:pt>
                <c:pt idx="7">
                  <c:v>0.32280000000027942</c:v>
                </c:pt>
                <c:pt idx="8">
                  <c:v>0.23180000000004658</c:v>
                </c:pt>
                <c:pt idx="9">
                  <c:v>0.51799999999969726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C-4FE0-BB65-A7C3F27D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93680"/>
        <c:axId val="493692368"/>
      </c:barChart>
      <c:catAx>
        <c:axId val="4936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2368"/>
        <c:crosses val="autoZero"/>
        <c:auto val="1"/>
        <c:lblAlgn val="ctr"/>
        <c:lblOffset val="100"/>
        <c:noMultiLvlLbl val="0"/>
      </c:catAx>
      <c:valAx>
        <c:axId val="49369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オリンピック!$B$73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オリンピック!$C$74:$L$74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plus>
            <c:minus>
              <c:numRef>
                <c:f>オリンピック!$C$74:$L$74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オリンピック!$C$72:$L$72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オリンピック!$C$73:$L$73</c:f>
              <c:numCache>
                <c:formatCode>0.000</c:formatCode>
                <c:ptCount val="10"/>
                <c:pt idx="0">
                  <c:v>0.28371480454714137</c:v>
                </c:pt>
                <c:pt idx="1">
                  <c:v>4.4448683296191963E-2</c:v>
                </c:pt>
                <c:pt idx="2">
                  <c:v>0.11751715680913596</c:v>
                </c:pt>
                <c:pt idx="3">
                  <c:v>7.751493626344072E-2</c:v>
                </c:pt>
                <c:pt idx="4">
                  <c:v>0.28801491576618843</c:v>
                </c:pt>
                <c:pt idx="5">
                  <c:v>0.14532763390522022</c:v>
                </c:pt>
                <c:pt idx="6">
                  <c:v>0.16238976744061398</c:v>
                </c:pt>
                <c:pt idx="7">
                  <c:v>0.13221667931111447</c:v>
                </c:pt>
                <c:pt idx="8">
                  <c:v>7.0141984053616227E-2</c:v>
                </c:pt>
                <c:pt idx="9">
                  <c:v>0.18576411581794455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130-84B4-5C2823C0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0096"/>
        <c:axId val="503176816"/>
      </c:barChart>
      <c:catAx>
        <c:axId val="5031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76816"/>
        <c:crosses val="autoZero"/>
        <c:auto val="1"/>
        <c:lblAlgn val="ctr"/>
        <c:lblOffset val="100"/>
        <c:noMultiLvlLbl val="0"/>
      </c:catAx>
      <c:valAx>
        <c:axId val="5031768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器械!$C$8:$G$8</c:f>
              <c:numCache>
                <c:formatCode>0.000</c:formatCode>
                <c:ptCount val="5"/>
                <c:pt idx="0">
                  <c:v>0.26400000000285218</c:v>
                </c:pt>
                <c:pt idx="1">
                  <c:v>0.35599999999976717</c:v>
                </c:pt>
                <c:pt idx="2">
                  <c:v>0.14899999999761349</c:v>
                </c:pt>
                <c:pt idx="3">
                  <c:v>8.8999999999941792E-2</c:v>
                </c:pt>
                <c:pt idx="4">
                  <c:v>0.51099999999860302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3EE-A22D-A3D8B4343B95}"/>
            </c:ext>
          </c:extLst>
        </c:ser>
        <c:ser>
          <c:idx val="1"/>
          <c:order val="1"/>
          <c:tx>
            <c:strRef>
              <c:f>器械!$B$9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器械!$C$9:$G$9</c:f>
              <c:numCache>
                <c:formatCode>0.000</c:formatCode>
                <c:ptCount val="5"/>
                <c:pt idx="0">
                  <c:v>0.19499999999970896</c:v>
                </c:pt>
                <c:pt idx="1">
                  <c:v>0.20800000000599539</c:v>
                </c:pt>
                <c:pt idx="2">
                  <c:v>0.12900000000081491</c:v>
                </c:pt>
                <c:pt idx="3">
                  <c:v>0.14199999999982538</c:v>
                </c:pt>
                <c:pt idx="4">
                  <c:v>0.79299999999784632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3EE-A22D-A3D8B4343B95}"/>
            </c:ext>
          </c:extLst>
        </c:ser>
        <c:ser>
          <c:idx val="2"/>
          <c:order val="2"/>
          <c:tx>
            <c:strRef>
              <c:f>器械!$B$10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器械!$C$10:$G$10</c:f>
              <c:numCache>
                <c:formatCode>0.000</c:formatCode>
                <c:ptCount val="5"/>
                <c:pt idx="0">
                  <c:v>0.20500000000174623</c:v>
                </c:pt>
                <c:pt idx="1">
                  <c:v>0.26900000000023283</c:v>
                </c:pt>
                <c:pt idx="2">
                  <c:v>0.11499999999796273</c:v>
                </c:pt>
                <c:pt idx="3">
                  <c:v>0.16600000000471482</c:v>
                </c:pt>
                <c:pt idx="4">
                  <c:v>0.41499999999359716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3EE-A22D-A3D8B4343B95}"/>
            </c:ext>
          </c:extLst>
        </c:ser>
        <c:ser>
          <c:idx val="3"/>
          <c:order val="3"/>
          <c:tx>
            <c:strRef>
              <c:f>器械!$B$11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器械!$C$11:$G$11</c:f>
              <c:numCache>
                <c:formatCode>0.000</c:formatCode>
                <c:ptCount val="5"/>
                <c:pt idx="0">
                  <c:v>0.20399999999790452</c:v>
                </c:pt>
                <c:pt idx="1">
                  <c:v>0.35399999999935972</c:v>
                </c:pt>
                <c:pt idx="2">
                  <c:v>0.13400000000547152</c:v>
                </c:pt>
                <c:pt idx="3">
                  <c:v>0.20399999999790452</c:v>
                </c:pt>
                <c:pt idx="4">
                  <c:v>0.65799999999580905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3EE-A22D-A3D8B4343B95}"/>
            </c:ext>
          </c:extLst>
        </c:ser>
        <c:ser>
          <c:idx val="4"/>
          <c:order val="4"/>
          <c:tx>
            <c:strRef>
              <c:f>器械!$B$12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器械!$C$12:$G$12</c:f>
              <c:numCache>
                <c:formatCode>0.000</c:formatCode>
                <c:ptCount val="5"/>
                <c:pt idx="0">
                  <c:v>0.22000000000116415</c:v>
                </c:pt>
                <c:pt idx="1">
                  <c:v>0.37099999999918509</c:v>
                </c:pt>
                <c:pt idx="2">
                  <c:v>0.10800000000017462</c:v>
                </c:pt>
                <c:pt idx="3">
                  <c:v>0.18100000000413274</c:v>
                </c:pt>
                <c:pt idx="4">
                  <c:v>0.48999999999796273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6-43EE-A22D-A3D8B434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19552"/>
        <c:axId val="381524144"/>
      </c:lineChart>
      <c:catAx>
        <c:axId val="381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4144"/>
        <c:crosses val="autoZero"/>
        <c:auto val="1"/>
        <c:lblAlgn val="ctr"/>
        <c:lblOffset val="100"/>
        <c:noMultiLvlLbl val="0"/>
      </c:catAx>
      <c:valAx>
        <c:axId val="381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plus>
            <c:min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器械!$C$22:$G$22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器械!$C$23:$G$23</c:f>
              <c:numCache>
                <c:formatCode>0.000</c:formatCode>
                <c:ptCount val="5"/>
                <c:pt idx="0">
                  <c:v>0.2176000000006752</c:v>
                </c:pt>
                <c:pt idx="1">
                  <c:v>0.31160000000090804</c:v>
                </c:pt>
                <c:pt idx="2">
                  <c:v>0.12700000000040745</c:v>
                </c:pt>
                <c:pt idx="3">
                  <c:v>0.15640000000130386</c:v>
                </c:pt>
                <c:pt idx="4">
                  <c:v>0.57339999999676361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E-4F15-A8C8-4BF3F425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03712"/>
        <c:axId val="503204040"/>
      </c:barChart>
      <c:catAx>
        <c:axId val="5032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4040"/>
        <c:crosses val="autoZero"/>
        <c:auto val="1"/>
        <c:lblAlgn val="ctr"/>
        <c:lblOffset val="100"/>
        <c:noMultiLvlLbl val="0"/>
      </c:catAx>
      <c:valAx>
        <c:axId val="5032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器械!$B$47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plus>
            <c:min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器械!$C$46:$G$46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器械!$C$47:$G$47</c:f>
              <c:numCache>
                <c:formatCode>General</c:formatCode>
                <c:ptCount val="5"/>
                <c:pt idx="0">
                  <c:v>0.18680000000167638</c:v>
                </c:pt>
                <c:pt idx="1">
                  <c:v>0.23999999999796273</c:v>
                </c:pt>
                <c:pt idx="2">
                  <c:v>0.17200000000011642</c:v>
                </c:pt>
                <c:pt idx="3">
                  <c:v>0.12940000000089641</c:v>
                </c:pt>
                <c:pt idx="4">
                  <c:v>0.38179999999847497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CA7-88A1-90E179EC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8624"/>
        <c:axId val="503193872"/>
      </c:barChart>
      <c:catAx>
        <c:axId val="503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93872"/>
        <c:crosses val="autoZero"/>
        <c:auto val="1"/>
        <c:lblAlgn val="ctr"/>
        <c:lblOffset val="100"/>
        <c:noMultiLvlLbl val="0"/>
      </c:catAx>
      <c:valAx>
        <c:axId val="50319387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109</xdr:row>
      <xdr:rowOff>114299</xdr:rowOff>
    </xdr:from>
    <xdr:to>
      <xdr:col>6</xdr:col>
      <xdr:colOff>542925</xdr:colOff>
      <xdr:row>122</xdr:row>
      <xdr:rowOff>114300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885824</xdr:colOff>
      <xdr:row>109</xdr:row>
      <xdr:rowOff>1</xdr:rowOff>
    </xdr:from>
    <xdr:to>
      <xdr:col>19</xdr:col>
      <xdr:colOff>180974</xdr:colOff>
      <xdr:row>122</xdr:row>
      <xdr:rowOff>47626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109</xdr:row>
      <xdr:rowOff>76200</xdr:rowOff>
    </xdr:from>
    <xdr:to>
      <xdr:col>13</xdr:col>
      <xdr:colOff>276225</xdr:colOff>
      <xdr:row>122</xdr:row>
      <xdr:rowOff>76200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86</xdr:row>
      <xdr:rowOff>200025</xdr:rowOff>
    </xdr:from>
    <xdr:to>
      <xdr:col>13</xdr:col>
      <xdr:colOff>628650</xdr:colOff>
      <xdr:row>100</xdr:row>
      <xdr:rowOff>219075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466724</xdr:colOff>
      <xdr:row>86</xdr:row>
      <xdr:rowOff>190499</xdr:rowOff>
    </xdr:from>
    <xdr:to>
      <xdr:col>6</xdr:col>
      <xdr:colOff>247649</xdr:colOff>
      <xdr:row>101</xdr:row>
      <xdr:rowOff>19049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87</xdr:row>
      <xdr:rowOff>19049</xdr:rowOff>
    </xdr:from>
    <xdr:to>
      <xdr:col>20</xdr:col>
      <xdr:colOff>209550</xdr:colOff>
      <xdr:row>100</xdr:row>
      <xdr:rowOff>152399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104775</xdr:rowOff>
    </xdr:from>
    <xdr:to>
      <xdr:col>17</xdr:col>
      <xdr:colOff>180975</xdr:colOff>
      <xdr:row>12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13</xdr:row>
      <xdr:rowOff>200025</xdr:rowOff>
    </xdr:from>
    <xdr:to>
      <xdr:col>17</xdr:col>
      <xdr:colOff>180975</xdr:colOff>
      <xdr:row>25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41</xdr:row>
      <xdr:rowOff>190500</xdr:rowOff>
    </xdr:from>
    <xdr:to>
      <xdr:col>16</xdr:col>
      <xdr:colOff>595312</xdr:colOff>
      <xdr:row>53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28</xdr:row>
      <xdr:rowOff>180975</xdr:rowOff>
    </xdr:from>
    <xdr:to>
      <xdr:col>16</xdr:col>
      <xdr:colOff>619125</xdr:colOff>
      <xdr:row>40</xdr:row>
      <xdr:rowOff>66675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54</xdr:row>
      <xdr:rowOff>0</xdr:rowOff>
    </xdr:from>
    <xdr:to>
      <xdr:col>16</xdr:col>
      <xdr:colOff>638175</xdr:colOff>
      <xdr:row>65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247650</xdr:colOff>
      <xdr:row>66</xdr:row>
      <xdr:rowOff>200025</xdr:rowOff>
    </xdr:from>
    <xdr:to>
      <xdr:col>17</xdr:col>
      <xdr:colOff>19050</xdr:colOff>
      <xdr:row>78</xdr:row>
      <xdr:rowOff>85725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13</xdr:row>
      <xdr:rowOff>47625</xdr:rowOff>
    </xdr:from>
    <xdr:to>
      <xdr:col>15</xdr:col>
      <xdr:colOff>633412</xdr:colOff>
      <xdr:row>24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41</xdr:row>
      <xdr:rowOff>133350</xdr:rowOff>
    </xdr:from>
    <xdr:to>
      <xdr:col>15</xdr:col>
      <xdr:colOff>471487</xdr:colOff>
      <xdr:row>53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661987</xdr:colOff>
      <xdr:row>68</xdr:row>
      <xdr:rowOff>152400</xdr:rowOff>
    </xdr:from>
    <xdr:to>
      <xdr:col>15</xdr:col>
      <xdr:colOff>433387</xdr:colOff>
      <xdr:row>80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</xdr:colOff>
      <xdr:row>0</xdr:row>
      <xdr:rowOff>190500</xdr:rowOff>
    </xdr:from>
    <xdr:to>
      <xdr:col>15</xdr:col>
      <xdr:colOff>557212</xdr:colOff>
      <xdr:row>12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642937</xdr:colOff>
      <xdr:row>28</xdr:row>
      <xdr:rowOff>123825</xdr:rowOff>
    </xdr:from>
    <xdr:to>
      <xdr:col>15</xdr:col>
      <xdr:colOff>414337</xdr:colOff>
      <xdr:row>40</xdr:row>
      <xdr:rowOff>9525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</xdr:colOff>
      <xdr:row>55</xdr:row>
      <xdr:rowOff>200025</xdr:rowOff>
    </xdr:from>
    <xdr:to>
      <xdr:col>15</xdr:col>
      <xdr:colOff>471487</xdr:colOff>
      <xdr:row>67</xdr:row>
      <xdr:rowOff>85725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2</xdr:row>
      <xdr:rowOff>200025</xdr:rowOff>
    </xdr:from>
    <xdr:to>
      <xdr:col>24</xdr:col>
      <xdr:colOff>95250</xdr:colOff>
      <xdr:row>14</xdr:row>
      <xdr:rowOff>85725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workbookViewId="0">
      <selection activeCell="G9" sqref="G9"/>
    </sheetView>
  </sheetViews>
  <sheetFormatPr defaultRowHeight="18.75" x14ac:dyDescent="0.4"/>
  <cols>
    <col min="1" max="1" width="6.125" customWidth="1"/>
    <col min="2" max="2" width="8.5" customWidth="1"/>
    <col min="3" max="3" width="12.625" customWidth="1"/>
    <col min="4" max="4" width="9.375" bestFit="1" customWidth="1"/>
    <col min="8" max="11" width="9.125" customWidth="1"/>
    <col min="12" max="12" width="9.75" customWidth="1"/>
    <col min="13" max="13" width="12.25" bestFit="1" customWidth="1"/>
    <col min="14" max="15" width="12.75" customWidth="1"/>
    <col min="16" max="16" width="12" customWidth="1"/>
  </cols>
  <sheetData>
    <row r="2" spans="2:19" x14ac:dyDescent="0.4">
      <c r="B2" s="13" t="s">
        <v>0</v>
      </c>
      <c r="C2" s="13"/>
      <c r="D2" s="30">
        <v>20220614</v>
      </c>
      <c r="E2" s="30"/>
      <c r="F2" s="3"/>
    </row>
    <row r="3" spans="2:19" x14ac:dyDescent="0.4">
      <c r="B3" s="13" t="s">
        <v>1</v>
      </c>
      <c r="C3" s="13"/>
      <c r="D3" s="30"/>
      <c r="E3" s="30"/>
      <c r="F3" s="3"/>
    </row>
    <row r="4" spans="2:19" x14ac:dyDescent="0.4">
      <c r="B4" s="31" t="s">
        <v>2</v>
      </c>
      <c r="C4" s="32"/>
      <c r="D4" s="30" t="s">
        <v>35</v>
      </c>
      <c r="E4" s="30"/>
      <c r="F4" s="3"/>
    </row>
    <row r="5" spans="2:19" x14ac:dyDescent="0.4">
      <c r="B5" s="2"/>
      <c r="C5" s="2"/>
      <c r="D5" s="3"/>
      <c r="E5" s="3"/>
      <c r="F5" s="3"/>
    </row>
    <row r="7" spans="2:19" x14ac:dyDescent="0.4">
      <c r="C7" s="8" t="s">
        <v>36</v>
      </c>
      <c r="D7">
        <f>VALUE(LEFT(C7,3))</f>
        <v>16</v>
      </c>
      <c r="E7">
        <f>VALUE(MID(C7,5,2))</f>
        <v>32</v>
      </c>
      <c r="F7">
        <f>VALUE(RIGHT(C7,6))</f>
        <v>10.42</v>
      </c>
      <c r="G7">
        <f>D7*3600+E7*60+F7</f>
        <v>59530.42</v>
      </c>
      <c r="M7" s="2"/>
      <c r="Q7" s="2"/>
      <c r="R7" s="2"/>
      <c r="S7" s="2"/>
    </row>
    <row r="8" spans="2:19" x14ac:dyDescent="0.4">
      <c r="C8" t="str">
        <f>TEXT(C7,"@")</f>
        <v xml:space="preserve"> 16:32:10.420</v>
      </c>
      <c r="D8">
        <f>VALUE(LEFT(C8,3))</f>
        <v>16</v>
      </c>
      <c r="E8">
        <f>VALUE(MID(C8,5,2))</f>
        <v>32</v>
      </c>
      <c r="F8">
        <f>VALUE(RIGHT(C8,6))</f>
        <v>10.42</v>
      </c>
      <c r="G8">
        <f>D8*3600+E8*60+F8</f>
        <v>59530.42</v>
      </c>
      <c r="M8" s="2"/>
      <c r="N8" s="12"/>
      <c r="O8" s="12"/>
      <c r="P8" s="12"/>
      <c r="Q8" s="7"/>
      <c r="R8" s="7"/>
      <c r="S8" s="7"/>
    </row>
    <row r="9" spans="2:19" x14ac:dyDescent="0.4">
      <c r="M9" s="2"/>
      <c r="O9" s="7"/>
      <c r="P9" s="7"/>
      <c r="Q9" s="7"/>
      <c r="R9" s="7"/>
      <c r="S9" s="7"/>
    </row>
    <row r="10" spans="2:19" x14ac:dyDescent="0.4">
      <c r="C10" s="15"/>
      <c r="M10" s="2"/>
      <c r="O10" s="7"/>
      <c r="P10" s="7"/>
      <c r="Q10" s="7"/>
      <c r="R10" s="7"/>
      <c r="S10" s="7"/>
    </row>
    <row r="11" spans="2:19" x14ac:dyDescent="0.4">
      <c r="M11" s="2"/>
      <c r="O11" s="7"/>
      <c r="P11" s="7"/>
      <c r="Q11" s="7"/>
      <c r="R11" s="7"/>
      <c r="S11" s="7"/>
    </row>
    <row r="12" spans="2:19" x14ac:dyDescent="0.4">
      <c r="M12" s="2"/>
      <c r="O12" s="7"/>
      <c r="P12" s="7"/>
      <c r="Q12" s="7"/>
      <c r="R12" s="7"/>
      <c r="S12" s="7"/>
    </row>
    <row r="13" spans="2:19" x14ac:dyDescent="0.4">
      <c r="M13" s="2"/>
    </row>
    <row r="14" spans="2:19" x14ac:dyDescent="0.4">
      <c r="M14" s="2"/>
    </row>
  </sheetData>
  <sortState ref="P9:S17">
    <sortCondition ref="P8"/>
  </sortState>
  <mergeCells count="4">
    <mergeCell ref="D2:E2"/>
    <mergeCell ref="D3:E3"/>
    <mergeCell ref="D4:E4"/>
    <mergeCell ref="B4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9"/>
  <sheetViews>
    <sheetView topLeftCell="A82" workbookViewId="0">
      <selection activeCell="W99" sqref="W99"/>
    </sheetView>
  </sheetViews>
  <sheetFormatPr defaultColWidth="14.125" defaultRowHeight="18.75" x14ac:dyDescent="0.4"/>
  <cols>
    <col min="2" max="13" width="11.375" customWidth="1"/>
    <col min="15" max="26" width="11.75" customWidth="1"/>
  </cols>
  <sheetData>
    <row r="1" spans="2:26" x14ac:dyDescent="0.4">
      <c r="B1" s="2"/>
      <c r="C1" s="2"/>
      <c r="D1" s="2"/>
      <c r="E1" s="2"/>
      <c r="F1" s="2"/>
    </row>
    <row r="2" spans="2:26" x14ac:dyDescent="0.4">
      <c r="F2" s="17" t="s">
        <v>37</v>
      </c>
      <c r="G2" s="17" t="s">
        <v>38</v>
      </c>
      <c r="H2" s="5">
        <f>I4-I3</f>
        <v>0.98400000000401633</v>
      </c>
      <c r="I2" s="16"/>
    </row>
    <row r="3" spans="2:26" x14ac:dyDescent="0.4">
      <c r="F3" s="16">
        <f>VALUE(LEFT(F2,2))</f>
        <v>16</v>
      </c>
      <c r="G3" s="16">
        <f>VALUE(MID(F2,4,2))</f>
        <v>32</v>
      </c>
      <c r="H3" s="16">
        <f>VALUE(RIGHT(F2,6))</f>
        <v>31.6</v>
      </c>
      <c r="I3" s="16">
        <f>F3*3600+G3*60+H3</f>
        <v>59551.6</v>
      </c>
    </row>
    <row r="4" spans="2:26" x14ac:dyDescent="0.4">
      <c r="F4" s="16">
        <f>VALUE(LEFT(G2,2))</f>
        <v>16</v>
      </c>
      <c r="G4" s="16">
        <f>VALUE(MID(G2,4,2))</f>
        <v>32</v>
      </c>
      <c r="H4" s="16">
        <f>VALUE(RIGHT(G2,6))</f>
        <v>32.584000000000003</v>
      </c>
      <c r="I4" s="16">
        <f>F4*3600+G4*60+H4</f>
        <v>59552.584000000003</v>
      </c>
    </row>
    <row r="5" spans="2:26" x14ac:dyDescent="0.4">
      <c r="B5" s="16"/>
      <c r="C5" s="16"/>
      <c r="D5" s="16"/>
      <c r="E5" s="16"/>
      <c r="F5" s="16"/>
      <c r="G5" s="16"/>
      <c r="H5" s="16"/>
      <c r="I5" s="16"/>
    </row>
    <row r="6" spans="2:26" x14ac:dyDescent="0.4">
      <c r="B6" s="10" t="s">
        <v>24</v>
      </c>
      <c r="C6" s="2"/>
      <c r="D6" s="3"/>
      <c r="E6" s="3"/>
      <c r="F6" s="3"/>
      <c r="G6" s="3"/>
    </row>
    <row r="7" spans="2:26" x14ac:dyDescent="0.4">
      <c r="B7" s="1"/>
      <c r="C7" s="1" t="s">
        <v>16</v>
      </c>
      <c r="D7" s="1" t="s">
        <v>17</v>
      </c>
      <c r="E7" s="1" t="s">
        <v>8</v>
      </c>
      <c r="F7" s="1" t="s">
        <v>18</v>
      </c>
      <c r="G7" s="1" t="s">
        <v>33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9</v>
      </c>
      <c r="O7" s="1" t="s">
        <v>69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4">
      <c r="B8" s="1" t="s">
        <v>3</v>
      </c>
      <c r="C8" s="5">
        <v>0.25</v>
      </c>
      <c r="D8" s="5">
        <v>0.10100000000238651</v>
      </c>
      <c r="E8" s="5">
        <v>0.30700000000069849</v>
      </c>
      <c r="F8" s="5">
        <v>0.25</v>
      </c>
      <c r="G8" s="5">
        <v>0.11899999999877764</v>
      </c>
      <c r="H8" s="5">
        <v>0.33899999999994179</v>
      </c>
      <c r="I8" s="5">
        <v>0.32299999999668216</v>
      </c>
      <c r="J8" s="5">
        <v>0.23400000000401633</v>
      </c>
      <c r="K8" s="18">
        <v>0.14000000000000001</v>
      </c>
      <c r="L8" s="14">
        <v>2.5999999999999995E-2</v>
      </c>
      <c r="M8" s="14">
        <f>SUM(C8:L8)</f>
        <v>2.0890000000025029</v>
      </c>
      <c r="O8" s="1"/>
      <c r="P8" s="1" t="s">
        <v>48</v>
      </c>
      <c r="Q8" s="1" t="s">
        <v>49</v>
      </c>
      <c r="R8" s="1" t="s">
        <v>50</v>
      </c>
      <c r="S8" s="1" t="s">
        <v>51</v>
      </c>
      <c r="T8" s="1" t="s">
        <v>51</v>
      </c>
      <c r="U8" s="1" t="s">
        <v>52</v>
      </c>
      <c r="V8" s="1" t="s">
        <v>50</v>
      </c>
      <c r="W8" s="1" t="s">
        <v>53</v>
      </c>
      <c r="X8" s="1" t="s">
        <v>53</v>
      </c>
      <c r="Y8" s="1" t="s">
        <v>54</v>
      </c>
      <c r="Z8" s="1" t="s">
        <v>68</v>
      </c>
    </row>
    <row r="9" spans="2:26" x14ac:dyDescent="0.4">
      <c r="B9" s="1" t="s">
        <v>4</v>
      </c>
      <c r="C9" s="5">
        <v>0.23799999999755528</v>
      </c>
      <c r="D9" s="5">
        <v>8.8000000003376044E-2</v>
      </c>
      <c r="E9" s="5">
        <v>0.31799999999930151</v>
      </c>
      <c r="F9" s="5">
        <v>0.12099999999918509</v>
      </c>
      <c r="G9" s="5">
        <v>0.54600000000209548</v>
      </c>
      <c r="H9" s="5">
        <v>0.3169999999954598</v>
      </c>
      <c r="I9" s="5">
        <v>0.61000000000058208</v>
      </c>
      <c r="J9" s="5">
        <v>0.78900000000430737</v>
      </c>
      <c r="K9" s="14">
        <v>0.3129999999946449</v>
      </c>
      <c r="L9" s="14">
        <v>0.51499999999941792</v>
      </c>
      <c r="M9" s="14">
        <f t="shared" ref="M9:M12" si="0">SUM(C9:L9)</f>
        <v>3.8549999999959255</v>
      </c>
      <c r="O9" s="1" t="s">
        <v>3</v>
      </c>
      <c r="P9" s="1">
        <v>0.25</v>
      </c>
      <c r="Q9" s="1">
        <v>0.10100000000238651</v>
      </c>
      <c r="R9" s="1">
        <v>0.30700000000069849</v>
      </c>
      <c r="S9" s="1">
        <v>0.25</v>
      </c>
      <c r="T9" s="1">
        <v>0.11899999999877764</v>
      </c>
      <c r="U9" s="1">
        <v>0.33899999999994179</v>
      </c>
      <c r="V9" s="1">
        <v>0.32299999999668216</v>
      </c>
      <c r="W9" s="1">
        <v>0.23400000000401633</v>
      </c>
      <c r="X9" s="1">
        <v>0.14000000000000001</v>
      </c>
      <c r="Y9" s="1">
        <v>2.5999999999999995E-2</v>
      </c>
      <c r="Z9" s="1">
        <f>SUM(P9:Y9)</f>
        <v>2.0890000000025029</v>
      </c>
    </row>
    <row r="10" spans="2:26" x14ac:dyDescent="0.4">
      <c r="B10" s="1" t="s">
        <v>5</v>
      </c>
      <c r="C10" s="5">
        <v>0.26200000000244472</v>
      </c>
      <c r="D10" s="5">
        <v>0.11499999999796273</v>
      </c>
      <c r="E10" s="5">
        <v>0.39500000000407454</v>
      </c>
      <c r="F10" s="5">
        <v>0.15899999999965075</v>
      </c>
      <c r="G10" s="5">
        <v>0.42099999999481952</v>
      </c>
      <c r="H10" s="5">
        <v>0.22699999999895226</v>
      </c>
      <c r="I10" s="5">
        <v>0.28900000000430737</v>
      </c>
      <c r="J10" s="5">
        <v>0.16399999999703141</v>
      </c>
      <c r="K10" s="14">
        <v>0.17100000000209548</v>
      </c>
      <c r="L10" s="14">
        <v>0.28899999999703141</v>
      </c>
      <c r="M10" s="14">
        <f t="shared" si="0"/>
        <v>2.4919999999983702</v>
      </c>
      <c r="O10" s="1" t="s">
        <v>4</v>
      </c>
      <c r="P10" s="1">
        <v>0.23799999999755528</v>
      </c>
      <c r="Q10" s="1">
        <v>8.8000000003376044E-2</v>
      </c>
      <c r="R10" s="1">
        <v>0.31799999999930151</v>
      </c>
      <c r="S10" s="1">
        <v>0.12099999999918509</v>
      </c>
      <c r="T10" s="1">
        <v>0.54600000000209548</v>
      </c>
      <c r="U10" s="1">
        <v>0.3169999999954598</v>
      </c>
      <c r="V10" s="1">
        <v>0.61000000000058208</v>
      </c>
      <c r="W10" s="1">
        <v>0.78900000000430737</v>
      </c>
      <c r="X10" s="1">
        <v>0.3129999999946449</v>
      </c>
      <c r="Y10" s="1">
        <v>0.51499999999941792</v>
      </c>
      <c r="Z10" s="1">
        <f t="shared" ref="Z10" si="1">SUM(P10:Y10)</f>
        <v>3.8549999999959255</v>
      </c>
    </row>
    <row r="11" spans="2:26" x14ac:dyDescent="0.4">
      <c r="B11" s="1" t="s">
        <v>6</v>
      </c>
      <c r="C11" s="5">
        <v>0.46399999999994179</v>
      </c>
      <c r="D11" s="5">
        <v>8.4000000002561137E-2</v>
      </c>
      <c r="E11" s="5">
        <v>0.23599999999714782</v>
      </c>
      <c r="F11" s="5">
        <v>0.11899999999877764</v>
      </c>
      <c r="G11" s="5">
        <v>0.90299999999842839</v>
      </c>
      <c r="H11" s="5">
        <v>0.22100000000500586</v>
      </c>
      <c r="I11" s="5">
        <v>0.35699999999633292</v>
      </c>
      <c r="J11" s="5">
        <v>0.22000000000116415</v>
      </c>
      <c r="K11" s="14">
        <v>0.19400000000314321</v>
      </c>
      <c r="L11" s="14">
        <v>0.77599999999802094</v>
      </c>
      <c r="M11" s="14">
        <f t="shared" si="0"/>
        <v>3.5740000000005239</v>
      </c>
      <c r="O11" s="1" t="s">
        <v>6</v>
      </c>
      <c r="P11" s="1">
        <v>0.46399999999994179</v>
      </c>
      <c r="Q11" s="1">
        <v>8.4000000002561137E-2</v>
      </c>
      <c r="R11" s="1">
        <v>0.23599999999714782</v>
      </c>
      <c r="S11" s="1">
        <v>0.11899999999877764</v>
      </c>
      <c r="T11" s="1">
        <v>0.90299999999842839</v>
      </c>
      <c r="U11" s="1">
        <v>0.22100000000500586</v>
      </c>
      <c r="V11" s="1">
        <v>0.35699999999633292</v>
      </c>
      <c r="W11" s="1">
        <v>0.22000000000116415</v>
      </c>
      <c r="X11" s="1">
        <v>0.19400000000314321</v>
      </c>
      <c r="Y11" s="1">
        <v>0.77599999999802094</v>
      </c>
      <c r="Z11" s="1">
        <f>SUM(P11:Y11)</f>
        <v>3.5740000000005239</v>
      </c>
    </row>
    <row r="12" spans="2:26" x14ac:dyDescent="0.4">
      <c r="B12" s="1" t="s">
        <v>7</v>
      </c>
      <c r="C12" s="5">
        <v>0.50800000000162981</v>
      </c>
      <c r="D12" s="5">
        <v>3.9000000004307367E-2</v>
      </c>
      <c r="E12" s="5">
        <v>0.4709999999977299</v>
      </c>
      <c r="F12" s="5">
        <v>0.1540000000022701</v>
      </c>
      <c r="G12" s="5">
        <v>0.59100000000034925</v>
      </c>
      <c r="H12" s="5">
        <v>0.35599999999976717</v>
      </c>
      <c r="I12" s="5">
        <v>0.33899999999994179</v>
      </c>
      <c r="J12" s="5">
        <v>0.20699999999487773</v>
      </c>
      <c r="K12" s="14">
        <v>0.34100000000034925</v>
      </c>
      <c r="L12" s="14">
        <v>0.98400000000401633</v>
      </c>
      <c r="M12" s="14">
        <f t="shared" si="0"/>
        <v>3.9900000000052387</v>
      </c>
      <c r="O12" s="1" t="s">
        <v>7</v>
      </c>
      <c r="P12" s="1">
        <v>0.50800000000162981</v>
      </c>
      <c r="Q12" s="1">
        <v>3.9000000004307367E-2</v>
      </c>
      <c r="R12" s="1">
        <v>0.4709999999977299</v>
      </c>
      <c r="S12" s="1">
        <v>0.1540000000022701</v>
      </c>
      <c r="T12" s="1">
        <v>0.59100000000034925</v>
      </c>
      <c r="U12" s="1">
        <v>0.35599999999976717</v>
      </c>
      <c r="V12" s="1">
        <v>0.33899999999994179</v>
      </c>
      <c r="W12" s="1">
        <v>0.20699999999487773</v>
      </c>
      <c r="X12" s="1">
        <v>0.34100000000034925</v>
      </c>
      <c r="Y12" s="1">
        <v>0.98400000000401633</v>
      </c>
      <c r="Z12" s="1">
        <f>SUM(P12:Y12)</f>
        <v>3.9900000000052387</v>
      </c>
    </row>
    <row r="13" spans="2:26" x14ac:dyDescent="0.4">
      <c r="B13" s="1" t="s">
        <v>9</v>
      </c>
      <c r="C13" s="14">
        <f t="shared" ref="C13:L13" si="2">SUM(C8:C12)</f>
        <v>1.7220000000015716</v>
      </c>
      <c r="D13" s="14">
        <f t="shared" si="2"/>
        <v>0.42700000001059379</v>
      </c>
      <c r="E13" s="14">
        <f t="shared" si="2"/>
        <v>1.7269999999989523</v>
      </c>
      <c r="F13" s="14">
        <f t="shared" si="2"/>
        <v>0.80299999999988358</v>
      </c>
      <c r="G13" s="14">
        <f t="shared" si="2"/>
        <v>2.5799999999944703</v>
      </c>
      <c r="H13" s="14">
        <f t="shared" si="2"/>
        <v>1.4599999999991269</v>
      </c>
      <c r="I13" s="14">
        <f t="shared" si="2"/>
        <v>1.9179999999978463</v>
      </c>
      <c r="J13" s="14">
        <f t="shared" si="2"/>
        <v>1.614000000001397</v>
      </c>
      <c r="K13" s="14">
        <f t="shared" si="2"/>
        <v>1.159000000000233</v>
      </c>
      <c r="L13" s="14">
        <f t="shared" si="2"/>
        <v>2.5899999999984864</v>
      </c>
      <c r="M13" s="14">
        <f t="shared" ref="M13" si="3">SUM(M8:M12)</f>
        <v>16.000000000002562</v>
      </c>
      <c r="O13" s="1" t="s">
        <v>70</v>
      </c>
      <c r="P13" s="1">
        <f>AVERAGE(P9:P12)</f>
        <v>0.36499999999978172</v>
      </c>
      <c r="Q13" s="1">
        <f t="shared" ref="Q13:Z13" si="4">AVERAGE(Q9:Q12)</f>
        <v>7.8000000003157766E-2</v>
      </c>
      <c r="R13" s="1">
        <f t="shared" si="4"/>
        <v>0.33299999999871943</v>
      </c>
      <c r="S13" s="1">
        <f t="shared" si="4"/>
        <v>0.16100000000005821</v>
      </c>
      <c r="T13" s="1">
        <f t="shared" si="4"/>
        <v>0.53974999999991269</v>
      </c>
      <c r="U13" s="1">
        <f t="shared" si="4"/>
        <v>0.30825000000004366</v>
      </c>
      <c r="V13" s="1">
        <f t="shared" si="4"/>
        <v>0.40724999999838474</v>
      </c>
      <c r="W13" s="1">
        <f t="shared" si="4"/>
        <v>0.36250000000109139</v>
      </c>
      <c r="X13" s="1">
        <f t="shared" si="4"/>
        <v>0.24699999999953434</v>
      </c>
      <c r="Y13" s="1">
        <f t="shared" si="4"/>
        <v>0.57525000000036375</v>
      </c>
      <c r="Z13" s="1">
        <f t="shared" si="4"/>
        <v>3.3770000000010478</v>
      </c>
    </row>
    <row r="14" spans="2:26" x14ac:dyDescent="0.4">
      <c r="B14" s="1" t="s">
        <v>10</v>
      </c>
      <c r="C14" s="14">
        <f t="shared" ref="C14:M14" si="5">AVERAGE(C8:C12)</f>
        <v>0.34440000000031434</v>
      </c>
      <c r="D14" s="14">
        <f t="shared" si="5"/>
        <v>8.5400000002118753E-2</v>
      </c>
      <c r="E14" s="14">
        <f t="shared" si="5"/>
        <v>0.34539999999979043</v>
      </c>
      <c r="F14" s="14">
        <f t="shared" si="5"/>
        <v>0.16059999999997671</v>
      </c>
      <c r="G14" s="14">
        <f t="shared" si="5"/>
        <v>0.51599999999889401</v>
      </c>
      <c r="H14" s="14">
        <f t="shared" si="5"/>
        <v>0.2919999999998254</v>
      </c>
      <c r="I14" s="14">
        <f t="shared" si="5"/>
        <v>0.38359999999956929</v>
      </c>
      <c r="J14" s="14">
        <f t="shared" si="5"/>
        <v>0.32280000000027942</v>
      </c>
      <c r="K14" s="14">
        <f t="shared" si="5"/>
        <v>0.23180000000004658</v>
      </c>
      <c r="L14" s="14">
        <f t="shared" si="5"/>
        <v>0.51799999999969726</v>
      </c>
      <c r="M14" s="14">
        <f t="shared" si="5"/>
        <v>3.2000000000005122</v>
      </c>
    </row>
    <row r="15" spans="2:26" x14ac:dyDescent="0.4">
      <c r="B15" s="4" t="s">
        <v>11</v>
      </c>
      <c r="C15" s="14">
        <f t="shared" ref="C15:L15" si="6">_xlfn.QUARTILE.INC(C8:C12,2)</f>
        <v>0.26200000000244472</v>
      </c>
      <c r="D15" s="14">
        <f t="shared" si="6"/>
        <v>8.8000000003376044E-2</v>
      </c>
      <c r="E15" s="14">
        <f t="shared" si="6"/>
        <v>0.31799999999930151</v>
      </c>
      <c r="F15" s="14">
        <f t="shared" si="6"/>
        <v>0.1540000000022701</v>
      </c>
      <c r="G15" s="14">
        <f t="shared" si="6"/>
        <v>0.54600000000209548</v>
      </c>
      <c r="H15" s="14">
        <f t="shared" si="6"/>
        <v>0.3169999999954598</v>
      </c>
      <c r="I15" s="14">
        <f t="shared" si="6"/>
        <v>0.33899999999994179</v>
      </c>
      <c r="J15" s="14">
        <f t="shared" si="6"/>
        <v>0.22000000000116415</v>
      </c>
      <c r="K15" s="14">
        <f t="shared" si="6"/>
        <v>0.19400000000314321</v>
      </c>
      <c r="L15" s="14">
        <f t="shared" si="6"/>
        <v>0.51499999999941792</v>
      </c>
      <c r="M15" s="14">
        <f t="shared" ref="M15" si="7">_xlfn.QUARTILE.INC(M8:M12,2)</f>
        <v>3.5740000000005239</v>
      </c>
    </row>
    <row r="16" spans="2:26" x14ac:dyDescent="0.4">
      <c r="B16" s="4" t="s">
        <v>13</v>
      </c>
      <c r="C16" s="14">
        <f t="shared" ref="C16:L16" si="8">QUARTILE(C8:C12,1)</f>
        <v>0.25</v>
      </c>
      <c r="D16" s="14">
        <f t="shared" si="8"/>
        <v>8.4000000002561137E-2</v>
      </c>
      <c r="E16" s="14">
        <f t="shared" si="8"/>
        <v>0.30700000000069849</v>
      </c>
      <c r="F16" s="14">
        <f t="shared" si="8"/>
        <v>0.12099999999918509</v>
      </c>
      <c r="G16" s="14">
        <f t="shared" si="8"/>
        <v>0.42099999999481952</v>
      </c>
      <c r="H16" s="14">
        <f t="shared" si="8"/>
        <v>0.22699999999895226</v>
      </c>
      <c r="I16" s="14">
        <f t="shared" si="8"/>
        <v>0.32299999999668216</v>
      </c>
      <c r="J16" s="14">
        <f t="shared" si="8"/>
        <v>0.20699999999487773</v>
      </c>
      <c r="K16" s="14">
        <f t="shared" si="8"/>
        <v>0.17100000000209548</v>
      </c>
      <c r="L16" s="14">
        <f t="shared" si="8"/>
        <v>0.28899999999703141</v>
      </c>
      <c r="M16" s="14">
        <f t="shared" ref="M16" si="9">QUARTILE(M8:M12,1)</f>
        <v>2.4919999999983702</v>
      </c>
    </row>
    <row r="17" spans="2:15" x14ac:dyDescent="0.4">
      <c r="B17" s="4" t="s">
        <v>12</v>
      </c>
      <c r="C17" s="14">
        <f t="shared" ref="C17:L17" si="10">QUARTILE(C8:C12,3)</f>
        <v>0.46399999999994179</v>
      </c>
      <c r="D17" s="14">
        <f t="shared" si="10"/>
        <v>0.10100000000238651</v>
      </c>
      <c r="E17" s="14">
        <f t="shared" si="10"/>
        <v>0.39500000000407454</v>
      </c>
      <c r="F17" s="14">
        <f t="shared" si="10"/>
        <v>0.15899999999965075</v>
      </c>
      <c r="G17" s="14">
        <f t="shared" si="10"/>
        <v>0.59100000000034925</v>
      </c>
      <c r="H17" s="14">
        <f t="shared" si="10"/>
        <v>0.33899999999994179</v>
      </c>
      <c r="I17" s="14">
        <f t="shared" si="10"/>
        <v>0.35699999999633292</v>
      </c>
      <c r="J17" s="14">
        <f t="shared" si="10"/>
        <v>0.23400000000401633</v>
      </c>
      <c r="K17" s="14">
        <f t="shared" si="10"/>
        <v>0.3129999999946449</v>
      </c>
      <c r="L17" s="14">
        <f t="shared" si="10"/>
        <v>0.77599999999802094</v>
      </c>
      <c r="M17" s="14">
        <f t="shared" ref="M17" si="11">QUARTILE(M8:M12,3)</f>
        <v>3.8549999999959255</v>
      </c>
    </row>
    <row r="18" spans="2:15" x14ac:dyDescent="0.4">
      <c r="B18" s="4" t="s">
        <v>14</v>
      </c>
      <c r="C18" s="6">
        <f t="shared" ref="C18:M18" si="12">C16-(C15*1.5)</f>
        <v>-0.14300000000366708</v>
      </c>
      <c r="D18" s="6">
        <f t="shared" si="12"/>
        <v>-4.8000000002502929E-2</v>
      </c>
      <c r="E18" s="6">
        <f t="shared" si="12"/>
        <v>-0.16999999999825377</v>
      </c>
      <c r="F18" s="6">
        <f t="shared" si="12"/>
        <v>-0.11000000000422006</v>
      </c>
      <c r="G18" s="6">
        <f t="shared" si="12"/>
        <v>-0.3980000000083237</v>
      </c>
      <c r="H18" s="6">
        <f t="shared" si="12"/>
        <v>-0.24849999999423744</v>
      </c>
      <c r="I18" s="6">
        <f t="shared" si="12"/>
        <v>-0.18550000000323053</v>
      </c>
      <c r="J18" s="6">
        <f t="shared" si="12"/>
        <v>-0.1230000000068685</v>
      </c>
      <c r="K18" s="6">
        <f t="shared" si="12"/>
        <v>-0.12000000000261934</v>
      </c>
      <c r="L18" s="6">
        <f t="shared" si="12"/>
        <v>-0.48350000000209548</v>
      </c>
      <c r="M18" s="6">
        <f t="shared" si="12"/>
        <v>-2.8690000000024156</v>
      </c>
    </row>
    <row r="19" spans="2:15" x14ac:dyDescent="0.4">
      <c r="B19" s="4" t="s">
        <v>15</v>
      </c>
      <c r="C19" s="14">
        <f t="shared" ref="C19:M19" si="13">C17+(C15*1.5)</f>
        <v>0.85700000000360887</v>
      </c>
      <c r="D19" s="14">
        <f t="shared" si="13"/>
        <v>0.23300000000745058</v>
      </c>
      <c r="E19" s="14">
        <f t="shared" si="13"/>
        <v>0.8720000000030268</v>
      </c>
      <c r="F19" s="14">
        <f t="shared" si="13"/>
        <v>0.3900000000030559</v>
      </c>
      <c r="G19" s="14">
        <f t="shared" si="13"/>
        <v>1.4100000000034925</v>
      </c>
      <c r="H19" s="14">
        <f t="shared" si="13"/>
        <v>0.8144999999931315</v>
      </c>
      <c r="I19" s="14">
        <f t="shared" si="13"/>
        <v>0.86549999999624561</v>
      </c>
      <c r="J19" s="14">
        <f t="shared" si="13"/>
        <v>0.56400000000576256</v>
      </c>
      <c r="K19" s="14">
        <f t="shared" si="13"/>
        <v>0.60399999999935972</v>
      </c>
      <c r="L19" s="14">
        <f t="shared" si="13"/>
        <v>1.5484999999971478</v>
      </c>
      <c r="M19" s="14">
        <f t="shared" si="13"/>
        <v>9.2159999999967113</v>
      </c>
    </row>
    <row r="20" spans="2:15" x14ac:dyDescent="0.4">
      <c r="B20" s="4" t="s">
        <v>47</v>
      </c>
      <c r="C20" s="14">
        <f>_xlfn.STDEV.P(C8:C12)</f>
        <v>0.11669721504872065</v>
      </c>
      <c r="D20" s="14">
        <f t="shared" ref="D20:M20" si="14">_xlfn.STDEV.P(D8:D12)</f>
        <v>2.5617181732440888E-2</v>
      </c>
      <c r="E20" s="14">
        <f t="shared" si="14"/>
        <v>8.0534713013014014E-2</v>
      </c>
      <c r="F20" s="14">
        <f t="shared" si="14"/>
        <v>4.7617643789119556E-2</v>
      </c>
      <c r="G20" s="14">
        <f t="shared" si="14"/>
        <v>0.25413697094319682</v>
      </c>
      <c r="H20" s="14">
        <f t="shared" si="14"/>
        <v>5.6913970164034482E-2</v>
      </c>
      <c r="I20" s="14">
        <f t="shared" si="14"/>
        <v>0.11539081419250929</v>
      </c>
      <c r="J20" s="14">
        <f t="shared" si="14"/>
        <v>0.23427453980541402</v>
      </c>
      <c r="K20" s="14">
        <f t="shared" si="14"/>
        <v>8.0088451100909813E-2</v>
      </c>
      <c r="L20" s="14">
        <f t="shared" si="14"/>
        <v>0.34006881656631949</v>
      </c>
      <c r="M20" s="14">
        <f t="shared" si="14"/>
        <v>0.7653216317340148</v>
      </c>
    </row>
    <row r="21" spans="2:15" x14ac:dyDescent="0.4">
      <c r="B21" s="1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5" x14ac:dyDescent="0.4">
      <c r="B22" s="4"/>
      <c r="C22" s="14" t="s">
        <v>48</v>
      </c>
      <c r="D22" s="14" t="s">
        <v>49</v>
      </c>
      <c r="E22" s="14" t="s">
        <v>50</v>
      </c>
      <c r="F22" s="14" t="s">
        <v>51</v>
      </c>
      <c r="G22" s="14" t="s">
        <v>51</v>
      </c>
      <c r="H22" s="14" t="s">
        <v>52</v>
      </c>
      <c r="I22" s="14" t="s">
        <v>50</v>
      </c>
      <c r="J22" s="14" t="s">
        <v>53</v>
      </c>
      <c r="K22" s="14" t="s">
        <v>53</v>
      </c>
      <c r="L22" s="14" t="s">
        <v>54</v>
      </c>
      <c r="M22" s="14" t="s">
        <v>9</v>
      </c>
    </row>
    <row r="23" spans="2:15" x14ac:dyDescent="0.4">
      <c r="B23" s="4" t="s">
        <v>10</v>
      </c>
      <c r="C23" s="14">
        <v>0.34440000000031434</v>
      </c>
      <c r="D23" s="14">
        <v>8.5400000002118753E-2</v>
      </c>
      <c r="E23" s="14">
        <v>0.34539999999979043</v>
      </c>
      <c r="F23" s="14">
        <v>0.16059999999997671</v>
      </c>
      <c r="G23" s="14">
        <v>0.51599999999889401</v>
      </c>
      <c r="H23" s="14">
        <v>0.2919999999998254</v>
      </c>
      <c r="I23" s="14">
        <v>0.38359999999956929</v>
      </c>
      <c r="J23" s="14">
        <v>0.32280000000027942</v>
      </c>
      <c r="K23" s="14">
        <v>0.23180000000004658</v>
      </c>
      <c r="L23" s="14">
        <v>0.51799999999969726</v>
      </c>
      <c r="M23" s="14">
        <v>2.2074000000012921</v>
      </c>
    </row>
    <row r="24" spans="2:15" x14ac:dyDescent="0.4">
      <c r="B24" s="4" t="s">
        <v>47</v>
      </c>
      <c r="C24" s="14">
        <v>0.11669721504872065</v>
      </c>
      <c r="D24" s="14">
        <v>2.5617181732440888E-2</v>
      </c>
      <c r="E24" s="14">
        <v>8.0534713013014014E-2</v>
      </c>
      <c r="F24" s="14">
        <v>4.7617643789119556E-2</v>
      </c>
      <c r="G24" s="14">
        <v>0.25413697094319682</v>
      </c>
      <c r="H24" s="14">
        <v>5.6913970164034482E-2</v>
      </c>
      <c r="I24" s="14">
        <v>0.11539081419250929</v>
      </c>
      <c r="J24" s="14">
        <v>0.23427453980541402</v>
      </c>
      <c r="K24" s="14">
        <v>8.0088451100909813E-2</v>
      </c>
      <c r="L24" s="14">
        <v>0.34006881656631949</v>
      </c>
      <c r="M24" s="14">
        <v>0.21172397124564041</v>
      </c>
    </row>
    <row r="25" spans="2:15" x14ac:dyDescent="0.4">
      <c r="B25" s="1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2:15" x14ac:dyDescent="0.4">
      <c r="B26" s="1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2:15" x14ac:dyDescent="0.4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5" x14ac:dyDescent="0.4">
      <c r="B28" s="17" t="s">
        <v>39</v>
      </c>
      <c r="C28" s="17" t="s">
        <v>40</v>
      </c>
      <c r="D28" s="5">
        <f>E30-E29</f>
        <v>0.22800000000279397</v>
      </c>
      <c r="E28" s="16"/>
      <c r="F28" s="11"/>
      <c r="G28" s="11"/>
      <c r="H28" s="11"/>
      <c r="I28" s="11"/>
      <c r="J28" s="11"/>
      <c r="K28" s="11"/>
      <c r="L28" s="11"/>
      <c r="M28" s="11"/>
    </row>
    <row r="29" spans="2:15" x14ac:dyDescent="0.4">
      <c r="B29" s="16">
        <f>VALUE(LEFT(B28,2))</f>
        <v>16</v>
      </c>
      <c r="C29" s="16">
        <f>VALUE(MID(B28,4,2))</f>
        <v>39</v>
      </c>
      <c r="D29" s="16">
        <f>VALUE(RIGHT(B28,6))</f>
        <v>14.869</v>
      </c>
      <c r="E29" s="16">
        <f>B29*3600+C29*60+D29</f>
        <v>59954.868999999999</v>
      </c>
      <c r="F29" s="11"/>
      <c r="G29" s="11"/>
      <c r="H29" s="11"/>
      <c r="I29" s="11"/>
      <c r="J29" s="11"/>
      <c r="K29" s="11"/>
      <c r="L29" s="11"/>
      <c r="M29" s="11"/>
    </row>
    <row r="30" spans="2:15" x14ac:dyDescent="0.4">
      <c r="B30" s="16">
        <f>VALUE(LEFT(C28,2))</f>
        <v>16</v>
      </c>
      <c r="C30" s="16">
        <f>VALUE(MID(C28,4,2))</f>
        <v>39</v>
      </c>
      <c r="D30" s="16">
        <f>VALUE(RIGHT(C28,6))</f>
        <v>15.097</v>
      </c>
      <c r="E30" s="16">
        <f>B30*3600+C30*60+D30</f>
        <v>59955.097000000002</v>
      </c>
      <c r="F30" s="16"/>
      <c r="G30" s="11"/>
      <c r="H30" s="11"/>
      <c r="I30" s="11"/>
      <c r="J30" s="11"/>
      <c r="K30" s="11"/>
      <c r="L30" s="11"/>
      <c r="M30" s="11"/>
    </row>
    <row r="31" spans="2:15" x14ac:dyDescent="0.4">
      <c r="B31" s="20"/>
      <c r="C31" s="16"/>
      <c r="D31" s="16"/>
      <c r="E31" s="16"/>
      <c r="F31" s="20"/>
    </row>
    <row r="32" spans="2:15" x14ac:dyDescent="0.4">
      <c r="B32" s="10" t="s">
        <v>25</v>
      </c>
      <c r="C32" s="2"/>
      <c r="D32" s="3"/>
      <c r="E32" s="3"/>
      <c r="F32" s="3"/>
      <c r="G32" s="3"/>
      <c r="O32" t="s">
        <v>71</v>
      </c>
    </row>
    <row r="33" spans="2:26" x14ac:dyDescent="0.4">
      <c r="B33" s="1"/>
      <c r="C33" s="1" t="s">
        <v>16</v>
      </c>
      <c r="D33" s="1" t="s">
        <v>17</v>
      </c>
      <c r="E33" s="1" t="s">
        <v>8</v>
      </c>
      <c r="F33" s="1" t="s">
        <v>18</v>
      </c>
      <c r="G33" s="1" t="s">
        <v>34</v>
      </c>
      <c r="H33" s="1" t="s">
        <v>19</v>
      </c>
      <c r="I33" s="1" t="s">
        <v>20</v>
      </c>
      <c r="J33" s="1" t="s">
        <v>21</v>
      </c>
      <c r="K33" s="1" t="s">
        <v>22</v>
      </c>
      <c r="L33" s="1" t="s">
        <v>23</v>
      </c>
      <c r="M33" s="1" t="s">
        <v>9</v>
      </c>
      <c r="O33" s="1"/>
      <c r="P33" s="1" t="s">
        <v>48</v>
      </c>
      <c r="Q33" s="1" t="s">
        <v>49</v>
      </c>
      <c r="R33" s="1" t="s">
        <v>50</v>
      </c>
      <c r="S33" s="1" t="s">
        <v>51</v>
      </c>
      <c r="T33" s="1" t="s">
        <v>51</v>
      </c>
      <c r="U33" s="1" t="s">
        <v>52</v>
      </c>
      <c r="V33" s="1" t="s">
        <v>50</v>
      </c>
      <c r="W33" s="1" t="s">
        <v>53</v>
      </c>
      <c r="X33" s="1" t="s">
        <v>53</v>
      </c>
      <c r="Y33" s="1" t="s">
        <v>54</v>
      </c>
      <c r="Z33" s="1" t="s">
        <v>9</v>
      </c>
    </row>
    <row r="34" spans="2:26" x14ac:dyDescent="0.4">
      <c r="B34" s="1" t="s">
        <v>3</v>
      </c>
      <c r="C34" s="18">
        <v>0.19499999999970896</v>
      </c>
      <c r="D34" s="18">
        <v>7.7000000004773028E-2</v>
      </c>
      <c r="E34" s="18">
        <v>0.19499999999970896</v>
      </c>
      <c r="F34" s="18">
        <v>0.12099999999918509</v>
      </c>
      <c r="G34" s="18">
        <v>0.20999999999912689</v>
      </c>
      <c r="H34" s="18">
        <v>0.22699999999895226</v>
      </c>
      <c r="I34" s="18">
        <v>0.2529999999969732</v>
      </c>
      <c r="J34" s="18">
        <v>0.14000000000669388</v>
      </c>
      <c r="K34" s="18">
        <v>9.1999999996914994E-2</v>
      </c>
      <c r="L34" s="18">
        <v>0.20500000000174623</v>
      </c>
      <c r="M34" s="18">
        <f>SUM(C34:L34)</f>
        <v>1.7150000000037835</v>
      </c>
      <c r="O34" s="1" t="s">
        <v>3</v>
      </c>
      <c r="P34" s="18">
        <v>0.19499999999970896</v>
      </c>
      <c r="Q34" s="18">
        <v>7.7000000004773028E-2</v>
      </c>
      <c r="R34" s="18">
        <v>0.19499999999970896</v>
      </c>
      <c r="S34" s="18">
        <v>0.12099999999918509</v>
      </c>
      <c r="T34" s="18">
        <v>0.20999999999912689</v>
      </c>
      <c r="U34" s="18">
        <v>0.22699999999895226</v>
      </c>
      <c r="V34" s="18">
        <v>0.2529999999969732</v>
      </c>
      <c r="W34" s="18">
        <v>0.14000000000669388</v>
      </c>
      <c r="X34" s="18">
        <v>9.1999999996914994E-2</v>
      </c>
      <c r="Y34" s="18">
        <v>0.20500000000174623</v>
      </c>
      <c r="Z34" s="18">
        <f>SUM(P34:Y34)</f>
        <v>1.7150000000037835</v>
      </c>
    </row>
    <row r="35" spans="2:26" x14ac:dyDescent="0.4">
      <c r="B35" s="1" t="s">
        <v>4</v>
      </c>
      <c r="C35" s="18">
        <v>0.19999999999708962</v>
      </c>
      <c r="D35" s="18">
        <v>5.5000000000291038E-2</v>
      </c>
      <c r="E35" s="18">
        <v>0.17300000000250293</v>
      </c>
      <c r="F35" s="18">
        <v>0.29399999999441206</v>
      </c>
      <c r="G35" s="18">
        <v>0.20200000000477303</v>
      </c>
      <c r="H35" s="18">
        <v>0.83799999999610009</v>
      </c>
      <c r="I35" s="18">
        <v>0.18800000000192085</v>
      </c>
      <c r="J35" s="18">
        <v>0.13500000000203727</v>
      </c>
      <c r="K35" s="18">
        <v>8.4999999999126885E-2</v>
      </c>
      <c r="L35" s="18">
        <v>0.1860000000015134</v>
      </c>
      <c r="M35" s="18">
        <f t="shared" ref="M35:M45" si="15">SUM(C35:L35)</f>
        <v>2.3559999999997672</v>
      </c>
      <c r="O35" s="1" t="s">
        <v>4</v>
      </c>
      <c r="P35" s="18">
        <v>0.19999999999708962</v>
      </c>
      <c r="Q35" s="18">
        <v>5.5000000000291038E-2</v>
      </c>
      <c r="R35" s="18">
        <v>0.17300000000250293</v>
      </c>
      <c r="S35" s="18">
        <v>0.29399999999441206</v>
      </c>
      <c r="T35" s="18">
        <v>0.20200000000477303</v>
      </c>
      <c r="U35" s="18">
        <v>0.83799999999610009</v>
      </c>
      <c r="V35" s="18">
        <v>0.18800000000192085</v>
      </c>
      <c r="W35" s="18">
        <v>0.13500000000203727</v>
      </c>
      <c r="X35" s="18">
        <v>8.4999999999126885E-2</v>
      </c>
      <c r="Y35" s="18">
        <v>0.1860000000015134</v>
      </c>
      <c r="Z35" s="18">
        <f t="shared" ref="Z35:Z37" si="16">SUM(P35:Y35)</f>
        <v>2.3559999999997672</v>
      </c>
    </row>
    <row r="36" spans="2:26" x14ac:dyDescent="0.4">
      <c r="B36" s="1" t="s">
        <v>6</v>
      </c>
      <c r="C36" s="18">
        <v>0.19900000000052387</v>
      </c>
      <c r="D36" s="18">
        <v>8.4999999999126885E-2</v>
      </c>
      <c r="E36" s="18">
        <v>0.24399999999877764</v>
      </c>
      <c r="F36" s="18">
        <v>9.4000000004598405E-2</v>
      </c>
      <c r="G36" s="18">
        <v>0.45099999999365536</v>
      </c>
      <c r="H36" s="18">
        <v>0.28200000000651926</v>
      </c>
      <c r="I36" s="18">
        <v>0.23299999999289867</v>
      </c>
      <c r="J36" s="18">
        <v>0.11400000000139698</v>
      </c>
      <c r="K36" s="18">
        <v>0.12800000000424916</v>
      </c>
      <c r="L36" s="18">
        <v>0.36299999999755528</v>
      </c>
      <c r="M36" s="18">
        <f t="shared" si="15"/>
        <v>2.1929999999993015</v>
      </c>
      <c r="O36" s="1" t="s">
        <v>6</v>
      </c>
      <c r="P36" s="18">
        <v>0.19900000000052387</v>
      </c>
      <c r="Q36" s="18">
        <v>8.4999999999126885E-2</v>
      </c>
      <c r="R36" s="18">
        <v>0.24399999999877764</v>
      </c>
      <c r="S36" s="18">
        <v>9.4000000004598405E-2</v>
      </c>
      <c r="T36" s="18">
        <v>0.45099999999365536</v>
      </c>
      <c r="U36" s="18">
        <v>0.28200000000651926</v>
      </c>
      <c r="V36" s="18">
        <v>0.23299999999289867</v>
      </c>
      <c r="W36" s="18">
        <v>0.11400000000139698</v>
      </c>
      <c r="X36" s="18">
        <v>0.12800000000424916</v>
      </c>
      <c r="Y36" s="18">
        <v>0.36299999999755528</v>
      </c>
      <c r="Z36" s="18">
        <f t="shared" si="16"/>
        <v>2.1929999999993015</v>
      </c>
    </row>
    <row r="37" spans="2:26" x14ac:dyDescent="0.4">
      <c r="B37" s="1" t="s">
        <v>7</v>
      </c>
      <c r="C37" s="18">
        <v>0.1860000000015134</v>
      </c>
      <c r="D37" s="18">
        <v>5.5000000000291038E-2</v>
      </c>
      <c r="E37" s="18">
        <v>0.16799999999784632</v>
      </c>
      <c r="F37" s="18">
        <v>0.11600000000180444</v>
      </c>
      <c r="G37" s="18">
        <v>0.21399999999994179</v>
      </c>
      <c r="H37" s="18">
        <v>0.20499999999447027</v>
      </c>
      <c r="I37" s="18">
        <v>0.20300000000133878</v>
      </c>
      <c r="J37" s="18">
        <v>0.14100000000325963</v>
      </c>
      <c r="K37" s="18">
        <v>9.7999999998137355E-2</v>
      </c>
      <c r="L37" s="18">
        <v>0.21600000000034925</v>
      </c>
      <c r="M37" s="18">
        <f t="shared" si="15"/>
        <v>1.6019999999989523</v>
      </c>
      <c r="O37" s="1" t="s">
        <v>7</v>
      </c>
      <c r="P37" s="18">
        <v>0.1860000000015134</v>
      </c>
      <c r="Q37" s="18">
        <v>5.5000000000291038E-2</v>
      </c>
      <c r="R37" s="18">
        <v>0.16799999999784632</v>
      </c>
      <c r="S37" s="18">
        <v>0.11600000000180444</v>
      </c>
      <c r="T37" s="18">
        <v>0.21399999999994179</v>
      </c>
      <c r="U37" s="18">
        <v>0.20499999999447027</v>
      </c>
      <c r="V37" s="18">
        <v>0.20300000000133878</v>
      </c>
      <c r="W37" s="18">
        <v>0.14100000000325963</v>
      </c>
      <c r="X37" s="18">
        <v>9.7999999998137355E-2</v>
      </c>
      <c r="Y37" s="18">
        <v>0.21600000000034925</v>
      </c>
      <c r="Z37" s="18">
        <f t="shared" si="16"/>
        <v>1.6019999999989523</v>
      </c>
    </row>
    <row r="38" spans="2:26" x14ac:dyDescent="0.4">
      <c r="B38" s="1" t="s">
        <v>9</v>
      </c>
      <c r="C38" s="18">
        <f t="shared" ref="C38:L38" si="17">SUM(C34:C37)</f>
        <v>0.77999999999883585</v>
      </c>
      <c r="D38" s="18">
        <f t="shared" si="17"/>
        <v>0.27200000000448199</v>
      </c>
      <c r="E38" s="18">
        <f t="shared" si="17"/>
        <v>0.77999999999883585</v>
      </c>
      <c r="F38" s="18">
        <f t="shared" si="17"/>
        <v>0.625</v>
      </c>
      <c r="G38" s="18">
        <f t="shared" si="17"/>
        <v>1.0769999999974971</v>
      </c>
      <c r="H38" s="18">
        <f t="shared" si="17"/>
        <v>1.5519999999960419</v>
      </c>
      <c r="I38" s="18">
        <f t="shared" si="17"/>
        <v>0.8769999999931315</v>
      </c>
      <c r="J38" s="18">
        <f t="shared" si="17"/>
        <v>0.53000000001338776</v>
      </c>
      <c r="K38" s="18">
        <f t="shared" si="17"/>
        <v>0.40299999999842839</v>
      </c>
      <c r="L38" s="18">
        <f t="shared" si="17"/>
        <v>0.97000000000116415</v>
      </c>
      <c r="M38" s="18">
        <f t="shared" si="15"/>
        <v>7.8660000000018044</v>
      </c>
      <c r="O38" s="1" t="s">
        <v>70</v>
      </c>
      <c r="P38" s="18">
        <f>AVERAGE(P34:P37)</f>
        <v>0.19499999999970896</v>
      </c>
      <c r="Q38" s="18">
        <f t="shared" ref="Q38:Z38" si="18">AVERAGE(Q34:Q37)</f>
        <v>6.8000000001120497E-2</v>
      </c>
      <c r="R38" s="18">
        <f t="shared" si="18"/>
        <v>0.19499999999970896</v>
      </c>
      <c r="S38" s="18">
        <f t="shared" si="18"/>
        <v>0.15625</v>
      </c>
      <c r="T38" s="18">
        <f t="shared" si="18"/>
        <v>0.26924999999937427</v>
      </c>
      <c r="U38" s="18">
        <f t="shared" si="18"/>
        <v>0.38799999999901047</v>
      </c>
      <c r="V38" s="18">
        <f t="shared" si="18"/>
        <v>0.21924999999828287</v>
      </c>
      <c r="W38" s="18">
        <f t="shared" si="18"/>
        <v>0.13250000000334694</v>
      </c>
      <c r="X38" s="18">
        <f t="shared" si="18"/>
        <v>0.1007499999996071</v>
      </c>
      <c r="Y38" s="18">
        <f t="shared" si="18"/>
        <v>0.24250000000029104</v>
      </c>
      <c r="Z38" s="18">
        <f t="shared" si="18"/>
        <v>1.9665000000004511</v>
      </c>
    </row>
    <row r="39" spans="2:26" x14ac:dyDescent="0.4">
      <c r="B39" s="1" t="s">
        <v>10</v>
      </c>
      <c r="C39" s="18">
        <f t="shared" ref="C39:L39" si="19">AVERAGE(C34:C37)</f>
        <v>0.19499999999970896</v>
      </c>
      <c r="D39" s="18">
        <f t="shared" si="19"/>
        <v>6.8000000001120497E-2</v>
      </c>
      <c r="E39" s="18">
        <f t="shared" si="19"/>
        <v>0.19499999999970896</v>
      </c>
      <c r="F39" s="18">
        <f t="shared" si="19"/>
        <v>0.15625</v>
      </c>
      <c r="G39" s="18">
        <f t="shared" si="19"/>
        <v>0.26924999999937427</v>
      </c>
      <c r="H39" s="18">
        <f t="shared" si="19"/>
        <v>0.38799999999901047</v>
      </c>
      <c r="I39" s="18">
        <f t="shared" si="19"/>
        <v>0.21924999999828287</v>
      </c>
      <c r="J39" s="18">
        <f t="shared" si="19"/>
        <v>0.13250000000334694</v>
      </c>
      <c r="K39" s="18">
        <f t="shared" si="19"/>
        <v>0.1007499999996071</v>
      </c>
      <c r="L39" s="18">
        <f t="shared" si="19"/>
        <v>0.24250000000029104</v>
      </c>
      <c r="M39" s="18">
        <f t="shared" si="15"/>
        <v>1.9665000000004511</v>
      </c>
    </row>
    <row r="40" spans="2:26" x14ac:dyDescent="0.4">
      <c r="B40" s="4" t="s">
        <v>11</v>
      </c>
      <c r="C40" s="18">
        <f t="shared" ref="C40:L40" si="20">_xlfn.QUARTILE.INC(C34:C37,2)</f>
        <v>0.19700000000011642</v>
      </c>
      <c r="D40" s="18">
        <f t="shared" si="20"/>
        <v>6.6000000002532033E-2</v>
      </c>
      <c r="E40" s="18">
        <f t="shared" si="20"/>
        <v>0.18400000000110595</v>
      </c>
      <c r="F40" s="18">
        <f t="shared" si="20"/>
        <v>0.11850000000049477</v>
      </c>
      <c r="G40" s="18">
        <f t="shared" si="20"/>
        <v>0.21199999999953434</v>
      </c>
      <c r="H40" s="18">
        <f t="shared" si="20"/>
        <v>0.25450000000273576</v>
      </c>
      <c r="I40" s="18">
        <f t="shared" si="20"/>
        <v>0.21799999999711872</v>
      </c>
      <c r="J40" s="18">
        <f t="shared" si="20"/>
        <v>0.13750000000436557</v>
      </c>
      <c r="K40" s="18">
        <f t="shared" si="20"/>
        <v>9.4999999997526174E-2</v>
      </c>
      <c r="L40" s="18">
        <f t="shared" si="20"/>
        <v>0.21050000000104774</v>
      </c>
      <c r="M40" s="18">
        <f t="shared" si="15"/>
        <v>1.6930000000065775</v>
      </c>
    </row>
    <row r="41" spans="2:26" x14ac:dyDescent="0.4">
      <c r="B41" s="4" t="s">
        <v>13</v>
      </c>
      <c r="C41" s="18">
        <f t="shared" ref="C41:L41" si="21">QUARTILE(C34:C37,1)</f>
        <v>0.19275000000016007</v>
      </c>
      <c r="D41" s="18">
        <f t="shared" si="21"/>
        <v>5.5000000000291038E-2</v>
      </c>
      <c r="E41" s="18">
        <f t="shared" si="21"/>
        <v>0.17175000000133878</v>
      </c>
      <c r="F41" s="18">
        <f t="shared" si="21"/>
        <v>0.11050000000250293</v>
      </c>
      <c r="G41" s="18">
        <f t="shared" si="21"/>
        <v>0.20800000000053842</v>
      </c>
      <c r="H41" s="18">
        <f t="shared" si="21"/>
        <v>0.22149999999783176</v>
      </c>
      <c r="I41" s="18">
        <f t="shared" si="21"/>
        <v>0.1992500000014843</v>
      </c>
      <c r="J41" s="18">
        <f t="shared" si="21"/>
        <v>0.1297500000018772</v>
      </c>
      <c r="K41" s="18">
        <f t="shared" si="21"/>
        <v>9.0249999997467967E-2</v>
      </c>
      <c r="L41" s="18">
        <f t="shared" si="21"/>
        <v>0.20025000000168802</v>
      </c>
      <c r="M41" s="18">
        <f t="shared" si="15"/>
        <v>1.5790000000051805</v>
      </c>
    </row>
    <row r="42" spans="2:26" x14ac:dyDescent="0.4">
      <c r="B42" s="4" t="s">
        <v>12</v>
      </c>
      <c r="C42" s="18">
        <f t="shared" ref="C42:L42" si="22">QUARTILE(C34:C37,3)</f>
        <v>0.19924999999966531</v>
      </c>
      <c r="D42" s="18">
        <f t="shared" si="22"/>
        <v>7.9000000003361492E-2</v>
      </c>
      <c r="E42" s="18">
        <f t="shared" si="22"/>
        <v>0.20724999999947613</v>
      </c>
      <c r="F42" s="18">
        <f t="shared" si="22"/>
        <v>0.16424999999799184</v>
      </c>
      <c r="G42" s="18">
        <f t="shared" si="22"/>
        <v>0.27324999999837019</v>
      </c>
      <c r="H42" s="18">
        <f t="shared" si="22"/>
        <v>0.42100000000391447</v>
      </c>
      <c r="I42" s="18">
        <f t="shared" si="22"/>
        <v>0.2379999999939173</v>
      </c>
      <c r="J42" s="18">
        <f t="shared" si="22"/>
        <v>0.14025000000583532</v>
      </c>
      <c r="K42" s="18">
        <f t="shared" si="22"/>
        <v>0.10549999999966531</v>
      </c>
      <c r="L42" s="18">
        <f t="shared" si="22"/>
        <v>0.25274999999965075</v>
      </c>
      <c r="M42" s="18">
        <f t="shared" si="15"/>
        <v>2.0805000000018481</v>
      </c>
    </row>
    <row r="43" spans="2:26" x14ac:dyDescent="0.4">
      <c r="B43" s="4" t="s">
        <v>14</v>
      </c>
      <c r="C43" s="9">
        <f t="shared" ref="C43:L43" si="23">C41-(C40*1.5)</f>
        <v>-0.10275000000001455</v>
      </c>
      <c r="D43" s="9">
        <f t="shared" si="23"/>
        <v>-4.4000000003507012E-2</v>
      </c>
      <c r="E43" s="9">
        <f t="shared" si="23"/>
        <v>-0.10425000000032014</v>
      </c>
      <c r="F43" s="9">
        <f t="shared" si="23"/>
        <v>-6.7249999998239218E-2</v>
      </c>
      <c r="G43" s="9">
        <f t="shared" si="23"/>
        <v>-0.10999999999876309</v>
      </c>
      <c r="H43" s="9">
        <f t="shared" si="23"/>
        <v>-0.16025000000627188</v>
      </c>
      <c r="I43" s="9">
        <f t="shared" si="23"/>
        <v>-0.12774999999419379</v>
      </c>
      <c r="J43" s="9">
        <f t="shared" si="23"/>
        <v>-7.6500000004671165E-2</v>
      </c>
      <c r="K43" s="9">
        <f t="shared" si="23"/>
        <v>-5.2249999998821295E-2</v>
      </c>
      <c r="L43" s="9">
        <f t="shared" si="23"/>
        <v>-0.11549999999988358</v>
      </c>
      <c r="M43" s="18">
        <f t="shared" si="15"/>
        <v>-0.96050000000468572</v>
      </c>
    </row>
    <row r="44" spans="2:26" x14ac:dyDescent="0.4">
      <c r="B44" s="4" t="s">
        <v>15</v>
      </c>
      <c r="C44" s="18">
        <f t="shared" ref="C44:L44" si="24">C42+(C40*1.5)</f>
        <v>0.49474999999983993</v>
      </c>
      <c r="D44" s="18">
        <f t="shared" si="24"/>
        <v>0.17800000000715954</v>
      </c>
      <c r="E44" s="18">
        <f t="shared" si="24"/>
        <v>0.48325000000113505</v>
      </c>
      <c r="F44" s="18">
        <f t="shared" si="24"/>
        <v>0.34199999999873398</v>
      </c>
      <c r="G44" s="18">
        <f t="shared" si="24"/>
        <v>0.59124999999767169</v>
      </c>
      <c r="H44" s="18">
        <f t="shared" si="24"/>
        <v>0.80275000000801811</v>
      </c>
      <c r="I44" s="18">
        <f t="shared" si="24"/>
        <v>0.56499999998959538</v>
      </c>
      <c r="J44" s="18">
        <f t="shared" si="24"/>
        <v>0.34650000001238368</v>
      </c>
      <c r="K44" s="18">
        <f t="shared" si="24"/>
        <v>0.24799999999595457</v>
      </c>
      <c r="L44" s="18">
        <f t="shared" si="24"/>
        <v>0.56850000000122236</v>
      </c>
      <c r="M44" s="18">
        <f t="shared" si="15"/>
        <v>4.6200000000117143</v>
      </c>
    </row>
    <row r="45" spans="2:26" x14ac:dyDescent="0.4">
      <c r="B45" s="23" t="s">
        <v>47</v>
      </c>
      <c r="C45" s="7">
        <f t="shared" ref="C45:L45" si="25">_xlfn.STDEV.P(C34:C37)</f>
        <v>5.5226805074131786E-3</v>
      </c>
      <c r="D45" s="7">
        <f t="shared" si="25"/>
        <v>1.3304134696036191E-2</v>
      </c>
      <c r="E45" s="7">
        <f t="shared" si="25"/>
        <v>3.0058276729905752E-2</v>
      </c>
      <c r="F45" s="7">
        <f t="shared" si="25"/>
        <v>8.0175978319257546E-2</v>
      </c>
      <c r="G45" s="7">
        <f t="shared" si="25"/>
        <v>0.1050223190530965</v>
      </c>
      <c r="H45" s="7">
        <f t="shared" si="25"/>
        <v>0.26131685747262329</v>
      </c>
      <c r="I45" s="7">
        <f t="shared" si="25"/>
        <v>2.5341418663113655E-2</v>
      </c>
      <c r="J45" s="7">
        <f t="shared" si="25"/>
        <v>1.0920164835229364E-2</v>
      </c>
      <c r="K45" s="7">
        <f t="shared" si="25"/>
        <v>1.6391689970251061E-2</v>
      </c>
      <c r="L45" s="7">
        <f t="shared" si="25"/>
        <v>7.0393536633504783E-2</v>
      </c>
      <c r="M45" s="18">
        <f t="shared" si="15"/>
        <v>0.61844705688043133</v>
      </c>
    </row>
    <row r="46" spans="2:26" x14ac:dyDescent="0.4"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26" x14ac:dyDescent="0.4">
      <c r="B47" s="1"/>
      <c r="C47" s="1" t="s">
        <v>16</v>
      </c>
      <c r="D47" s="1" t="s">
        <v>17</v>
      </c>
      <c r="E47" s="1" t="s">
        <v>8</v>
      </c>
      <c r="F47" s="1" t="s">
        <v>18</v>
      </c>
      <c r="G47" s="1" t="s">
        <v>32</v>
      </c>
      <c r="H47" s="1" t="s">
        <v>19</v>
      </c>
      <c r="I47" s="1" t="s">
        <v>20</v>
      </c>
      <c r="J47" s="1" t="s">
        <v>21</v>
      </c>
      <c r="K47" s="1" t="s">
        <v>21</v>
      </c>
      <c r="L47" s="1" t="s">
        <v>23</v>
      </c>
      <c r="M47" s="1" t="s">
        <v>9</v>
      </c>
    </row>
    <row r="48" spans="2:26" x14ac:dyDescent="0.4">
      <c r="B48" s="1" t="s">
        <v>9</v>
      </c>
      <c r="C48" s="18">
        <v>0.18659999999945284</v>
      </c>
      <c r="D48" s="18">
        <v>7.0200000000477297E-2</v>
      </c>
      <c r="E48" s="18">
        <v>0.18819999999977882</v>
      </c>
      <c r="F48" s="18">
        <v>0.14499999999970897</v>
      </c>
      <c r="G48" s="18">
        <v>0.28380000000033762</v>
      </c>
      <c r="H48" s="18">
        <v>0.35459999999875436</v>
      </c>
      <c r="I48" s="18">
        <v>0.21059999999852153</v>
      </c>
      <c r="J48" s="18">
        <v>0.13140000000275903</v>
      </c>
      <c r="K48" s="18">
        <v>0.10279999999911524</v>
      </c>
      <c r="L48" s="18">
        <v>0.24220000000059372</v>
      </c>
      <c r="M48" s="18">
        <v>1.4389999999970313</v>
      </c>
    </row>
    <row r="49" spans="2:28" x14ac:dyDescent="0.4">
      <c r="B49" s="1" t="s">
        <v>47</v>
      </c>
      <c r="C49" s="18">
        <v>1.7511139312071617E-2</v>
      </c>
      <c r="D49" s="18">
        <v>1.2687001221600758E-2</v>
      </c>
      <c r="E49" s="18">
        <v>3.012905574314393E-2</v>
      </c>
      <c r="F49" s="18">
        <v>7.5158499183966138E-2</v>
      </c>
      <c r="G49" s="18">
        <v>9.8339005483808223E-2</v>
      </c>
      <c r="H49" s="18">
        <v>0.24308730941693005</v>
      </c>
      <c r="I49" s="18">
        <v>2.8513856278498225E-2</v>
      </c>
      <c r="J49" s="18">
        <v>1.0011992810027256E-2</v>
      </c>
      <c r="K49" s="18">
        <v>1.5223665789046855E-2</v>
      </c>
      <c r="L49" s="18">
        <v>6.296475204284803E-2</v>
      </c>
      <c r="M49" s="18">
        <v>0.29575530426334518</v>
      </c>
    </row>
    <row r="50" spans="2:28" x14ac:dyDescent="0.4"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28" x14ac:dyDescent="0.4"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28" x14ac:dyDescent="0.4">
      <c r="B52" s="25" t="s">
        <v>41</v>
      </c>
      <c r="C52" s="25" t="s">
        <v>42</v>
      </c>
      <c r="D52" s="26">
        <f>E54-E53</f>
        <v>0.13799999999901047</v>
      </c>
      <c r="E52" s="16"/>
      <c r="F52" s="16"/>
      <c r="G52" s="11"/>
      <c r="H52" s="11"/>
      <c r="I52" s="11"/>
      <c r="J52" s="11"/>
      <c r="K52" s="11"/>
      <c r="L52" s="11"/>
      <c r="M52" s="11"/>
    </row>
    <row r="53" spans="2:28" x14ac:dyDescent="0.4">
      <c r="B53" s="16">
        <f>VALUE(LEFT(B52,2))</f>
        <v>16</v>
      </c>
      <c r="C53" s="16">
        <f>VALUE(MID(B52,4,2))</f>
        <v>39</v>
      </c>
      <c r="D53" s="16">
        <f>VALUE(RIGHT(B52,6))</f>
        <v>16.649999999999999</v>
      </c>
      <c r="E53" s="16">
        <f>B53*3600+C53*60+D53</f>
        <v>59956.65</v>
      </c>
      <c r="F53" s="16"/>
      <c r="G53" s="11"/>
      <c r="H53" s="11"/>
      <c r="I53" s="11"/>
      <c r="J53" s="11"/>
      <c r="K53" s="11"/>
      <c r="L53" s="11"/>
      <c r="M53" s="11"/>
    </row>
    <row r="54" spans="2:28" x14ac:dyDescent="0.4">
      <c r="B54" s="16">
        <f>VALUE(LEFT(C52,2))</f>
        <v>16</v>
      </c>
      <c r="C54" s="16">
        <f>VALUE(MID(C52,4,2))</f>
        <v>39</v>
      </c>
      <c r="D54" s="16">
        <f>VALUE(RIGHT(C52,6))</f>
        <v>16.788</v>
      </c>
      <c r="E54" s="16">
        <f>B54*3600+C54*60+D54</f>
        <v>59956.788</v>
      </c>
      <c r="F54" s="16"/>
      <c r="G54" s="11"/>
      <c r="H54" s="11"/>
      <c r="I54" s="11"/>
      <c r="J54" s="11"/>
      <c r="K54" s="11"/>
      <c r="L54" s="11"/>
      <c r="M54" s="11"/>
    </row>
    <row r="55" spans="2:28" x14ac:dyDescent="0.4">
      <c r="B55" s="20"/>
      <c r="C55" s="16"/>
      <c r="D55" s="16"/>
      <c r="E55" s="16"/>
      <c r="F55" s="20"/>
    </row>
    <row r="56" spans="2:28" x14ac:dyDescent="0.4">
      <c r="B56" s="10" t="s">
        <v>26</v>
      </c>
      <c r="C56" s="2"/>
      <c r="D56" s="3"/>
      <c r="E56" s="3"/>
      <c r="F56" s="3"/>
      <c r="G56" s="3"/>
      <c r="O56" t="s">
        <v>72</v>
      </c>
    </row>
    <row r="57" spans="2:28" x14ac:dyDescent="0.4">
      <c r="B57" s="1"/>
      <c r="C57" s="1" t="s">
        <v>16</v>
      </c>
      <c r="D57" s="1" t="s">
        <v>17</v>
      </c>
      <c r="E57" s="1" t="s">
        <v>8</v>
      </c>
      <c r="F57" s="1" t="s">
        <v>18</v>
      </c>
      <c r="G57" s="1" t="s">
        <v>33</v>
      </c>
      <c r="H57" s="1" t="s">
        <v>19</v>
      </c>
      <c r="I57" s="1" t="s">
        <v>20</v>
      </c>
      <c r="J57" s="1" t="s">
        <v>21</v>
      </c>
      <c r="K57" s="1" t="s">
        <v>22</v>
      </c>
      <c r="L57" s="1" t="s">
        <v>23</v>
      </c>
      <c r="M57" s="1" t="s">
        <v>9</v>
      </c>
      <c r="O57" s="1"/>
      <c r="P57" s="1" t="s">
        <v>48</v>
      </c>
      <c r="Q57" s="1" t="s">
        <v>49</v>
      </c>
      <c r="R57" s="1" t="s">
        <v>50</v>
      </c>
      <c r="S57" s="1" t="s">
        <v>51</v>
      </c>
      <c r="T57" s="1" t="s">
        <v>51</v>
      </c>
      <c r="U57" s="1" t="s">
        <v>52</v>
      </c>
      <c r="V57" s="1" t="s">
        <v>50</v>
      </c>
      <c r="W57" s="1" t="s">
        <v>53</v>
      </c>
      <c r="X57" s="1" t="s">
        <v>53</v>
      </c>
      <c r="Y57" s="1" t="s">
        <v>54</v>
      </c>
      <c r="Z57" s="4" t="s">
        <v>68</v>
      </c>
      <c r="AA57" s="2"/>
      <c r="AB57" s="2"/>
    </row>
    <row r="58" spans="2:28" x14ac:dyDescent="0.4">
      <c r="B58" s="1" t="s">
        <v>3</v>
      </c>
      <c r="C58" s="18">
        <v>0.16999999999825377</v>
      </c>
      <c r="D58" s="18">
        <v>5.400000000372529E-2</v>
      </c>
      <c r="E58" s="18">
        <v>0.15099999999802094</v>
      </c>
      <c r="F58" s="18">
        <v>0.10199999999895226</v>
      </c>
      <c r="G58" s="18">
        <v>0.15299999999842839</v>
      </c>
      <c r="H58" s="18">
        <v>0.22699999999895226</v>
      </c>
      <c r="I58" s="18">
        <v>0.18900000000576256</v>
      </c>
      <c r="J58" s="18">
        <v>0.11899999999877764</v>
      </c>
      <c r="K58" s="18">
        <v>8.3999999995285179E-2</v>
      </c>
      <c r="L58" s="18">
        <v>0.20000000000436557</v>
      </c>
      <c r="M58" s="18">
        <f>SUM(C58:L58)</f>
        <v>1.4490000000005239</v>
      </c>
      <c r="O58" s="1" t="s">
        <v>3</v>
      </c>
      <c r="P58" s="18">
        <v>0.16999999999825377</v>
      </c>
      <c r="Q58" s="18">
        <v>5.400000000372529E-2</v>
      </c>
      <c r="R58" s="18">
        <v>0.15099999999802094</v>
      </c>
      <c r="S58" s="18">
        <v>0.10199999999895226</v>
      </c>
      <c r="T58" s="18">
        <v>0.15299999999842839</v>
      </c>
      <c r="U58" s="18">
        <v>0.22699999999895226</v>
      </c>
      <c r="V58" s="18">
        <v>0.18900000000576256</v>
      </c>
      <c r="W58" s="18">
        <v>0.11899999999877764</v>
      </c>
      <c r="X58" s="18">
        <v>8.3999999995285179E-2</v>
      </c>
      <c r="Y58" s="18">
        <v>0.20000000000436557</v>
      </c>
      <c r="Z58" s="18">
        <f>SUM(P58:Y58)</f>
        <v>1.4490000000005239</v>
      </c>
      <c r="AA58" s="2"/>
      <c r="AB58" s="2"/>
    </row>
    <row r="59" spans="2:28" x14ac:dyDescent="0.4">
      <c r="B59" s="1" t="s">
        <v>4</v>
      </c>
      <c r="C59" s="18">
        <v>0.18400000000110595</v>
      </c>
      <c r="D59" s="18">
        <v>5.3999999996449333E-2</v>
      </c>
      <c r="E59" s="18">
        <v>0.14299999999639113</v>
      </c>
      <c r="F59" s="18">
        <v>0.10200000000622822</v>
      </c>
      <c r="G59" s="18">
        <v>0.18000000000029104</v>
      </c>
      <c r="H59" s="18">
        <v>0.19399999999586726</v>
      </c>
      <c r="I59" s="18">
        <v>0.19099999999889405</v>
      </c>
      <c r="J59" s="18">
        <v>0.11600000000180444</v>
      </c>
      <c r="K59" s="18">
        <v>4.499999999825377E-2</v>
      </c>
      <c r="L59" s="18">
        <v>0.24300000000221189</v>
      </c>
      <c r="M59" s="18">
        <f t="shared" ref="M59:M70" si="26">SUM(C59:L59)</f>
        <v>1.4519999999974971</v>
      </c>
      <c r="O59" s="1" t="s">
        <v>4</v>
      </c>
      <c r="P59" s="18">
        <v>0.18400000000110595</v>
      </c>
      <c r="Q59" s="18">
        <v>5.3999999996449333E-2</v>
      </c>
      <c r="R59" s="18">
        <v>0.14299999999639113</v>
      </c>
      <c r="S59" s="18">
        <v>0.10200000000622822</v>
      </c>
      <c r="T59" s="18">
        <v>0.18000000000029104</v>
      </c>
      <c r="U59" s="18">
        <v>0.19399999999586726</v>
      </c>
      <c r="V59" s="18">
        <v>0.19099999999889405</v>
      </c>
      <c r="W59" s="18">
        <v>0.11600000000180444</v>
      </c>
      <c r="X59" s="18">
        <v>4.499999999825377E-2</v>
      </c>
      <c r="Y59" s="18">
        <v>0.24300000000221189</v>
      </c>
      <c r="Z59" s="18">
        <f t="shared" ref="Z59" si="27">SUM(P59:Y59)</f>
        <v>1.4519999999974971</v>
      </c>
      <c r="AA59" s="2"/>
      <c r="AB59" s="2"/>
    </row>
    <row r="60" spans="2:28" x14ac:dyDescent="0.4">
      <c r="B60" s="1" t="s">
        <v>5</v>
      </c>
      <c r="C60" s="18">
        <v>0.41800000000512227</v>
      </c>
      <c r="D60" s="18">
        <v>5.3999999996449333E-2</v>
      </c>
      <c r="E60" s="18">
        <v>0.1569999999992433</v>
      </c>
      <c r="F60" s="18">
        <v>0.11300000000483124</v>
      </c>
      <c r="G60" s="18">
        <v>0.2199999999938882</v>
      </c>
      <c r="H60" s="18">
        <v>0.17100000000209548</v>
      </c>
      <c r="I60" s="18">
        <v>0.18200000000069849</v>
      </c>
      <c r="J60" s="18">
        <v>0.12800000000424916</v>
      </c>
      <c r="K60" s="18">
        <v>7.9999999994470272E-2</v>
      </c>
      <c r="L60" s="18">
        <v>0.2180000000007567</v>
      </c>
      <c r="M60" s="18">
        <f t="shared" si="26"/>
        <v>1.7410000000018044</v>
      </c>
      <c r="O60" s="1" t="s">
        <v>6</v>
      </c>
      <c r="P60" s="18">
        <v>0.43200000000069849</v>
      </c>
      <c r="Q60" s="18">
        <v>6.3000000001920853E-2</v>
      </c>
      <c r="R60" s="18">
        <v>0.14699999999720603</v>
      </c>
      <c r="S60" s="18">
        <v>9.900000000197906E-2</v>
      </c>
      <c r="T60" s="18">
        <v>0.44299999999930151</v>
      </c>
      <c r="U60" s="18">
        <v>0.17699999999604188</v>
      </c>
      <c r="V60" s="18">
        <v>0.18500000000494765</v>
      </c>
      <c r="W60" s="18">
        <v>0.34699999999429565</v>
      </c>
      <c r="X60" s="18">
        <v>0.10800000000017462</v>
      </c>
      <c r="Y60" s="18">
        <v>0.31300000000192085</v>
      </c>
      <c r="Z60" s="18">
        <f>SUM(P60:Y60)</f>
        <v>2.3139999999984866</v>
      </c>
      <c r="AA60" s="2"/>
      <c r="AB60" s="2"/>
    </row>
    <row r="61" spans="2:28" x14ac:dyDescent="0.4">
      <c r="B61" s="1" t="s">
        <v>6</v>
      </c>
      <c r="C61" s="18">
        <v>0.43200000000069849</v>
      </c>
      <c r="D61" s="18">
        <v>6.3000000001920853E-2</v>
      </c>
      <c r="E61" s="18">
        <v>0.14699999999720603</v>
      </c>
      <c r="F61" s="18">
        <v>9.900000000197906E-2</v>
      </c>
      <c r="G61" s="18">
        <v>0.44299999999930151</v>
      </c>
      <c r="H61" s="18">
        <v>0.17699999999604188</v>
      </c>
      <c r="I61" s="18">
        <v>0.18500000000494765</v>
      </c>
      <c r="J61" s="18">
        <v>0.34699999999429565</v>
      </c>
      <c r="K61" s="18">
        <v>0.10800000000017462</v>
      </c>
      <c r="L61" s="18">
        <v>0.31300000000192085</v>
      </c>
      <c r="M61" s="18">
        <f t="shared" si="26"/>
        <v>2.3139999999984866</v>
      </c>
      <c r="O61" s="1" t="s">
        <v>7</v>
      </c>
      <c r="P61" s="18">
        <v>0.22800000000279397</v>
      </c>
      <c r="Q61" s="18">
        <v>5.9999999997671694E-2</v>
      </c>
      <c r="R61" s="18">
        <v>0.16900000000168802</v>
      </c>
      <c r="S61" s="18">
        <v>9.1000000000349246E-2</v>
      </c>
      <c r="T61" s="18">
        <v>0.42399999999906868</v>
      </c>
      <c r="U61" s="18">
        <v>0.16500000000087311</v>
      </c>
      <c r="V61" s="18">
        <v>0.39299999999639113</v>
      </c>
      <c r="W61" s="18">
        <v>0.16100000000005821</v>
      </c>
      <c r="X61" s="18">
        <v>9.0000000003783498E-2</v>
      </c>
      <c r="Y61" s="18">
        <v>0.13799999999901047</v>
      </c>
      <c r="Z61" s="18">
        <f>SUM(P61:Y61)</f>
        <v>1.919000000001688</v>
      </c>
      <c r="AA61" s="2"/>
      <c r="AB61" s="2"/>
    </row>
    <row r="62" spans="2:28" x14ac:dyDescent="0.4">
      <c r="B62" s="1" t="s">
        <v>7</v>
      </c>
      <c r="C62" s="18">
        <v>0.22800000000279397</v>
      </c>
      <c r="D62" s="18">
        <v>5.9999999997671694E-2</v>
      </c>
      <c r="E62" s="18">
        <v>0.16900000000168802</v>
      </c>
      <c r="F62" s="18">
        <v>9.1000000000349246E-2</v>
      </c>
      <c r="G62" s="18">
        <v>0.42399999999906868</v>
      </c>
      <c r="H62" s="18">
        <v>0.16500000000087311</v>
      </c>
      <c r="I62" s="18">
        <v>0.39299999999639113</v>
      </c>
      <c r="J62" s="18">
        <v>0.16100000000005821</v>
      </c>
      <c r="K62" s="18">
        <v>9.0000000003783498E-2</v>
      </c>
      <c r="L62" s="18">
        <v>0.13799999999901047</v>
      </c>
      <c r="M62" s="18">
        <f t="shared" si="26"/>
        <v>1.919000000001688</v>
      </c>
      <c r="O62" s="4" t="s">
        <v>70</v>
      </c>
      <c r="P62" s="18">
        <f>AVERAGE(P58:P61)</f>
        <v>0.25350000000071304</v>
      </c>
      <c r="Q62" s="18">
        <f t="shared" ref="Q62:Z62" si="28">AVERAGE(Q58:Q61)</f>
        <v>5.7749999999941792E-2</v>
      </c>
      <c r="R62" s="18">
        <f t="shared" si="28"/>
        <v>0.15249999999832653</v>
      </c>
      <c r="S62" s="18">
        <f t="shared" si="28"/>
        <v>9.8500000001877197E-2</v>
      </c>
      <c r="T62" s="18">
        <f t="shared" si="28"/>
        <v>0.2999999999992724</v>
      </c>
      <c r="U62" s="18">
        <f t="shared" si="28"/>
        <v>0.19074999999793363</v>
      </c>
      <c r="V62" s="18">
        <f t="shared" si="28"/>
        <v>0.23950000000149885</v>
      </c>
      <c r="W62" s="18">
        <f t="shared" si="28"/>
        <v>0.18574999999873398</v>
      </c>
      <c r="X62" s="18">
        <f t="shared" si="28"/>
        <v>8.1749999999374268E-2</v>
      </c>
      <c r="Y62" s="18">
        <f t="shared" si="28"/>
        <v>0.2235000000018772</v>
      </c>
      <c r="Z62" s="18">
        <f t="shared" si="28"/>
        <v>1.7834999999995489</v>
      </c>
      <c r="AA62" s="2"/>
      <c r="AB62" s="2"/>
    </row>
    <row r="63" spans="2:28" x14ac:dyDescent="0.4">
      <c r="B63" s="1" t="s">
        <v>9</v>
      </c>
      <c r="C63" s="18">
        <f t="shared" ref="C63:L63" si="29">SUM(C58:C62)</f>
        <v>1.4320000000079744</v>
      </c>
      <c r="D63" s="18">
        <f t="shared" si="29"/>
        <v>0.2849999999962165</v>
      </c>
      <c r="E63" s="18">
        <f t="shared" si="29"/>
        <v>0.76699999999254942</v>
      </c>
      <c r="F63" s="18">
        <f t="shared" si="29"/>
        <v>0.50700000001234002</v>
      </c>
      <c r="G63" s="18">
        <f t="shared" si="29"/>
        <v>1.4199999999909778</v>
      </c>
      <c r="H63" s="18">
        <f t="shared" si="29"/>
        <v>0.93399999999382999</v>
      </c>
      <c r="I63" s="18">
        <f t="shared" si="29"/>
        <v>1.1400000000066939</v>
      </c>
      <c r="J63" s="18">
        <f t="shared" si="29"/>
        <v>0.87099999999918509</v>
      </c>
      <c r="K63" s="18">
        <f t="shared" si="29"/>
        <v>0.40699999999196734</v>
      </c>
      <c r="L63" s="18">
        <f t="shared" si="29"/>
        <v>1.1120000000082655</v>
      </c>
      <c r="M63" s="18">
        <f t="shared" si="26"/>
        <v>8.875</v>
      </c>
      <c r="AA63" s="2"/>
      <c r="AB63" s="2"/>
    </row>
    <row r="64" spans="2:28" x14ac:dyDescent="0.4">
      <c r="B64" s="1" t="s">
        <v>10</v>
      </c>
      <c r="C64" s="18">
        <f t="shared" ref="C64:L64" si="30">AVERAGE(C58:C62)</f>
        <v>0.28640000000159488</v>
      </c>
      <c r="D64" s="18">
        <f t="shared" si="30"/>
        <v>5.6999999999243302E-2</v>
      </c>
      <c r="E64" s="18">
        <f t="shared" si="30"/>
        <v>0.15339999999850989</v>
      </c>
      <c r="F64" s="18">
        <f t="shared" si="30"/>
        <v>0.101400000002468</v>
      </c>
      <c r="G64" s="18">
        <f t="shared" si="30"/>
        <v>0.28399999999819558</v>
      </c>
      <c r="H64" s="18">
        <f t="shared" si="30"/>
        <v>0.18679999999876601</v>
      </c>
      <c r="I64" s="18">
        <f t="shared" si="30"/>
        <v>0.22800000000133877</v>
      </c>
      <c r="J64" s="18">
        <f t="shared" si="30"/>
        <v>0.17419999999983701</v>
      </c>
      <c r="K64" s="18">
        <f t="shared" si="30"/>
        <v>8.1399999998393466E-2</v>
      </c>
      <c r="L64" s="18">
        <f t="shared" si="30"/>
        <v>0.22240000000165311</v>
      </c>
      <c r="M64" s="18">
        <f t="shared" si="26"/>
        <v>1.7749999999999997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:28" x14ac:dyDescent="0.4">
      <c r="B65" s="4" t="s">
        <v>11</v>
      </c>
      <c r="C65" s="18">
        <f t="shared" ref="C65:L65" si="31">_xlfn.QUARTILE.INC(C58:C62,2)</f>
        <v>0.22800000000279397</v>
      </c>
      <c r="D65" s="18">
        <f t="shared" si="31"/>
        <v>5.400000000372529E-2</v>
      </c>
      <c r="E65" s="18">
        <f t="shared" si="31"/>
        <v>0.15099999999802094</v>
      </c>
      <c r="F65" s="18">
        <f t="shared" si="31"/>
        <v>0.10199999999895226</v>
      </c>
      <c r="G65" s="18">
        <f t="shared" si="31"/>
        <v>0.2199999999938882</v>
      </c>
      <c r="H65" s="18">
        <f t="shared" si="31"/>
        <v>0.17699999999604188</v>
      </c>
      <c r="I65" s="18">
        <f t="shared" si="31"/>
        <v>0.18900000000576256</v>
      </c>
      <c r="J65" s="18">
        <f t="shared" si="31"/>
        <v>0.12800000000424916</v>
      </c>
      <c r="K65" s="18">
        <f t="shared" si="31"/>
        <v>8.3999999995285179E-2</v>
      </c>
      <c r="L65" s="18">
        <f t="shared" si="31"/>
        <v>0.2180000000007567</v>
      </c>
      <c r="M65" s="18">
        <f t="shared" si="26"/>
        <v>1.5509999999994761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x14ac:dyDescent="0.4">
      <c r="B66" s="4" t="s">
        <v>13</v>
      </c>
      <c r="C66" s="18">
        <f t="shared" ref="C66:L66" si="32">QUARTILE(C58:C62,1)</f>
        <v>0.18400000000110595</v>
      </c>
      <c r="D66" s="18">
        <f t="shared" si="32"/>
        <v>5.3999999996449333E-2</v>
      </c>
      <c r="E66" s="18">
        <f t="shared" si="32"/>
        <v>0.14699999999720603</v>
      </c>
      <c r="F66" s="18">
        <f t="shared" si="32"/>
        <v>9.900000000197906E-2</v>
      </c>
      <c r="G66" s="18">
        <f t="shared" si="32"/>
        <v>0.18000000000029104</v>
      </c>
      <c r="H66" s="18">
        <f t="shared" si="32"/>
        <v>0.17100000000209548</v>
      </c>
      <c r="I66" s="18">
        <f t="shared" si="32"/>
        <v>0.18500000000494765</v>
      </c>
      <c r="J66" s="18">
        <f t="shared" si="32"/>
        <v>0.11899999999877764</v>
      </c>
      <c r="K66" s="18">
        <f t="shared" si="32"/>
        <v>7.9999999994470272E-2</v>
      </c>
      <c r="L66" s="18">
        <f t="shared" si="32"/>
        <v>0.20000000000436557</v>
      </c>
      <c r="M66" s="18">
        <f t="shared" si="26"/>
        <v>1.419000000001688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x14ac:dyDescent="0.4">
      <c r="B67" s="4" t="s">
        <v>12</v>
      </c>
      <c r="C67" s="18">
        <f t="shared" ref="C67:L67" si="33">QUARTILE(C58:C62,3)</f>
        <v>0.41800000000512227</v>
      </c>
      <c r="D67" s="18">
        <f t="shared" si="33"/>
        <v>5.9999999997671694E-2</v>
      </c>
      <c r="E67" s="18">
        <f t="shared" si="33"/>
        <v>0.1569999999992433</v>
      </c>
      <c r="F67" s="18">
        <f t="shared" si="33"/>
        <v>0.10200000000622822</v>
      </c>
      <c r="G67" s="18">
        <f t="shared" si="33"/>
        <v>0.42399999999906868</v>
      </c>
      <c r="H67" s="18">
        <f t="shared" si="33"/>
        <v>0.19399999999586726</v>
      </c>
      <c r="I67" s="18">
        <f t="shared" si="33"/>
        <v>0.19099999999889405</v>
      </c>
      <c r="J67" s="18">
        <f t="shared" si="33"/>
        <v>0.16100000000005821</v>
      </c>
      <c r="K67" s="18">
        <f t="shared" si="33"/>
        <v>9.0000000003783498E-2</v>
      </c>
      <c r="L67" s="18">
        <f t="shared" si="33"/>
        <v>0.24300000000221189</v>
      </c>
      <c r="M67" s="18">
        <f t="shared" si="26"/>
        <v>2.0400000000081491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x14ac:dyDescent="0.4">
      <c r="B68" s="4" t="s">
        <v>14</v>
      </c>
      <c r="C68" s="9">
        <f t="shared" ref="C68:L68" si="34">C66-(C65*1.5)</f>
        <v>-0.15800000000308501</v>
      </c>
      <c r="D68" s="9">
        <f t="shared" si="34"/>
        <v>-2.7000000009138603E-2</v>
      </c>
      <c r="E68" s="9">
        <f t="shared" si="34"/>
        <v>-7.9499999999825377E-2</v>
      </c>
      <c r="F68" s="9">
        <f t="shared" si="34"/>
        <v>-5.3999999996449333E-2</v>
      </c>
      <c r="G68" s="9">
        <f t="shared" si="34"/>
        <v>-0.14999999999054126</v>
      </c>
      <c r="H68" s="9">
        <f t="shared" si="34"/>
        <v>-9.4499999991967343E-2</v>
      </c>
      <c r="I68" s="9">
        <f t="shared" si="34"/>
        <v>-9.8500000003696186E-2</v>
      </c>
      <c r="J68" s="9">
        <f t="shared" si="34"/>
        <v>-7.30000000075961E-2</v>
      </c>
      <c r="K68" s="9">
        <f t="shared" si="34"/>
        <v>-4.5999999998457497E-2</v>
      </c>
      <c r="L68" s="9">
        <f t="shared" si="34"/>
        <v>-0.12699999999676947</v>
      </c>
      <c r="M68" s="18">
        <f t="shared" si="26"/>
        <v>-0.90749999999752617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x14ac:dyDescent="0.4">
      <c r="B69" s="4" t="s">
        <v>15</v>
      </c>
      <c r="C69" s="18">
        <f t="shared" ref="C69:L69" si="35">C67+(C65*1.5)</f>
        <v>0.76000000000931323</v>
      </c>
      <c r="D69" s="18">
        <f t="shared" si="35"/>
        <v>0.14100000000325963</v>
      </c>
      <c r="E69" s="18">
        <f t="shared" si="35"/>
        <v>0.38349999999627471</v>
      </c>
      <c r="F69" s="18">
        <f t="shared" si="35"/>
        <v>0.25500000000465661</v>
      </c>
      <c r="G69" s="18">
        <f t="shared" si="35"/>
        <v>0.75399999998990097</v>
      </c>
      <c r="H69" s="18">
        <f t="shared" si="35"/>
        <v>0.45949999998993007</v>
      </c>
      <c r="I69" s="18">
        <f t="shared" si="35"/>
        <v>0.47450000000753789</v>
      </c>
      <c r="J69" s="18">
        <f t="shared" si="35"/>
        <v>0.35300000000643195</v>
      </c>
      <c r="K69" s="18">
        <f t="shared" si="35"/>
        <v>0.21599999999671127</v>
      </c>
      <c r="L69" s="18">
        <f t="shared" si="35"/>
        <v>0.57000000000334694</v>
      </c>
      <c r="M69" s="18">
        <f t="shared" si="26"/>
        <v>4.3665000000073633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x14ac:dyDescent="0.4">
      <c r="B70" s="4" t="s">
        <v>47</v>
      </c>
      <c r="C70" s="1">
        <f>_xlfn.STDEV.P(C58:C62)</f>
        <v>0.11485921817721492</v>
      </c>
      <c r="D70" s="1">
        <f t="shared" ref="D70:L70" si="36">_xlfn.STDEV.P(D58:D62)</f>
        <v>3.7947331929751439E-3</v>
      </c>
      <c r="E70" s="1">
        <f t="shared" si="36"/>
        <v>9.0686272408512306E-3</v>
      </c>
      <c r="F70" s="1">
        <f t="shared" si="36"/>
        <v>7.0597450393273765E-3</v>
      </c>
      <c r="G70" s="1">
        <f t="shared" si="36"/>
        <v>0.12405966306632522</v>
      </c>
      <c r="H70" s="1">
        <f t="shared" si="36"/>
        <v>2.2310535627050904E-2</v>
      </c>
      <c r="I70" s="1">
        <f t="shared" si="36"/>
        <v>8.2559069759720119E-2</v>
      </c>
      <c r="J70" s="1">
        <f t="shared" si="36"/>
        <v>8.7866717245563816E-2</v>
      </c>
      <c r="K70" s="1">
        <f t="shared" si="36"/>
        <v>2.0567936212427623E-2</v>
      </c>
      <c r="L70" s="1">
        <f t="shared" si="36"/>
        <v>5.7056463262988848E-2</v>
      </c>
      <c r="M70" s="18">
        <f t="shared" si="26"/>
        <v>0.5292027088244452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x14ac:dyDescent="0.4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x14ac:dyDescent="0.4">
      <c r="B72" s="1"/>
      <c r="C72" s="1" t="s">
        <v>16</v>
      </c>
      <c r="D72" s="1" t="s">
        <v>17</v>
      </c>
      <c r="E72" s="1" t="s">
        <v>8</v>
      </c>
      <c r="F72" s="1" t="s">
        <v>18</v>
      </c>
      <c r="G72" s="1" t="s">
        <v>32</v>
      </c>
      <c r="H72" s="1" t="s">
        <v>19</v>
      </c>
      <c r="I72" s="1" t="s">
        <v>20</v>
      </c>
      <c r="J72" s="1" t="s">
        <v>21</v>
      </c>
      <c r="K72" s="1" t="s">
        <v>21</v>
      </c>
      <c r="L72" s="1" t="s">
        <v>23</v>
      </c>
      <c r="M72" s="1" t="s">
        <v>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x14ac:dyDescent="0.4">
      <c r="B73" s="1" t="s">
        <v>10</v>
      </c>
      <c r="C73" s="18">
        <f t="shared" ref="C73:M73" si="37">AVERAGE(C67:C71)</f>
        <v>0.28371480454714137</v>
      </c>
      <c r="D73" s="18">
        <f t="shared" si="37"/>
        <v>4.4448683296191963E-2</v>
      </c>
      <c r="E73" s="18">
        <f t="shared" si="37"/>
        <v>0.11751715680913596</v>
      </c>
      <c r="F73" s="18">
        <f t="shared" si="37"/>
        <v>7.751493626344072E-2</v>
      </c>
      <c r="G73" s="18">
        <f t="shared" si="37"/>
        <v>0.28801491576618843</v>
      </c>
      <c r="H73" s="18">
        <f t="shared" si="37"/>
        <v>0.14532763390522022</v>
      </c>
      <c r="I73" s="18">
        <f t="shared" si="37"/>
        <v>0.16238976744061398</v>
      </c>
      <c r="J73" s="18">
        <f t="shared" si="37"/>
        <v>0.13221667931111447</v>
      </c>
      <c r="K73" s="18">
        <f t="shared" si="37"/>
        <v>7.0141984053616227E-2</v>
      </c>
      <c r="L73" s="18">
        <f t="shared" si="37"/>
        <v>0.18576411581794455</v>
      </c>
      <c r="M73" s="18">
        <f t="shared" si="37"/>
        <v>1.5070506772106078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x14ac:dyDescent="0.4">
      <c r="B74" s="1" t="s">
        <v>47</v>
      </c>
      <c r="C74" s="1">
        <v>0.11485921817721492</v>
      </c>
      <c r="D74" s="1">
        <v>3.7947331929751439E-3</v>
      </c>
      <c r="E74" s="1">
        <v>9.0686272408512306E-3</v>
      </c>
      <c r="F74" s="1">
        <v>7.0597450393273765E-3</v>
      </c>
      <c r="G74" s="1">
        <v>0.12405966306632522</v>
      </c>
      <c r="H74" s="1">
        <v>2.2310535627050904E-2</v>
      </c>
      <c r="I74" s="1">
        <v>8.2559069759720119E-2</v>
      </c>
      <c r="J74" s="1">
        <v>8.7866717245563816E-2</v>
      </c>
      <c r="K74" s="1">
        <v>2.0567936212427623E-2</v>
      </c>
      <c r="L74" s="1">
        <v>5.7056463262988848E-2</v>
      </c>
      <c r="M74" s="1">
        <v>0.21982538525016188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x14ac:dyDescent="0.4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x14ac:dyDescent="0.4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x14ac:dyDescent="0.4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x14ac:dyDescent="0.4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x14ac:dyDescent="0.4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3"/>
  <sheetViews>
    <sheetView topLeftCell="C64" workbookViewId="0">
      <selection activeCell="U63" sqref="U63"/>
    </sheetView>
  </sheetViews>
  <sheetFormatPr defaultRowHeight="18.75" x14ac:dyDescent="0.4"/>
  <cols>
    <col min="2" max="8" width="10.875" customWidth="1"/>
  </cols>
  <sheetData>
    <row r="2" spans="2:26" x14ac:dyDescent="0.4">
      <c r="B2" s="17" t="s">
        <v>43</v>
      </c>
      <c r="C2" s="17" t="s">
        <v>44</v>
      </c>
      <c r="D2" s="14">
        <f>E4-E3</f>
        <v>0.65799999999580905</v>
      </c>
      <c r="E2" s="16"/>
    </row>
    <row r="3" spans="2:26" x14ac:dyDescent="0.4">
      <c r="B3" s="16">
        <f>VALUE(LEFT(B2,2))</f>
        <v>16</v>
      </c>
      <c r="C3" s="16">
        <f>VALUE(MID(B2,4,2))</f>
        <v>32</v>
      </c>
      <c r="D3" s="16">
        <f>VALUE(RIGHT(B2,6))</f>
        <v>14.737</v>
      </c>
      <c r="E3" s="16">
        <f>B3*3600+C3*60+D3</f>
        <v>59534.737000000001</v>
      </c>
    </row>
    <row r="4" spans="2:26" x14ac:dyDescent="0.4">
      <c r="B4" s="16">
        <f>VALUE(LEFT(C2,2))</f>
        <v>16</v>
      </c>
      <c r="C4" s="16">
        <f>VALUE(MID(C2,4,2))</f>
        <v>32</v>
      </c>
      <c r="D4" s="16">
        <f>VALUE(RIGHT(C2,6))</f>
        <v>15.395</v>
      </c>
      <c r="E4" s="16">
        <f>B4*3600+C4*60+D4</f>
        <v>59535.394999999997</v>
      </c>
    </row>
    <row r="6" spans="2:26" x14ac:dyDescent="0.4">
      <c r="B6" s="10" t="s">
        <v>24</v>
      </c>
      <c r="C6" s="2"/>
      <c r="D6" s="3"/>
      <c r="E6" s="3"/>
      <c r="F6" s="3"/>
      <c r="T6" s="1"/>
      <c r="U6" s="1" t="s">
        <v>53</v>
      </c>
      <c r="V6" s="1" t="s">
        <v>50</v>
      </c>
      <c r="W6" s="1" t="s">
        <v>53</v>
      </c>
      <c r="X6" s="1" t="s">
        <v>73</v>
      </c>
      <c r="Y6" s="1" t="s">
        <v>50</v>
      </c>
      <c r="Z6" s="1" t="s">
        <v>68</v>
      </c>
    </row>
    <row r="7" spans="2:26" x14ac:dyDescent="0.4">
      <c r="B7" s="1"/>
      <c r="C7" s="1" t="s">
        <v>27</v>
      </c>
      <c r="D7" s="1" t="s">
        <v>8</v>
      </c>
      <c r="E7" s="1" t="s">
        <v>28</v>
      </c>
      <c r="F7" s="1" t="s">
        <v>29</v>
      </c>
      <c r="G7" s="1" t="s">
        <v>8</v>
      </c>
      <c r="H7" s="1" t="s">
        <v>9</v>
      </c>
      <c r="T7" s="1" t="s">
        <v>3</v>
      </c>
      <c r="U7" s="1">
        <v>0.26400000000285218</v>
      </c>
      <c r="V7" s="1">
        <v>0.35599999999976717</v>
      </c>
      <c r="W7" s="1">
        <v>0.14899999999761349</v>
      </c>
      <c r="X7" s="1">
        <v>8.8999999999941792E-2</v>
      </c>
      <c r="Y7" s="1">
        <v>0.51099999999860302</v>
      </c>
      <c r="Z7" s="1">
        <f>SUM(U7:Y7)</f>
        <v>1.3689999999987776</v>
      </c>
    </row>
    <row r="8" spans="2:26" x14ac:dyDescent="0.4">
      <c r="B8" s="1" t="s">
        <v>3</v>
      </c>
      <c r="C8" s="18">
        <v>0.26400000000285218</v>
      </c>
      <c r="D8" s="18">
        <v>0.35599999999976717</v>
      </c>
      <c r="E8" s="18">
        <v>0.14899999999761349</v>
      </c>
      <c r="F8" s="18">
        <v>8.8999999999941792E-2</v>
      </c>
      <c r="G8" s="18">
        <v>0.51099999999860302</v>
      </c>
      <c r="H8" s="18">
        <f>SUM(C8:G8)</f>
        <v>1.3689999999987776</v>
      </c>
      <c r="T8" s="1" t="s">
        <v>4</v>
      </c>
      <c r="U8" s="1">
        <v>0.19499999999970896</v>
      </c>
      <c r="V8" s="1">
        <v>0.20800000000599539</v>
      </c>
      <c r="W8" s="1">
        <v>0.12900000000081491</v>
      </c>
      <c r="X8" s="1">
        <v>0.14199999999982538</v>
      </c>
      <c r="Y8" s="1">
        <v>0.79299999999784632</v>
      </c>
      <c r="Z8" s="1">
        <f t="shared" ref="Z8" si="0">SUM(U8:Y8)</f>
        <v>1.467000000004191</v>
      </c>
    </row>
    <row r="9" spans="2:26" x14ac:dyDescent="0.4">
      <c r="B9" s="1" t="s">
        <v>4</v>
      </c>
      <c r="C9" s="18">
        <v>0.19499999999970896</v>
      </c>
      <c r="D9" s="18">
        <v>0.20800000000599539</v>
      </c>
      <c r="E9" s="18">
        <v>0.12900000000081491</v>
      </c>
      <c r="F9" s="18">
        <v>0.14199999999982538</v>
      </c>
      <c r="G9" s="18">
        <v>0.79299999999784632</v>
      </c>
      <c r="H9" s="18">
        <f>SUM(C9:G9)</f>
        <v>1.467000000004191</v>
      </c>
      <c r="T9" s="1" t="s">
        <v>6</v>
      </c>
      <c r="U9" s="1">
        <v>0.20399999999790452</v>
      </c>
      <c r="V9" s="1">
        <v>0.35399999999935972</v>
      </c>
      <c r="W9" s="1">
        <v>0.13400000000547152</v>
      </c>
      <c r="X9" s="1">
        <v>0.20399999999790452</v>
      </c>
      <c r="Y9" s="1">
        <v>0.65799999999580905</v>
      </c>
      <c r="Z9" s="1">
        <f>SUM(U9:Y9)</f>
        <v>1.5539999999964493</v>
      </c>
    </row>
    <row r="10" spans="2:26" x14ac:dyDescent="0.4">
      <c r="B10" s="1" t="s">
        <v>5</v>
      </c>
      <c r="C10" s="18">
        <v>0.20500000000174623</v>
      </c>
      <c r="D10" s="18">
        <v>0.26900000000023283</v>
      </c>
      <c r="E10" s="18">
        <v>0.11499999999796273</v>
      </c>
      <c r="F10" s="18">
        <v>0.16600000000471482</v>
      </c>
      <c r="G10" s="18">
        <v>0.41499999999359716</v>
      </c>
      <c r="H10" s="18">
        <f>SUM(C10:G10)</f>
        <v>1.1699999999982538</v>
      </c>
      <c r="T10" s="1" t="s">
        <v>7</v>
      </c>
      <c r="U10" s="1">
        <v>0.22000000000116415</v>
      </c>
      <c r="V10" s="1">
        <v>0.37099999999918509</v>
      </c>
      <c r="W10" s="1">
        <v>0.10800000000017462</v>
      </c>
      <c r="X10" s="1">
        <v>0.18100000000413274</v>
      </c>
      <c r="Y10" s="1">
        <v>0.48999999999796273</v>
      </c>
      <c r="Z10" s="1">
        <f>SUM(U10:Y10)</f>
        <v>1.3700000000026193</v>
      </c>
    </row>
    <row r="11" spans="2:26" x14ac:dyDescent="0.4">
      <c r="B11" s="1" t="s">
        <v>6</v>
      </c>
      <c r="C11" s="18">
        <v>0.20399999999790452</v>
      </c>
      <c r="D11" s="18">
        <v>0.35399999999935972</v>
      </c>
      <c r="E11" s="18">
        <v>0.13400000000547152</v>
      </c>
      <c r="F11" s="18">
        <v>0.20399999999790452</v>
      </c>
      <c r="G11" s="18">
        <v>0.65799999999580905</v>
      </c>
      <c r="H11" s="18">
        <f>SUM(C11:G11)</f>
        <v>1.5539999999964493</v>
      </c>
      <c r="T11" s="1" t="s">
        <v>70</v>
      </c>
      <c r="U11" s="1">
        <f>AVERAGE(U7:U10)</f>
        <v>0.22075000000040745</v>
      </c>
      <c r="V11" s="1">
        <f t="shared" ref="V11:Z11" si="1">AVERAGE(V7:V10)</f>
        <v>0.32225000000107684</v>
      </c>
      <c r="W11" s="1">
        <f t="shared" si="1"/>
        <v>0.13000000000101863</v>
      </c>
      <c r="X11" s="1">
        <f t="shared" si="1"/>
        <v>0.15400000000045111</v>
      </c>
      <c r="Y11" s="1">
        <f t="shared" si="1"/>
        <v>0.61299999999755528</v>
      </c>
      <c r="Z11" s="1">
        <f t="shared" si="1"/>
        <v>1.4400000000005093</v>
      </c>
    </row>
    <row r="12" spans="2:26" x14ac:dyDescent="0.4">
      <c r="B12" s="1" t="s">
        <v>7</v>
      </c>
      <c r="C12" s="18">
        <v>0.22000000000116415</v>
      </c>
      <c r="D12" s="18">
        <v>0.37099999999918509</v>
      </c>
      <c r="E12" s="18">
        <v>0.10800000000017462</v>
      </c>
      <c r="F12" s="18">
        <v>0.18100000000413274</v>
      </c>
      <c r="G12" s="18">
        <v>0.48999999999796273</v>
      </c>
      <c r="H12" s="18">
        <f>SUM(C12:G12)</f>
        <v>1.3700000000026193</v>
      </c>
    </row>
    <row r="13" spans="2:26" x14ac:dyDescent="0.4">
      <c r="B13" s="1" t="s">
        <v>9</v>
      </c>
      <c r="C13" s="18">
        <f>SUM(C8:C12)</f>
        <v>1.088000000003376</v>
      </c>
      <c r="D13" s="18">
        <f>SUM(D8:D12)</f>
        <v>1.5580000000045402</v>
      </c>
      <c r="E13" s="18">
        <f>SUM(E8:E12)</f>
        <v>0.63500000000203727</v>
      </c>
      <c r="F13" s="18">
        <f>SUM(F8:F12)</f>
        <v>0.78200000000651926</v>
      </c>
      <c r="G13" s="18">
        <f>SUM(G8:G12)</f>
        <v>2.8669999999838183</v>
      </c>
      <c r="H13" s="18">
        <f t="shared" ref="H13" si="2">SUM(H8:H12)</f>
        <v>6.930000000000291</v>
      </c>
    </row>
    <row r="14" spans="2:26" x14ac:dyDescent="0.4">
      <c r="B14" s="1" t="s">
        <v>10</v>
      </c>
      <c r="C14" s="18">
        <f>AVERAGE(C8:C12)</f>
        <v>0.2176000000006752</v>
      </c>
      <c r="D14" s="18">
        <f>AVERAGE(D8:D12)</f>
        <v>0.31160000000090804</v>
      </c>
      <c r="E14" s="18">
        <f>AVERAGE(E8:E12)</f>
        <v>0.12700000000040745</v>
      </c>
      <c r="F14" s="18">
        <f>AVERAGE(F8:F12)</f>
        <v>0.15640000000130386</v>
      </c>
      <c r="G14" s="18">
        <f>AVERAGE(G8:G12)</f>
        <v>0.57339999999676361</v>
      </c>
      <c r="H14" s="18">
        <f t="shared" ref="H14" si="3">AVERAGE(H8:H12)</f>
        <v>1.3860000000000583</v>
      </c>
    </row>
    <row r="15" spans="2:26" x14ac:dyDescent="0.4">
      <c r="B15" s="4" t="s">
        <v>11</v>
      </c>
      <c r="C15" s="18">
        <f>_xlfn.QUARTILE.INC(C8:C12,2)</f>
        <v>0.20500000000174623</v>
      </c>
      <c r="D15" s="18">
        <f>_xlfn.QUARTILE.INC(D8:D12,2)</f>
        <v>0.35399999999935972</v>
      </c>
      <c r="E15" s="18">
        <f>_xlfn.QUARTILE.INC(E8:E12,2)</f>
        <v>0.12900000000081491</v>
      </c>
      <c r="F15" s="18">
        <f>_xlfn.QUARTILE.INC(F8:F12,2)</f>
        <v>0.16600000000471482</v>
      </c>
      <c r="G15" s="18">
        <f>_xlfn.QUARTILE.INC(G8:G12,2)</f>
        <v>0.51099999999860302</v>
      </c>
      <c r="H15" s="18">
        <f t="shared" ref="H15" si="4">_xlfn.QUARTILE.INC(H8:H12,2)</f>
        <v>1.3700000000026193</v>
      </c>
    </row>
    <row r="16" spans="2:26" x14ac:dyDescent="0.4">
      <c r="B16" s="4" t="s">
        <v>13</v>
      </c>
      <c r="C16" s="18">
        <f>QUARTILE(C8:C12,1)</f>
        <v>0.20399999999790452</v>
      </c>
      <c r="D16" s="18">
        <f>QUARTILE(D8:D12,1)</f>
        <v>0.26900000000023283</v>
      </c>
      <c r="E16" s="18">
        <f>QUARTILE(E8:E12,1)</f>
        <v>0.11499999999796273</v>
      </c>
      <c r="F16" s="18">
        <f>QUARTILE(F8:F12,1)</f>
        <v>0.14199999999982538</v>
      </c>
      <c r="G16" s="18">
        <f>QUARTILE(G8:G12,1)</f>
        <v>0.48999999999796273</v>
      </c>
      <c r="H16" s="18">
        <f t="shared" ref="H16" si="5">QUARTILE(H8:H12,1)</f>
        <v>1.3689999999987776</v>
      </c>
    </row>
    <row r="17" spans="2:26" x14ac:dyDescent="0.4">
      <c r="B17" s="4" t="s">
        <v>12</v>
      </c>
      <c r="C17" s="18">
        <f>QUARTILE(C8:C12,3)</f>
        <v>0.22000000000116415</v>
      </c>
      <c r="D17" s="18">
        <f>QUARTILE(D8:D12,3)</f>
        <v>0.35599999999976717</v>
      </c>
      <c r="E17" s="18">
        <f>QUARTILE(E8:E12,3)</f>
        <v>0.13400000000547152</v>
      </c>
      <c r="F17" s="18">
        <f>QUARTILE(F8:F12,3)</f>
        <v>0.18100000000413274</v>
      </c>
      <c r="G17" s="18">
        <f>QUARTILE(G8:G12,3)</f>
        <v>0.65799999999580905</v>
      </c>
      <c r="H17" s="18">
        <f t="shared" ref="H17" si="6">QUARTILE(H8:H12,3)</f>
        <v>1.467000000004191</v>
      </c>
    </row>
    <row r="18" spans="2:26" x14ac:dyDescent="0.4">
      <c r="B18" s="4" t="s">
        <v>14</v>
      </c>
      <c r="C18" s="9">
        <f t="shared" ref="C18:H18" si="7">C16-(C15*1.5)</f>
        <v>-0.10350000000471482</v>
      </c>
      <c r="D18" s="9">
        <f t="shared" si="7"/>
        <v>-0.26199999999880674</v>
      </c>
      <c r="E18" s="9">
        <f t="shared" si="7"/>
        <v>-7.8500000003259629E-2</v>
      </c>
      <c r="F18" s="9">
        <f t="shared" si="7"/>
        <v>-0.10700000000724685</v>
      </c>
      <c r="G18" s="9">
        <f t="shared" si="7"/>
        <v>-0.27649999999994179</v>
      </c>
      <c r="H18" s="9">
        <f t="shared" si="7"/>
        <v>-0.68600000000515138</v>
      </c>
    </row>
    <row r="19" spans="2:26" x14ac:dyDescent="0.4">
      <c r="B19" s="4" t="s">
        <v>15</v>
      </c>
      <c r="C19" s="18">
        <f t="shared" ref="C19:H19" si="8">C17+(C15*1.5)</f>
        <v>0.5275000000037835</v>
      </c>
      <c r="D19" s="18">
        <f t="shared" si="8"/>
        <v>0.88699999999880674</v>
      </c>
      <c r="E19" s="18">
        <f t="shared" si="8"/>
        <v>0.32750000000669388</v>
      </c>
      <c r="F19" s="18">
        <f t="shared" si="8"/>
        <v>0.43000000001120497</v>
      </c>
      <c r="G19" s="18">
        <f t="shared" si="8"/>
        <v>1.4244999999937136</v>
      </c>
      <c r="H19" s="18">
        <f t="shared" si="8"/>
        <v>3.52200000000812</v>
      </c>
    </row>
    <row r="20" spans="2:26" x14ac:dyDescent="0.4">
      <c r="B20" s="4" t="s">
        <v>47</v>
      </c>
      <c r="C20" s="18">
        <f>_xlfn.STDEV.P(C8:C12)</f>
        <v>2.4548727055781896E-2</v>
      </c>
      <c r="D20" s="18">
        <f t="shared" ref="D20:H20" si="9">_xlfn.STDEV.P(D8:D12)</f>
        <v>6.3000317457241717E-2</v>
      </c>
      <c r="E20" s="18">
        <f t="shared" si="9"/>
        <v>1.4436065946213373E-2</v>
      </c>
      <c r="F20" s="18">
        <f t="shared" si="9"/>
        <v>3.9276456052213381E-2</v>
      </c>
      <c r="G20" s="18">
        <f t="shared" si="9"/>
        <v>0.1351452551892868</v>
      </c>
      <c r="H20" s="18">
        <f t="shared" si="9"/>
        <v>0.12805155211882285</v>
      </c>
    </row>
    <row r="21" spans="2:26" x14ac:dyDescent="0.4">
      <c r="B21" s="10"/>
      <c r="C21" s="7"/>
      <c r="D21" s="7"/>
      <c r="E21" s="7"/>
      <c r="F21" s="7"/>
      <c r="G21" s="7"/>
      <c r="H21" s="7"/>
    </row>
    <row r="22" spans="2:26" x14ac:dyDescent="0.4">
      <c r="B22" s="1"/>
      <c r="C22" s="1" t="s">
        <v>27</v>
      </c>
      <c r="D22" s="1" t="s">
        <v>8</v>
      </c>
      <c r="E22" s="1" t="s">
        <v>28</v>
      </c>
      <c r="F22" s="1" t="s">
        <v>29</v>
      </c>
      <c r="G22" s="1" t="s">
        <v>8</v>
      </c>
      <c r="H22" s="1" t="s">
        <v>9</v>
      </c>
    </row>
    <row r="23" spans="2:26" x14ac:dyDescent="0.4">
      <c r="B23" s="4" t="s">
        <v>10</v>
      </c>
      <c r="C23" s="18">
        <v>0.2176000000006752</v>
      </c>
      <c r="D23" s="18">
        <v>0.31160000000090804</v>
      </c>
      <c r="E23" s="18">
        <v>0.12700000000040745</v>
      </c>
      <c r="F23" s="18">
        <v>0.15640000000130386</v>
      </c>
      <c r="G23" s="18">
        <v>0.57339999999676361</v>
      </c>
      <c r="H23" s="18">
        <v>1.3860000000000583</v>
      </c>
    </row>
    <row r="24" spans="2:26" x14ac:dyDescent="0.4">
      <c r="B24" s="4" t="s">
        <v>47</v>
      </c>
      <c r="C24" s="5">
        <v>2.4548727055781896E-2</v>
      </c>
      <c r="D24" s="5">
        <v>6.3000317457241717E-2</v>
      </c>
      <c r="E24" s="5">
        <v>1.4436065946213373E-2</v>
      </c>
      <c r="F24" s="5">
        <v>3.9276456052213381E-2</v>
      </c>
      <c r="G24" s="5">
        <v>0.1351452551892868</v>
      </c>
      <c r="H24" s="5">
        <v>0.12805155211882285</v>
      </c>
    </row>
    <row r="25" spans="2:26" x14ac:dyDescent="0.4">
      <c r="B25" s="10"/>
      <c r="C25" s="11"/>
      <c r="D25" s="11"/>
      <c r="E25" s="11"/>
      <c r="F25" s="11"/>
      <c r="G25" s="11"/>
      <c r="H25" s="11"/>
    </row>
    <row r="26" spans="2:26" x14ac:dyDescent="0.4">
      <c r="B26" s="17" t="s">
        <v>55</v>
      </c>
      <c r="C26" s="17" t="s">
        <v>56</v>
      </c>
      <c r="D26" s="18">
        <f>E28-E27</f>
        <v>0.32699999999749707</v>
      </c>
      <c r="E26" s="16"/>
      <c r="F26" s="11"/>
      <c r="G26" s="11"/>
      <c r="H26" s="11"/>
    </row>
    <row r="27" spans="2:26" x14ac:dyDescent="0.4">
      <c r="B27" s="16">
        <f>VALUE(LEFT(B26,2))</f>
        <v>16</v>
      </c>
      <c r="C27" s="16">
        <f>VALUE(MID(B26,4,2))</f>
        <v>35</v>
      </c>
      <c r="D27" s="16">
        <f>VALUE(RIGHT(B26,6))</f>
        <v>31.390999999999998</v>
      </c>
      <c r="E27" s="16">
        <f>B27*3600+C27*60+D27</f>
        <v>59731.391000000003</v>
      </c>
      <c r="F27" s="11"/>
      <c r="G27" s="11"/>
      <c r="H27" s="11"/>
    </row>
    <row r="28" spans="2:26" x14ac:dyDescent="0.4">
      <c r="B28" s="16">
        <f>VALUE(LEFT(C26,2))</f>
        <v>16</v>
      </c>
      <c r="C28" s="16">
        <f>VALUE(MID(C26,4,2))</f>
        <v>35</v>
      </c>
      <c r="D28" s="16">
        <f>VALUE(RIGHT(C26,6))</f>
        <v>31.718</v>
      </c>
      <c r="E28" s="16">
        <f>B28*3600+C28*60+D28</f>
        <v>59731.718000000001</v>
      </c>
      <c r="F28" s="11"/>
      <c r="G28" s="11"/>
      <c r="H28" s="11"/>
    </row>
    <row r="29" spans="2:26" x14ac:dyDescent="0.4">
      <c r="B29" s="22"/>
      <c r="C29" s="22"/>
      <c r="D29" s="22"/>
      <c r="E29" s="21"/>
    </row>
    <row r="30" spans="2:26" x14ac:dyDescent="0.4">
      <c r="B30" s="10" t="s">
        <v>30</v>
      </c>
      <c r="C30" s="2"/>
      <c r="D30" s="3"/>
      <c r="E30" s="3"/>
      <c r="F30" s="3"/>
      <c r="T30" s="1"/>
      <c r="U30" s="1" t="s">
        <v>27</v>
      </c>
      <c r="V30" s="1" t="s">
        <v>8</v>
      </c>
      <c r="W30" s="1" t="s">
        <v>28</v>
      </c>
      <c r="X30" s="1" t="s">
        <v>29</v>
      </c>
      <c r="Y30" s="1" t="s">
        <v>8</v>
      </c>
      <c r="Z30" s="4" t="s">
        <v>68</v>
      </c>
    </row>
    <row r="31" spans="2:26" x14ac:dyDescent="0.4">
      <c r="B31" s="1"/>
      <c r="C31" s="1" t="s">
        <v>27</v>
      </c>
      <c r="D31" s="1" t="s">
        <v>8</v>
      </c>
      <c r="E31" s="1" t="s">
        <v>28</v>
      </c>
      <c r="F31" s="1" t="s">
        <v>29</v>
      </c>
      <c r="G31" s="1" t="s">
        <v>8</v>
      </c>
      <c r="H31" s="1" t="s">
        <v>9</v>
      </c>
      <c r="T31" s="1" t="s">
        <v>3</v>
      </c>
      <c r="U31" s="14">
        <v>0.19900000000052387</v>
      </c>
      <c r="V31" s="14">
        <v>0.18200000000069849</v>
      </c>
      <c r="W31" s="14">
        <v>6.9999999999708962E-2</v>
      </c>
      <c r="X31" s="14">
        <v>8.8999999999941792E-2</v>
      </c>
      <c r="Y31" s="14">
        <v>0.26399999999557622</v>
      </c>
      <c r="Z31" s="1">
        <f>SUM(U31:Y31)</f>
        <v>0.80399999999644933</v>
      </c>
    </row>
    <row r="32" spans="2:26" x14ac:dyDescent="0.4">
      <c r="B32" s="1" t="s">
        <v>3</v>
      </c>
      <c r="C32" s="14">
        <v>0.19900000000052387</v>
      </c>
      <c r="D32" s="14">
        <v>0.18200000000069849</v>
      </c>
      <c r="E32" s="14">
        <v>6.9999999999708962E-2</v>
      </c>
      <c r="F32" s="14">
        <v>8.8999999999941792E-2</v>
      </c>
      <c r="G32" s="14">
        <v>0.26399999999557622</v>
      </c>
      <c r="H32" s="14">
        <f>SUM(C32:G32)</f>
        <v>0.80399999999644933</v>
      </c>
      <c r="T32" s="1" t="s">
        <v>4</v>
      </c>
      <c r="U32" s="14">
        <v>0.16000000000349246</v>
      </c>
      <c r="V32" s="14">
        <v>0.15799999999580905</v>
      </c>
      <c r="W32" s="14">
        <v>7.5000000004365575E-2</v>
      </c>
      <c r="X32" s="14">
        <v>8.8999999999941792E-2</v>
      </c>
      <c r="Y32" s="14">
        <v>0.18299999999726424</v>
      </c>
      <c r="Z32" s="1">
        <f t="shared" ref="Z32:Z34" si="10">SUM(U32:Y32)</f>
        <v>0.66500000000087311</v>
      </c>
    </row>
    <row r="33" spans="2:26" x14ac:dyDescent="0.4">
      <c r="B33" s="1" t="s">
        <v>4</v>
      </c>
      <c r="C33" s="14">
        <v>0.16000000000349246</v>
      </c>
      <c r="D33" s="14">
        <v>0.15799999999580905</v>
      </c>
      <c r="E33" s="14">
        <v>7.5000000004365575E-2</v>
      </c>
      <c r="F33" s="14">
        <v>8.8999999999941792E-2</v>
      </c>
      <c r="G33" s="14">
        <v>0.18299999999726424</v>
      </c>
      <c r="H33" s="14">
        <f>SUM(C33:G33)</f>
        <v>0.66500000000087311</v>
      </c>
      <c r="T33" s="1" t="s">
        <v>6</v>
      </c>
      <c r="U33" s="14">
        <v>0.1860000000015134</v>
      </c>
      <c r="V33" s="14">
        <v>0.22699999999895226</v>
      </c>
      <c r="W33" s="14">
        <v>0.13399999999819556</v>
      </c>
      <c r="X33" s="14">
        <v>0.11400000000139698</v>
      </c>
      <c r="Y33" s="14">
        <v>0.62299999999959255</v>
      </c>
      <c r="Z33" s="1">
        <f t="shared" si="10"/>
        <v>1.2839999999996508</v>
      </c>
    </row>
    <row r="34" spans="2:26" x14ac:dyDescent="0.4">
      <c r="B34" s="1" t="s">
        <v>5</v>
      </c>
      <c r="C34" s="14">
        <v>0.17100000000209548</v>
      </c>
      <c r="D34" s="14">
        <v>0.1919999999954598</v>
      </c>
      <c r="E34" s="14">
        <v>0.51699999999982538</v>
      </c>
      <c r="F34" s="14">
        <v>0.1889999999984866</v>
      </c>
      <c r="G34" s="14">
        <v>0.51200000000244472</v>
      </c>
      <c r="H34" s="14">
        <f>SUM(C34:G34)</f>
        <v>1.580999999998312</v>
      </c>
      <c r="T34" s="1" t="s">
        <v>7</v>
      </c>
      <c r="U34" s="14">
        <v>0.2180000000007567</v>
      </c>
      <c r="V34" s="14">
        <v>0.44099999999889405</v>
      </c>
      <c r="W34" s="14">
        <v>6.3999999998486601E-2</v>
      </c>
      <c r="X34" s="14">
        <v>0.16600000000471482</v>
      </c>
      <c r="Y34" s="14">
        <v>0.32699999999749707</v>
      </c>
      <c r="Z34" s="1">
        <f t="shared" si="10"/>
        <v>1.2160000000003492</v>
      </c>
    </row>
    <row r="35" spans="2:26" x14ac:dyDescent="0.4">
      <c r="B35" s="1" t="s">
        <v>6</v>
      </c>
      <c r="C35" s="14">
        <v>0.1860000000015134</v>
      </c>
      <c r="D35" s="14">
        <v>0.22699999999895226</v>
      </c>
      <c r="E35" s="14">
        <v>0.13399999999819556</v>
      </c>
      <c r="F35" s="14">
        <v>0.11400000000139698</v>
      </c>
      <c r="G35" s="14">
        <v>0.62299999999959255</v>
      </c>
      <c r="H35" s="14">
        <f>SUM(C35:G35)</f>
        <v>1.2839999999996508</v>
      </c>
      <c r="T35" s="4" t="s">
        <v>70</v>
      </c>
      <c r="U35" s="1">
        <f>AVERAGE(U31:U34)</f>
        <v>0.19075000000157161</v>
      </c>
      <c r="V35" s="1">
        <f t="shared" ref="V35:Z35" si="11">AVERAGE(V31:V34)</f>
        <v>0.25199999999858846</v>
      </c>
      <c r="W35" s="1">
        <f t="shared" si="11"/>
        <v>8.5750000000189175E-2</v>
      </c>
      <c r="X35" s="1">
        <f t="shared" si="11"/>
        <v>0.11450000000149885</v>
      </c>
      <c r="Y35" s="1">
        <f t="shared" si="11"/>
        <v>0.34924999999748252</v>
      </c>
      <c r="Z35" s="1">
        <f t="shared" si="11"/>
        <v>0.99224999999933061</v>
      </c>
    </row>
    <row r="36" spans="2:26" x14ac:dyDescent="0.4">
      <c r="B36" s="1" t="s">
        <v>7</v>
      </c>
      <c r="C36" s="14">
        <v>0.2180000000007567</v>
      </c>
      <c r="D36" s="14">
        <v>0.44099999999889405</v>
      </c>
      <c r="E36" s="14">
        <v>6.3999999998486601E-2</v>
      </c>
      <c r="F36" s="14">
        <v>0.16600000000471482</v>
      </c>
      <c r="G36" s="14">
        <v>0.32699999999749707</v>
      </c>
      <c r="H36" s="14">
        <f>SUM(C36:G36)</f>
        <v>1.2160000000003492</v>
      </c>
    </row>
    <row r="37" spans="2:26" x14ac:dyDescent="0.4">
      <c r="B37" s="1" t="s">
        <v>9</v>
      </c>
      <c r="C37" s="14">
        <f t="shared" ref="C37:H37" si="12">SUM(C32:C36)</f>
        <v>0.9340000000083819</v>
      </c>
      <c r="D37" s="14">
        <f t="shared" si="12"/>
        <v>1.1999999999898137</v>
      </c>
      <c r="E37" s="14">
        <f t="shared" si="12"/>
        <v>0.86000000000058208</v>
      </c>
      <c r="F37" s="14">
        <f t="shared" si="12"/>
        <v>0.64700000000448199</v>
      </c>
      <c r="G37" s="14">
        <f t="shared" si="12"/>
        <v>1.9089999999923748</v>
      </c>
      <c r="H37" s="14">
        <f t="shared" si="12"/>
        <v>5.5499999999956344</v>
      </c>
      <c r="K37" s="1"/>
    </row>
    <row r="38" spans="2:26" x14ac:dyDescent="0.4">
      <c r="B38" s="1" t="s">
        <v>10</v>
      </c>
      <c r="C38" s="14">
        <f t="shared" ref="C38:H38" si="13">AVERAGE(C32:C36)</f>
        <v>0.18680000000167638</v>
      </c>
      <c r="D38" s="14">
        <f t="shared" si="13"/>
        <v>0.23999999999796273</v>
      </c>
      <c r="E38" s="14">
        <f t="shared" si="13"/>
        <v>0.17200000000011642</v>
      </c>
      <c r="F38" s="14">
        <f t="shared" si="13"/>
        <v>0.12940000000089641</v>
      </c>
      <c r="G38" s="14">
        <f t="shared" si="13"/>
        <v>0.38179999999847497</v>
      </c>
      <c r="H38" s="14">
        <f t="shared" si="13"/>
        <v>1.1099999999991268</v>
      </c>
    </row>
    <row r="39" spans="2:26" x14ac:dyDescent="0.4">
      <c r="B39" s="4" t="s">
        <v>11</v>
      </c>
      <c r="C39" s="14">
        <f t="shared" ref="C39:H39" si="14">_xlfn.QUARTILE.INC(C32:C36,2)</f>
        <v>0.1860000000015134</v>
      </c>
      <c r="D39" s="14">
        <f t="shared" si="14"/>
        <v>0.1919999999954598</v>
      </c>
      <c r="E39" s="14">
        <f t="shared" si="14"/>
        <v>7.5000000004365575E-2</v>
      </c>
      <c r="F39" s="14">
        <f t="shared" si="14"/>
        <v>0.11400000000139698</v>
      </c>
      <c r="G39" s="14">
        <f t="shared" si="14"/>
        <v>0.32699999999749707</v>
      </c>
      <c r="H39" s="14">
        <f t="shared" si="14"/>
        <v>1.2160000000003492</v>
      </c>
    </row>
    <row r="40" spans="2:26" x14ac:dyDescent="0.4">
      <c r="B40" s="4" t="s">
        <v>13</v>
      </c>
      <c r="C40" s="14">
        <f t="shared" ref="C40:H40" si="15">QUARTILE(C32:C36,1)</f>
        <v>0.17100000000209548</v>
      </c>
      <c r="D40" s="14">
        <f t="shared" si="15"/>
        <v>0.18200000000069849</v>
      </c>
      <c r="E40" s="14">
        <f t="shared" si="15"/>
        <v>6.9999999999708962E-2</v>
      </c>
      <c r="F40" s="14">
        <f t="shared" si="15"/>
        <v>8.8999999999941792E-2</v>
      </c>
      <c r="G40" s="14">
        <f t="shared" si="15"/>
        <v>0.26399999999557622</v>
      </c>
      <c r="H40" s="14">
        <f t="shared" si="15"/>
        <v>0.80399999999644933</v>
      </c>
    </row>
    <row r="41" spans="2:26" x14ac:dyDescent="0.4">
      <c r="B41" s="4" t="s">
        <v>12</v>
      </c>
      <c r="C41" s="14">
        <f t="shared" ref="C41:H41" si="16">QUARTILE(C32:C36,3)</f>
        <v>0.19900000000052387</v>
      </c>
      <c r="D41" s="14">
        <f t="shared" si="16"/>
        <v>0.22699999999895226</v>
      </c>
      <c r="E41" s="14">
        <f t="shared" si="16"/>
        <v>0.13399999999819556</v>
      </c>
      <c r="F41" s="14">
        <f t="shared" si="16"/>
        <v>0.16600000000471482</v>
      </c>
      <c r="G41" s="14">
        <f t="shared" si="16"/>
        <v>0.51200000000244472</v>
      </c>
      <c r="H41" s="14">
        <f t="shared" si="16"/>
        <v>1.2839999999996508</v>
      </c>
    </row>
    <row r="42" spans="2:26" x14ac:dyDescent="0.4">
      <c r="B42" s="4" t="s">
        <v>14</v>
      </c>
      <c r="C42" s="6">
        <f t="shared" ref="C42:H42" si="17">C40-(C39*1.5)</f>
        <v>-0.10800000000017462</v>
      </c>
      <c r="D42" s="6">
        <f t="shared" si="17"/>
        <v>-0.10599999999249121</v>
      </c>
      <c r="E42" s="6">
        <f t="shared" si="17"/>
        <v>-4.25000000068394E-2</v>
      </c>
      <c r="F42" s="6">
        <f t="shared" si="17"/>
        <v>-8.2000000002153683E-2</v>
      </c>
      <c r="G42" s="6">
        <f t="shared" si="17"/>
        <v>-0.22650000000066939</v>
      </c>
      <c r="H42" s="6">
        <f t="shared" si="17"/>
        <v>-1.0200000000040745</v>
      </c>
    </row>
    <row r="43" spans="2:26" x14ac:dyDescent="0.4">
      <c r="B43" s="4" t="s">
        <v>15</v>
      </c>
      <c r="C43" s="14">
        <f t="shared" ref="C43:H43" si="18">C41+(C39*1.5)</f>
        <v>0.47800000000279397</v>
      </c>
      <c r="D43" s="14">
        <f t="shared" si="18"/>
        <v>0.51499999999214197</v>
      </c>
      <c r="E43" s="14">
        <f t="shared" si="18"/>
        <v>0.24650000000474392</v>
      </c>
      <c r="F43" s="14">
        <f t="shared" si="18"/>
        <v>0.3370000000068103</v>
      </c>
      <c r="G43" s="14">
        <f t="shared" si="18"/>
        <v>1.0024999999986903</v>
      </c>
      <c r="H43" s="14">
        <f t="shared" si="18"/>
        <v>3.1080000000001746</v>
      </c>
    </row>
    <row r="44" spans="2:26" x14ac:dyDescent="0.4">
      <c r="B44" s="4" t="s">
        <v>47</v>
      </c>
      <c r="C44" s="14">
        <f>_xlfn.STDEV.P(C32:C36)</f>
        <v>2.044896085283637E-2</v>
      </c>
      <c r="D44" s="14">
        <f t="shared" ref="D44:H44" si="19">_xlfn.STDEV.P(D32:D36)</f>
        <v>0.10291938592959524</v>
      </c>
      <c r="E44" s="14">
        <f t="shared" si="19"/>
        <v>0.17432498386608616</v>
      </c>
      <c r="F44" s="14">
        <f t="shared" si="19"/>
        <v>4.0971209403997601E-2</v>
      </c>
      <c r="G44" s="14">
        <f t="shared" si="19"/>
        <v>0.16219173838568005</v>
      </c>
      <c r="H44" s="14">
        <f t="shared" si="19"/>
        <v>0.33317082705415801</v>
      </c>
    </row>
    <row r="45" spans="2:26" x14ac:dyDescent="0.4">
      <c r="B45" s="10"/>
      <c r="C45" s="16"/>
      <c r="D45" s="16"/>
      <c r="E45" s="16"/>
      <c r="F45" s="16"/>
      <c r="G45" s="16"/>
      <c r="H45" s="16"/>
    </row>
    <row r="46" spans="2:26" x14ac:dyDescent="0.4">
      <c r="B46" s="1"/>
      <c r="C46" s="1" t="s">
        <v>27</v>
      </c>
      <c r="D46" s="1" t="s">
        <v>8</v>
      </c>
      <c r="E46" s="1" t="s">
        <v>28</v>
      </c>
      <c r="F46" s="1" t="s">
        <v>29</v>
      </c>
      <c r="G46" s="1" t="s">
        <v>8</v>
      </c>
      <c r="H46" s="1" t="s">
        <v>9</v>
      </c>
      <c r="I46" s="2"/>
    </row>
    <row r="47" spans="2:26" x14ac:dyDescent="0.4">
      <c r="B47" s="4" t="s">
        <v>10</v>
      </c>
      <c r="C47" s="14">
        <v>0.18680000000167638</v>
      </c>
      <c r="D47" s="14">
        <v>0.23999999999796273</v>
      </c>
      <c r="E47" s="14">
        <v>0.17200000000011642</v>
      </c>
      <c r="F47" s="14">
        <v>0.12940000000089641</v>
      </c>
      <c r="G47" s="14">
        <v>0.38179999999847497</v>
      </c>
      <c r="H47" s="14">
        <v>1.1099999999991268</v>
      </c>
      <c r="I47" s="2"/>
    </row>
    <row r="48" spans="2:26" x14ac:dyDescent="0.4">
      <c r="B48" s="4" t="s">
        <v>47</v>
      </c>
      <c r="C48" s="14">
        <v>2.044896085283637E-2</v>
      </c>
      <c r="D48" s="14">
        <v>0.10291938592959524</v>
      </c>
      <c r="E48" s="14">
        <v>0.17432498386608616</v>
      </c>
      <c r="F48" s="14">
        <v>4.0971209403997601E-2</v>
      </c>
      <c r="G48" s="14">
        <v>0.16219173838568005</v>
      </c>
      <c r="H48" s="14">
        <v>0.33317082705415801</v>
      </c>
      <c r="I48" s="2"/>
    </row>
    <row r="49" spans="2:26" x14ac:dyDescent="0.4">
      <c r="B49" s="10"/>
      <c r="C49" s="16"/>
      <c r="D49" s="16"/>
      <c r="E49" s="16"/>
      <c r="F49" s="16"/>
      <c r="G49" s="16"/>
      <c r="H49" s="16"/>
    </row>
    <row r="50" spans="2:26" x14ac:dyDescent="0.4">
      <c r="B50" s="10"/>
      <c r="C50" s="11"/>
      <c r="D50" s="11"/>
      <c r="E50" s="11"/>
      <c r="F50" s="11"/>
      <c r="G50" s="11"/>
      <c r="H50" s="11"/>
    </row>
    <row r="51" spans="2:26" x14ac:dyDescent="0.4">
      <c r="B51" s="17" t="s">
        <v>59</v>
      </c>
      <c r="C51" s="17" t="s">
        <v>60</v>
      </c>
      <c r="D51" s="14">
        <f>E53-E52</f>
        <v>0.23500000000058208</v>
      </c>
      <c r="E51" s="16"/>
      <c r="F51" s="11"/>
      <c r="G51" s="11"/>
      <c r="H51" s="11"/>
    </row>
    <row r="52" spans="2:26" x14ac:dyDescent="0.4">
      <c r="B52" s="16">
        <f>VALUE(LEFT(B51,2))</f>
        <v>16</v>
      </c>
      <c r="C52" s="16">
        <f>VALUE(MID(B51,4,2))</f>
        <v>39</v>
      </c>
      <c r="D52" s="16">
        <f>VALUE(RIGHT(B51,6))</f>
        <v>18.667999999999999</v>
      </c>
      <c r="E52" s="16">
        <f>B52*3600+C52*60+D52</f>
        <v>59958.667999999998</v>
      </c>
      <c r="F52" s="11"/>
      <c r="G52" s="11"/>
      <c r="H52" s="11"/>
    </row>
    <row r="53" spans="2:26" x14ac:dyDescent="0.4">
      <c r="B53" s="16">
        <f>VALUE(LEFT(C51,2))</f>
        <v>16</v>
      </c>
      <c r="C53" s="16">
        <f>VALUE(MID(C51,4,2))</f>
        <v>39</v>
      </c>
      <c r="D53" s="16">
        <f>VALUE(RIGHT(C51,6))</f>
        <v>18.902999999999999</v>
      </c>
      <c r="E53" s="16">
        <f>B53*3600+C53*60+D53</f>
        <v>59958.902999999998</v>
      </c>
      <c r="F53" s="11"/>
      <c r="G53" s="11"/>
      <c r="H53" s="11"/>
    </row>
    <row r="54" spans="2:26" x14ac:dyDescent="0.4">
      <c r="B54" s="12"/>
      <c r="C54" s="12"/>
      <c r="D54" s="12"/>
    </row>
    <row r="55" spans="2:26" x14ac:dyDescent="0.4">
      <c r="B55" s="10" t="s">
        <v>31</v>
      </c>
      <c r="C55" s="2"/>
      <c r="D55" s="3"/>
      <c r="E55" s="3"/>
      <c r="F55" s="3"/>
      <c r="T55" s="1"/>
      <c r="U55" s="1" t="s">
        <v>27</v>
      </c>
      <c r="V55" s="1" t="s">
        <v>8</v>
      </c>
      <c r="W55" s="1" t="s">
        <v>28</v>
      </c>
      <c r="X55" s="1" t="s">
        <v>29</v>
      </c>
      <c r="Y55" s="1" t="s">
        <v>8</v>
      </c>
      <c r="Z55" s="4" t="s">
        <v>68</v>
      </c>
    </row>
    <row r="56" spans="2:26" x14ac:dyDescent="0.4">
      <c r="B56" s="1"/>
      <c r="C56" s="1" t="s">
        <v>27</v>
      </c>
      <c r="D56" s="1" t="s">
        <v>8</v>
      </c>
      <c r="E56" s="1" t="s">
        <v>28</v>
      </c>
      <c r="F56" s="1" t="s">
        <v>29</v>
      </c>
      <c r="G56" s="1" t="s">
        <v>8</v>
      </c>
      <c r="H56" s="1" t="s">
        <v>9</v>
      </c>
      <c r="T56" s="1" t="s">
        <v>3</v>
      </c>
      <c r="U56" s="18">
        <v>0.12700000000040745</v>
      </c>
      <c r="V56" s="18">
        <v>0.14499999999679858</v>
      </c>
      <c r="W56" s="18">
        <v>9.900000000197906E-2</v>
      </c>
      <c r="X56" s="18">
        <v>5.400000000372529E-2</v>
      </c>
      <c r="Y56" s="18">
        <v>0.22899999999935972</v>
      </c>
      <c r="Z56" s="18">
        <f>SUM(U56:Y56)</f>
        <v>0.6540000000022701</v>
      </c>
    </row>
    <row r="57" spans="2:26" x14ac:dyDescent="0.4">
      <c r="B57" s="1" t="s">
        <v>3</v>
      </c>
      <c r="C57" s="18">
        <v>0.12700000000040745</v>
      </c>
      <c r="D57" s="18">
        <v>0.14499999999679858</v>
      </c>
      <c r="E57" s="18">
        <v>9.900000000197906E-2</v>
      </c>
      <c r="F57" s="18">
        <v>5.400000000372529E-2</v>
      </c>
      <c r="G57" s="18">
        <v>0.22899999999935972</v>
      </c>
      <c r="H57" s="18">
        <f>SUM(C57:G57)</f>
        <v>0.6540000000022701</v>
      </c>
      <c r="T57" s="1" t="s">
        <v>4</v>
      </c>
      <c r="U57" s="18">
        <v>0.21700000000419095</v>
      </c>
      <c r="V57" s="18">
        <v>0.19599999999627471</v>
      </c>
      <c r="W57" s="18">
        <v>0.11200000000098953</v>
      </c>
      <c r="X57" s="18">
        <v>7.2000000000116415E-2</v>
      </c>
      <c r="Y57" s="18">
        <v>0.20599999999831198</v>
      </c>
      <c r="Z57" s="18">
        <f t="shared" ref="Z57:Z59" si="20">SUM(U57:Y57)</f>
        <v>0.80299999999988358</v>
      </c>
    </row>
    <row r="58" spans="2:26" x14ac:dyDescent="0.4">
      <c r="B58" s="1" t="s">
        <v>4</v>
      </c>
      <c r="C58" s="18">
        <v>0.21700000000419095</v>
      </c>
      <c r="D58" s="18">
        <v>0.19599999999627471</v>
      </c>
      <c r="E58" s="18">
        <v>0.11200000000098953</v>
      </c>
      <c r="F58" s="18">
        <v>7.2000000000116415E-2</v>
      </c>
      <c r="G58" s="18">
        <v>0.20599999999831198</v>
      </c>
      <c r="H58" s="18">
        <f>SUM(C58:G58)</f>
        <v>0.80299999999988358</v>
      </c>
      <c r="T58" s="1" t="s">
        <v>6</v>
      </c>
      <c r="U58" s="18">
        <v>0.19400000000314321</v>
      </c>
      <c r="V58" s="18">
        <v>0.19000000000232831</v>
      </c>
      <c r="W58" s="18">
        <v>0.11599999999452848</v>
      </c>
      <c r="X58" s="18">
        <v>8.3000000005995389E-2</v>
      </c>
      <c r="Y58" s="18">
        <v>0.35399999999935972</v>
      </c>
      <c r="Z58" s="18">
        <f t="shared" si="20"/>
        <v>0.9370000000053551</v>
      </c>
    </row>
    <row r="59" spans="2:26" x14ac:dyDescent="0.4">
      <c r="B59" s="1" t="s">
        <v>5</v>
      </c>
      <c r="C59" s="18">
        <v>0.16599999999743886</v>
      </c>
      <c r="D59" s="18">
        <v>0.16800000000512227</v>
      </c>
      <c r="E59" s="18">
        <v>0.10800000000017462</v>
      </c>
      <c r="F59" s="18">
        <v>5.5000000000291038E-2</v>
      </c>
      <c r="G59" s="18">
        <v>0.29299999999784632</v>
      </c>
      <c r="H59" s="18">
        <f>SUM(C59:G59)</f>
        <v>0.79000000000087311</v>
      </c>
      <c r="T59" s="1" t="s">
        <v>7</v>
      </c>
      <c r="U59" s="18">
        <v>0.16499999999359716</v>
      </c>
      <c r="V59" s="18">
        <v>0.64700000000448199</v>
      </c>
      <c r="W59" s="18">
        <v>8.999999999650754E-2</v>
      </c>
      <c r="X59" s="18">
        <v>8.8999999999941792E-2</v>
      </c>
      <c r="Y59" s="18">
        <v>0.23500000000058208</v>
      </c>
      <c r="Z59" s="18">
        <f t="shared" si="20"/>
        <v>1.2259999999951106</v>
      </c>
    </row>
    <row r="60" spans="2:26" x14ac:dyDescent="0.4">
      <c r="B60" s="1" t="s">
        <v>6</v>
      </c>
      <c r="C60" s="18">
        <v>0.19400000000314321</v>
      </c>
      <c r="D60" s="18">
        <v>0.19000000000232831</v>
      </c>
      <c r="E60" s="18">
        <v>0.11599999999452848</v>
      </c>
      <c r="F60" s="18">
        <v>8.3000000005995389E-2</v>
      </c>
      <c r="G60" s="18">
        <v>0.35399999999935972</v>
      </c>
      <c r="H60" s="18">
        <f>SUM(C60:G60)</f>
        <v>0.9370000000053551</v>
      </c>
      <c r="T60" s="4" t="s">
        <v>70</v>
      </c>
      <c r="U60" s="18">
        <f>AVERAGE(U56:U59)</f>
        <v>0.17575000000033469</v>
      </c>
      <c r="V60" s="18">
        <f t="shared" ref="V60:Z60" si="21">AVERAGE(V56:V59)</f>
        <v>0.2944999999999709</v>
      </c>
      <c r="W60" s="18">
        <f t="shared" si="21"/>
        <v>0.10424999999850115</v>
      </c>
      <c r="X60" s="18">
        <f t="shared" si="21"/>
        <v>7.4500000002444722E-2</v>
      </c>
      <c r="Y60" s="18">
        <f t="shared" si="21"/>
        <v>0.25599999999940337</v>
      </c>
      <c r="Z60" s="18">
        <f t="shared" si="21"/>
        <v>0.90500000000065484</v>
      </c>
    </row>
    <row r="61" spans="2:26" x14ac:dyDescent="0.4">
      <c r="B61" s="1" t="s">
        <v>7</v>
      </c>
      <c r="C61" s="18">
        <v>0.16499999999359716</v>
      </c>
      <c r="D61" s="18">
        <v>0.64700000000448199</v>
      </c>
      <c r="E61" s="18">
        <v>8.999999999650754E-2</v>
      </c>
      <c r="F61" s="18">
        <v>8.8999999999941792E-2</v>
      </c>
      <c r="G61" s="18">
        <v>0.23500000000058208</v>
      </c>
      <c r="H61" s="18">
        <f>SUM(C61:G61)</f>
        <v>1.2259999999951106</v>
      </c>
    </row>
    <row r="62" spans="2:26" x14ac:dyDescent="0.4">
      <c r="B62" s="1" t="s">
        <v>9</v>
      </c>
      <c r="C62" s="18">
        <f t="shared" ref="C62:H62" si="22">SUM(C57:C61)</f>
        <v>0.86899999999877764</v>
      </c>
      <c r="D62" s="18">
        <f t="shared" si="22"/>
        <v>1.3460000000050059</v>
      </c>
      <c r="E62" s="18">
        <f t="shared" si="22"/>
        <v>0.52499999999417923</v>
      </c>
      <c r="F62" s="18">
        <f t="shared" si="22"/>
        <v>0.35300000001006993</v>
      </c>
      <c r="G62" s="18">
        <f t="shared" si="22"/>
        <v>1.3169999999954598</v>
      </c>
      <c r="H62" s="18">
        <f t="shared" si="22"/>
        <v>4.4100000000034925</v>
      </c>
    </row>
    <row r="63" spans="2:26" x14ac:dyDescent="0.4">
      <c r="B63" s="1" t="s">
        <v>10</v>
      </c>
      <c r="C63" s="18">
        <f t="shared" ref="C63:H63" si="23">AVERAGE(C57:C61)</f>
        <v>0.17379999999975554</v>
      </c>
      <c r="D63" s="18">
        <f t="shared" si="23"/>
        <v>0.26920000000100119</v>
      </c>
      <c r="E63" s="18">
        <f t="shared" si="23"/>
        <v>0.10499999999883584</v>
      </c>
      <c r="F63" s="18">
        <f t="shared" si="23"/>
        <v>7.0600000002013982E-2</v>
      </c>
      <c r="G63" s="18">
        <f t="shared" si="23"/>
        <v>0.26339999999909197</v>
      </c>
      <c r="H63" s="18">
        <f t="shared" si="23"/>
        <v>0.88200000000069845</v>
      </c>
    </row>
    <row r="64" spans="2:26" x14ac:dyDescent="0.4">
      <c r="B64" s="4" t="s">
        <v>11</v>
      </c>
      <c r="C64" s="18">
        <f t="shared" ref="C64:H64" si="24">_xlfn.QUARTILE.INC(C57:C61,2)</f>
        <v>0.16599999999743886</v>
      </c>
      <c r="D64" s="18">
        <f t="shared" si="24"/>
        <v>0.19000000000232831</v>
      </c>
      <c r="E64" s="18">
        <f t="shared" si="24"/>
        <v>0.10800000000017462</v>
      </c>
      <c r="F64" s="18">
        <f t="shared" si="24"/>
        <v>7.2000000000116415E-2</v>
      </c>
      <c r="G64" s="18">
        <f t="shared" si="24"/>
        <v>0.23500000000058208</v>
      </c>
      <c r="H64" s="18">
        <f t="shared" si="24"/>
        <v>0.80299999999988358</v>
      </c>
    </row>
    <row r="65" spans="2:8" x14ac:dyDescent="0.4">
      <c r="B65" s="4" t="s">
        <v>13</v>
      </c>
      <c r="C65" s="18">
        <f t="shared" ref="C65:H65" si="25">QUARTILE(C57:C61,1)</f>
        <v>0.16499999999359716</v>
      </c>
      <c r="D65" s="18">
        <f t="shared" si="25"/>
        <v>0.16800000000512227</v>
      </c>
      <c r="E65" s="18">
        <f t="shared" si="25"/>
        <v>9.900000000197906E-2</v>
      </c>
      <c r="F65" s="18">
        <f t="shared" si="25"/>
        <v>5.5000000000291038E-2</v>
      </c>
      <c r="G65" s="18">
        <f t="shared" si="25"/>
        <v>0.22899999999935972</v>
      </c>
      <c r="H65" s="18">
        <f t="shared" si="25"/>
        <v>0.79000000000087311</v>
      </c>
    </row>
    <row r="66" spans="2:8" x14ac:dyDescent="0.4">
      <c r="B66" s="4" t="s">
        <v>12</v>
      </c>
      <c r="C66" s="18">
        <f t="shared" ref="C66:H66" si="26">QUARTILE(C57:C61,3)</f>
        <v>0.19400000000314321</v>
      </c>
      <c r="D66" s="18">
        <f t="shared" si="26"/>
        <v>0.19599999999627471</v>
      </c>
      <c r="E66" s="18">
        <f t="shared" si="26"/>
        <v>0.11200000000098953</v>
      </c>
      <c r="F66" s="18">
        <f t="shared" si="26"/>
        <v>8.3000000005995389E-2</v>
      </c>
      <c r="G66" s="18">
        <f t="shared" si="26"/>
        <v>0.29299999999784632</v>
      </c>
      <c r="H66" s="18">
        <f t="shared" si="26"/>
        <v>0.9370000000053551</v>
      </c>
    </row>
    <row r="67" spans="2:8" x14ac:dyDescent="0.4">
      <c r="B67" s="4" t="s">
        <v>14</v>
      </c>
      <c r="C67" s="9">
        <f t="shared" ref="C67:H67" si="27">C65-(C64*1.5)</f>
        <v>-8.4000000002561137E-2</v>
      </c>
      <c r="D67" s="9">
        <f t="shared" si="27"/>
        <v>-0.11699999999837019</v>
      </c>
      <c r="E67" s="9">
        <f t="shared" si="27"/>
        <v>-6.2999999998282874E-2</v>
      </c>
      <c r="F67" s="9">
        <f t="shared" si="27"/>
        <v>-5.2999999999883585E-2</v>
      </c>
      <c r="G67" s="9">
        <f t="shared" si="27"/>
        <v>-0.1235000000015134</v>
      </c>
      <c r="H67" s="9">
        <f t="shared" si="27"/>
        <v>-0.41449999999895226</v>
      </c>
    </row>
    <row r="68" spans="2:8" x14ac:dyDescent="0.4">
      <c r="B68" s="4" t="s">
        <v>15</v>
      </c>
      <c r="C68" s="18">
        <f t="shared" ref="C68:H68" si="28">C66+(C64*1.5)</f>
        <v>0.44299999999930151</v>
      </c>
      <c r="D68" s="18">
        <f t="shared" si="28"/>
        <v>0.48099999999976717</v>
      </c>
      <c r="E68" s="18">
        <f t="shared" si="28"/>
        <v>0.27400000000125146</v>
      </c>
      <c r="F68" s="18">
        <f t="shared" si="28"/>
        <v>0.19100000000617001</v>
      </c>
      <c r="G68" s="18">
        <f t="shared" si="28"/>
        <v>0.64549999999871943</v>
      </c>
      <c r="H68" s="18">
        <f t="shared" si="28"/>
        <v>2.1415000000051805</v>
      </c>
    </row>
    <row r="69" spans="2:8" x14ac:dyDescent="0.4">
      <c r="B69" s="4" t="s">
        <v>47</v>
      </c>
      <c r="C69" s="18">
        <f>_xlfn.STDEV.P(C57:C61)</f>
        <v>3.0340731700483362E-2</v>
      </c>
      <c r="D69" s="18">
        <f t="shared" ref="D69:H69" si="29">_xlfn.STDEV.P(D57:D61)</f>
        <v>0.18975289194282219</v>
      </c>
      <c r="E69" s="18">
        <f t="shared" si="29"/>
        <v>9.380831519386252E-3</v>
      </c>
      <c r="F69" s="18">
        <f t="shared" si="29"/>
        <v>1.4235167719518504E-2</v>
      </c>
      <c r="G69" s="18">
        <f t="shared" si="29"/>
        <v>5.3608208326638276E-2</v>
      </c>
      <c r="H69" s="18">
        <f t="shared" si="29"/>
        <v>0.19393297811153612</v>
      </c>
    </row>
    <row r="71" spans="2:8" x14ac:dyDescent="0.4">
      <c r="B71" s="1"/>
      <c r="C71" s="1" t="s">
        <v>27</v>
      </c>
      <c r="D71" s="1" t="s">
        <v>8</v>
      </c>
      <c r="E71" s="1" t="s">
        <v>28</v>
      </c>
      <c r="F71" s="1" t="s">
        <v>29</v>
      </c>
      <c r="G71" s="1" t="s">
        <v>8</v>
      </c>
      <c r="H71" s="1" t="s">
        <v>9</v>
      </c>
    </row>
    <row r="72" spans="2:8" x14ac:dyDescent="0.4">
      <c r="B72" s="1" t="s">
        <v>10</v>
      </c>
      <c r="C72" s="1">
        <v>0.17379999999975554</v>
      </c>
      <c r="D72" s="1">
        <v>0.26920000000100119</v>
      </c>
      <c r="E72" s="1">
        <v>0.10499999999883584</v>
      </c>
      <c r="F72" s="1">
        <v>7.0600000002013982E-2</v>
      </c>
      <c r="G72" s="1">
        <v>0.26339999999909197</v>
      </c>
      <c r="H72" s="1">
        <v>0.88200000000069845</v>
      </c>
    </row>
    <row r="73" spans="2:8" x14ac:dyDescent="0.4">
      <c r="B73" s="1" t="s">
        <v>47</v>
      </c>
      <c r="C73" s="1">
        <v>3.0340731700483362E-2</v>
      </c>
      <c r="D73" s="1">
        <v>0.18975289194282219</v>
      </c>
      <c r="E73" s="1">
        <v>9.380831519386252E-3</v>
      </c>
      <c r="F73" s="1">
        <v>1.4235167719518504E-2</v>
      </c>
      <c r="G73" s="1">
        <v>5.3608208326638276E-2</v>
      </c>
      <c r="H73" s="1">
        <v>0.19393297811153612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0"/>
  <sheetViews>
    <sheetView tabSelected="1" topLeftCell="J55" workbookViewId="0">
      <selection activeCell="S60" sqref="S60"/>
    </sheetView>
  </sheetViews>
  <sheetFormatPr defaultRowHeight="18.75" x14ac:dyDescent="0.4"/>
  <cols>
    <col min="1" max="8" width="13" customWidth="1"/>
    <col min="19" max="19" width="25.125" bestFit="1" customWidth="1"/>
    <col min="20" max="24" width="23.875" bestFit="1" customWidth="1"/>
  </cols>
  <sheetData>
    <row r="1" spans="2:24" x14ac:dyDescent="0.4">
      <c r="B1" s="16"/>
      <c r="C1" s="16"/>
      <c r="D1" s="16"/>
    </row>
    <row r="2" spans="2:24" x14ac:dyDescent="0.4">
      <c r="B2" s="17" t="s">
        <v>45</v>
      </c>
      <c r="C2" s="17" t="s">
        <v>46</v>
      </c>
      <c r="D2" s="14">
        <f>E4-E3</f>
        <v>0.39800000000104774</v>
      </c>
      <c r="E2" s="16"/>
      <c r="F2" s="20"/>
      <c r="G2" s="20"/>
    </row>
    <row r="3" spans="2:24" x14ac:dyDescent="0.4">
      <c r="B3" s="16">
        <f>VALUE(LEFT(B2,2))</f>
        <v>16</v>
      </c>
      <c r="C3" s="16">
        <f>VALUE(MID(B2,4,2))</f>
        <v>32</v>
      </c>
      <c r="D3" s="16">
        <f>VALUE(RIGHT(B2,6))</f>
        <v>43.216000000000001</v>
      </c>
      <c r="E3" s="16">
        <f>B3*3600+C3*60+D3</f>
        <v>59563.216</v>
      </c>
      <c r="F3" s="20"/>
      <c r="G3" s="20"/>
    </row>
    <row r="4" spans="2:24" x14ac:dyDescent="0.4">
      <c r="B4" s="16">
        <f>VALUE(LEFT(C2,2))</f>
        <v>16</v>
      </c>
      <c r="C4" s="16">
        <f>VALUE(MID(C2,4,2))</f>
        <v>32</v>
      </c>
      <c r="D4" s="16">
        <f>VALUE(RIGHT(C2,6))</f>
        <v>43.613999999999997</v>
      </c>
      <c r="E4" s="16">
        <f>B4*3600+C4*60+D4</f>
        <v>59563.614000000001</v>
      </c>
      <c r="F4" s="20"/>
      <c r="G4" s="20"/>
    </row>
    <row r="5" spans="2:24" x14ac:dyDescent="0.4">
      <c r="B5" s="16"/>
      <c r="C5" s="16"/>
      <c r="D5" s="16"/>
      <c r="E5" s="20"/>
      <c r="F5" s="20"/>
      <c r="G5" s="20"/>
    </row>
    <row r="7" spans="2:24" x14ac:dyDescent="0.4">
      <c r="B7" s="10" t="s">
        <v>24</v>
      </c>
      <c r="C7" s="2"/>
      <c r="D7" s="3"/>
      <c r="E7" s="3"/>
      <c r="F7" s="3"/>
      <c r="R7" s="1"/>
      <c r="S7" s="1" t="s">
        <v>53</v>
      </c>
      <c r="T7" s="1" t="s">
        <v>50</v>
      </c>
      <c r="U7" s="1" t="s">
        <v>53</v>
      </c>
      <c r="V7" s="1" t="s">
        <v>73</v>
      </c>
      <c r="W7" s="1" t="s">
        <v>50</v>
      </c>
      <c r="X7" s="1" t="s">
        <v>68</v>
      </c>
    </row>
    <row r="8" spans="2:24" x14ac:dyDescent="0.4">
      <c r="B8" s="1"/>
      <c r="C8" s="1" t="s">
        <v>27</v>
      </c>
      <c r="D8" s="1" t="s">
        <v>8</v>
      </c>
      <c r="E8" s="1" t="s">
        <v>28</v>
      </c>
      <c r="F8" s="1" t="s">
        <v>29</v>
      </c>
      <c r="G8" s="1" t="s">
        <v>8</v>
      </c>
      <c r="H8" s="1" t="s">
        <v>9</v>
      </c>
      <c r="R8" s="1" t="s">
        <v>3</v>
      </c>
      <c r="S8" s="1">
        <v>0.24199999999837019</v>
      </c>
      <c r="T8" s="1">
        <v>0.26800000000366708</v>
      </c>
      <c r="U8" s="1">
        <v>0.12299999999959255</v>
      </c>
      <c r="V8" s="1">
        <v>0.33499999999912689</v>
      </c>
      <c r="W8" s="1">
        <v>0.39499999999679858</v>
      </c>
      <c r="X8" s="1">
        <f>SUM(S8:W8)</f>
        <v>1.3629999999975553</v>
      </c>
    </row>
    <row r="9" spans="2:24" x14ac:dyDescent="0.4">
      <c r="B9" s="1" t="s">
        <v>3</v>
      </c>
      <c r="C9" s="18">
        <v>0.24199999999837019</v>
      </c>
      <c r="D9" s="18">
        <v>0.26800000000366708</v>
      </c>
      <c r="E9" s="18">
        <v>0.12299999999959255</v>
      </c>
      <c r="F9" s="18">
        <v>0.33499999999912689</v>
      </c>
      <c r="G9" s="18">
        <v>0.39499999999679858</v>
      </c>
      <c r="H9" s="18">
        <f>SUM(C9:G9)</f>
        <v>1.3629999999975553</v>
      </c>
      <c r="R9" s="1" t="s">
        <v>4</v>
      </c>
      <c r="S9" s="1">
        <v>0.17900000000372529</v>
      </c>
      <c r="T9" s="1">
        <v>0.22400000000197906</v>
      </c>
      <c r="U9" s="1">
        <v>0.10199999999895226</v>
      </c>
      <c r="V9" s="1">
        <v>0.29499999999825377</v>
      </c>
      <c r="W9" s="1">
        <v>0.31999999999970896</v>
      </c>
      <c r="X9" s="1">
        <f t="shared" ref="X9" si="0">SUM(S9:W9)</f>
        <v>1.1200000000026193</v>
      </c>
    </row>
    <row r="10" spans="2:24" x14ac:dyDescent="0.4">
      <c r="B10" s="1" t="s">
        <v>4</v>
      </c>
      <c r="C10" s="18">
        <v>0.17900000000372529</v>
      </c>
      <c r="D10" s="18">
        <v>0.22400000000197906</v>
      </c>
      <c r="E10" s="18">
        <v>0.10199999999895226</v>
      </c>
      <c r="F10" s="18">
        <v>0.29499999999825377</v>
      </c>
      <c r="G10" s="18">
        <v>0.31999999999970896</v>
      </c>
      <c r="H10" s="18">
        <f>SUM(C10:G10)</f>
        <v>1.1200000000026193</v>
      </c>
      <c r="R10" s="1" t="s">
        <v>6</v>
      </c>
      <c r="S10" s="1">
        <v>0.21100000000296859</v>
      </c>
      <c r="T10" s="1">
        <v>0.24500000000261934</v>
      </c>
      <c r="U10" s="1">
        <v>9.8999999994703103E-2</v>
      </c>
      <c r="V10" s="1">
        <v>0.20600000000558794</v>
      </c>
      <c r="W10" s="1">
        <v>0.34399999999732245</v>
      </c>
      <c r="X10" s="1">
        <f>SUM(S10:W10)</f>
        <v>1.1050000000032014</v>
      </c>
    </row>
    <row r="11" spans="2:24" x14ac:dyDescent="0.4">
      <c r="B11" s="1" t="s">
        <v>5</v>
      </c>
      <c r="C11" s="18">
        <v>0.20200000000477303</v>
      </c>
      <c r="D11" s="18">
        <v>0.23500000000058208</v>
      </c>
      <c r="E11" s="18">
        <v>8.4999999999126885E-2</v>
      </c>
      <c r="F11" s="18">
        <v>0.26599999999598367</v>
      </c>
      <c r="G11" s="18">
        <v>0.53200000000651926</v>
      </c>
      <c r="H11" s="18">
        <f>SUM(C11:G11)</f>
        <v>1.3200000000069849</v>
      </c>
      <c r="R11" s="1" t="s">
        <v>7</v>
      </c>
      <c r="S11" s="1">
        <v>0.17399999999906868</v>
      </c>
      <c r="T11" s="1">
        <v>0.23799999999755528</v>
      </c>
      <c r="U11" s="1">
        <v>8.8999999999941792E-2</v>
      </c>
      <c r="V11" s="1">
        <v>0.28500000000349246</v>
      </c>
      <c r="W11" s="1">
        <v>0.39800000000104774</v>
      </c>
      <c r="X11" s="1">
        <f>SUM(S11:W11)</f>
        <v>1.1840000000011059</v>
      </c>
    </row>
    <row r="12" spans="2:24" x14ac:dyDescent="0.4">
      <c r="B12" s="1" t="s">
        <v>6</v>
      </c>
      <c r="C12" s="18">
        <v>0.21100000000296859</v>
      </c>
      <c r="D12" s="18">
        <v>0.24500000000261934</v>
      </c>
      <c r="E12" s="18">
        <v>9.8999999994703103E-2</v>
      </c>
      <c r="F12" s="18">
        <v>0.20600000000558794</v>
      </c>
      <c r="G12" s="18">
        <v>0.34399999999732245</v>
      </c>
      <c r="H12" s="18">
        <f>SUM(C12:G12)</f>
        <v>1.1050000000032014</v>
      </c>
      <c r="R12" s="1" t="s">
        <v>70</v>
      </c>
      <c r="S12" s="1">
        <f t="shared" ref="S12:X12" si="1">AVERAGE(S8:S11)</f>
        <v>0.20150000000103319</v>
      </c>
      <c r="T12" s="1">
        <f t="shared" si="1"/>
        <v>0.24375000000145519</v>
      </c>
      <c r="U12" s="1">
        <f t="shared" si="1"/>
        <v>0.10324999999829743</v>
      </c>
      <c r="V12" s="1">
        <f t="shared" si="1"/>
        <v>0.28025000000161526</v>
      </c>
      <c r="W12" s="1">
        <f t="shared" si="1"/>
        <v>0.36424999999871943</v>
      </c>
      <c r="X12" s="1">
        <f t="shared" si="1"/>
        <v>1.1930000000011205</v>
      </c>
    </row>
    <row r="13" spans="2:24" x14ac:dyDescent="0.4">
      <c r="B13" s="1" t="s">
        <v>7</v>
      </c>
      <c r="C13" s="18">
        <v>0.17399999999906868</v>
      </c>
      <c r="D13" s="18">
        <v>0.23799999999755528</v>
      </c>
      <c r="E13" s="18">
        <v>8.8999999999941792E-2</v>
      </c>
      <c r="F13" s="18">
        <v>0.28500000000349246</v>
      </c>
      <c r="G13" s="18">
        <v>0.39800000000104774</v>
      </c>
      <c r="H13" s="18">
        <f>SUM(C13:G13)</f>
        <v>1.1840000000011059</v>
      </c>
      <c r="S13" s="18">
        <v>0.20200000000477303</v>
      </c>
      <c r="T13" s="18">
        <v>0.23500000000058208</v>
      </c>
      <c r="U13" s="18">
        <v>8.4999999999126885E-2</v>
      </c>
      <c r="V13" s="18">
        <v>0.26599999999598367</v>
      </c>
      <c r="W13" s="18">
        <v>0.53200000000651926</v>
      </c>
      <c r="X13" s="18">
        <f>SUM(S13:W13)</f>
        <v>1.3200000000069849</v>
      </c>
    </row>
    <row r="14" spans="2:24" x14ac:dyDescent="0.4">
      <c r="B14" s="1" t="s">
        <v>9</v>
      </c>
      <c r="C14" s="18">
        <f t="shared" ref="C14:H14" si="2">SUM(C9:C13)</f>
        <v>1.0080000000089058</v>
      </c>
      <c r="D14" s="18">
        <f t="shared" si="2"/>
        <v>1.2100000000064028</v>
      </c>
      <c r="E14" s="18">
        <f t="shared" si="2"/>
        <v>0.49799999999231659</v>
      </c>
      <c r="F14" s="18">
        <f t="shared" si="2"/>
        <v>1.3870000000024447</v>
      </c>
      <c r="G14" s="18">
        <f t="shared" si="2"/>
        <v>1.989000000001397</v>
      </c>
      <c r="H14" s="18">
        <f t="shared" si="2"/>
        <v>6.0920000000114669</v>
      </c>
    </row>
    <row r="15" spans="2:24" x14ac:dyDescent="0.4">
      <c r="B15" s="1" t="s">
        <v>10</v>
      </c>
      <c r="C15" s="18">
        <f t="shared" ref="C15:H15" si="3">AVERAGE(C9:C13)</f>
        <v>0.20160000000178116</v>
      </c>
      <c r="D15" s="18">
        <f t="shared" si="3"/>
        <v>0.24200000000128058</v>
      </c>
      <c r="E15" s="18">
        <f t="shared" si="3"/>
        <v>9.9599999998463321E-2</v>
      </c>
      <c r="F15" s="18">
        <f t="shared" si="3"/>
        <v>0.27740000000048892</v>
      </c>
      <c r="G15" s="18">
        <f t="shared" si="3"/>
        <v>0.39780000000027937</v>
      </c>
      <c r="H15" s="18">
        <f t="shared" si="3"/>
        <v>1.2184000000022934</v>
      </c>
    </row>
    <row r="16" spans="2:24" x14ac:dyDescent="0.4">
      <c r="B16" s="4" t="s">
        <v>11</v>
      </c>
      <c r="C16" s="18">
        <f t="shared" ref="C16:G16" si="4">_xlfn.QUARTILE.INC(C9:C13,2)</f>
        <v>0.20200000000477303</v>
      </c>
      <c r="D16" s="18">
        <f t="shared" si="4"/>
        <v>0.23799999999755528</v>
      </c>
      <c r="E16" s="18">
        <f t="shared" si="4"/>
        <v>9.8999999994703103E-2</v>
      </c>
      <c r="F16" s="18">
        <f t="shared" si="4"/>
        <v>0.28500000000349246</v>
      </c>
      <c r="G16" s="18">
        <f t="shared" si="4"/>
        <v>0.39499999999679858</v>
      </c>
      <c r="H16" s="18">
        <f>_xlfn.QUARTILE.INC(H9:H13,2)</f>
        <v>1.1840000000011059</v>
      </c>
    </row>
    <row r="17" spans="2:8" x14ac:dyDescent="0.4">
      <c r="B17" s="4" t="s">
        <v>13</v>
      </c>
      <c r="C17" s="18">
        <f t="shared" ref="C17:H17" si="5">QUARTILE(C9:C13,1)</f>
        <v>0.17900000000372529</v>
      </c>
      <c r="D17" s="18">
        <f t="shared" si="5"/>
        <v>0.23500000000058208</v>
      </c>
      <c r="E17" s="18">
        <f t="shared" si="5"/>
        <v>8.8999999999941792E-2</v>
      </c>
      <c r="F17" s="18">
        <f t="shared" si="5"/>
        <v>0.26599999999598367</v>
      </c>
      <c r="G17" s="18">
        <f t="shared" si="5"/>
        <v>0.34399999999732245</v>
      </c>
      <c r="H17" s="18">
        <f t="shared" si="5"/>
        <v>1.1200000000026193</v>
      </c>
    </row>
    <row r="18" spans="2:8" x14ac:dyDescent="0.4">
      <c r="B18" s="4" t="s">
        <v>12</v>
      </c>
      <c r="C18" s="18">
        <f t="shared" ref="C18:H18" si="6">QUARTILE(C9:C13,3)</f>
        <v>0.21100000000296859</v>
      </c>
      <c r="D18" s="18">
        <f t="shared" si="6"/>
        <v>0.24500000000261934</v>
      </c>
      <c r="E18" s="18">
        <f t="shared" si="6"/>
        <v>0.10199999999895226</v>
      </c>
      <c r="F18" s="18">
        <f t="shared" si="6"/>
        <v>0.29499999999825377</v>
      </c>
      <c r="G18" s="18">
        <f t="shared" si="6"/>
        <v>0.39800000000104774</v>
      </c>
      <c r="H18" s="18">
        <f t="shared" si="6"/>
        <v>1.3200000000069849</v>
      </c>
    </row>
    <row r="19" spans="2:8" x14ac:dyDescent="0.4">
      <c r="B19" s="4" t="s">
        <v>14</v>
      </c>
      <c r="C19" s="9">
        <f t="shared" ref="C19:H19" si="7">C17-(C16*1.5)</f>
        <v>-0.12400000000343425</v>
      </c>
      <c r="D19" s="9">
        <f t="shared" si="7"/>
        <v>-0.12199999999575084</v>
      </c>
      <c r="E19" s="9">
        <f t="shared" si="7"/>
        <v>-5.9499999992112862E-2</v>
      </c>
      <c r="F19" s="9">
        <f t="shared" si="7"/>
        <v>-0.16150000000925502</v>
      </c>
      <c r="G19" s="9">
        <f t="shared" si="7"/>
        <v>-0.24849999999787542</v>
      </c>
      <c r="H19" s="9">
        <f t="shared" si="7"/>
        <v>-0.65599999999903957</v>
      </c>
    </row>
    <row r="20" spans="2:8" x14ac:dyDescent="0.4">
      <c r="B20" s="4" t="s">
        <v>15</v>
      </c>
      <c r="C20" s="18">
        <f t="shared" ref="C20:H20" si="8">C18+(C16*1.5)</f>
        <v>0.51400000001012813</v>
      </c>
      <c r="D20" s="18">
        <f t="shared" si="8"/>
        <v>0.60199999999895226</v>
      </c>
      <c r="E20" s="18">
        <f t="shared" si="8"/>
        <v>0.25049999999100692</v>
      </c>
      <c r="F20" s="18">
        <f t="shared" si="8"/>
        <v>0.72250000000349246</v>
      </c>
      <c r="G20" s="18">
        <f t="shared" si="8"/>
        <v>0.99049999999624561</v>
      </c>
      <c r="H20" s="18">
        <f t="shared" si="8"/>
        <v>3.0960000000086438</v>
      </c>
    </row>
    <row r="21" spans="2:8" x14ac:dyDescent="0.4">
      <c r="B21" s="4" t="s">
        <v>47</v>
      </c>
      <c r="C21" s="18">
        <f>_xlfn.STDEV.P(C9:C13)</f>
        <v>2.4467120794286371E-2</v>
      </c>
      <c r="D21" s="18">
        <f t="shared" ref="D21:H21" si="9">_xlfn.STDEV.P(D9:D13)</f>
        <v>1.4656056769449054E-2</v>
      </c>
      <c r="E21" s="18">
        <f t="shared" si="9"/>
        <v>1.3260467563468412E-2</v>
      </c>
      <c r="F21" s="18">
        <f t="shared" si="9"/>
        <v>4.2221321625891046E-2</v>
      </c>
      <c r="G21" s="18">
        <f t="shared" si="9"/>
        <v>7.3436775531203063E-2</v>
      </c>
      <c r="H21" s="18">
        <f t="shared" si="9"/>
        <v>0.10484006867547795</v>
      </c>
    </row>
    <row r="22" spans="2:8" x14ac:dyDescent="0.4">
      <c r="B22" s="10"/>
      <c r="C22" s="16"/>
      <c r="D22" s="16"/>
      <c r="E22" s="16"/>
      <c r="F22" s="16"/>
      <c r="G22" s="16"/>
      <c r="H22" s="16"/>
    </row>
    <row r="23" spans="2:8" x14ac:dyDescent="0.4">
      <c r="B23" s="1"/>
      <c r="C23" s="1" t="s">
        <v>27</v>
      </c>
      <c r="D23" s="1" t="s">
        <v>8</v>
      </c>
      <c r="E23" s="1" t="s">
        <v>28</v>
      </c>
      <c r="F23" s="1" t="s">
        <v>29</v>
      </c>
      <c r="G23" s="1" t="s">
        <v>8</v>
      </c>
      <c r="H23" s="1" t="s">
        <v>9</v>
      </c>
    </row>
    <row r="24" spans="2:8" x14ac:dyDescent="0.4">
      <c r="B24" s="4" t="s">
        <v>10</v>
      </c>
      <c r="C24" s="18">
        <v>0.20160000000178116</v>
      </c>
      <c r="D24" s="18">
        <v>0.24200000000128058</v>
      </c>
      <c r="E24" s="18">
        <v>9.9599999998463321E-2</v>
      </c>
      <c r="F24" s="18">
        <v>0.27740000000048892</v>
      </c>
      <c r="G24" s="18">
        <v>0.39780000000027937</v>
      </c>
      <c r="H24" s="18">
        <v>1.2184000000022934</v>
      </c>
    </row>
    <row r="25" spans="2:8" x14ac:dyDescent="0.4">
      <c r="B25" s="4" t="s">
        <v>47</v>
      </c>
      <c r="C25" s="18">
        <v>2.4467120794286371E-2</v>
      </c>
      <c r="D25" s="18">
        <v>1.4656056769449054E-2</v>
      </c>
      <c r="E25" s="18">
        <v>1.3260467563468412E-2</v>
      </c>
      <c r="F25" s="18">
        <v>4.2221321625891046E-2</v>
      </c>
      <c r="G25" s="18">
        <v>7.3436775531203063E-2</v>
      </c>
      <c r="H25" s="18">
        <v>0.10484006867547795</v>
      </c>
    </row>
    <row r="26" spans="2:8" x14ac:dyDescent="0.4">
      <c r="B26" s="10"/>
      <c r="C26" s="16"/>
      <c r="D26" s="16"/>
      <c r="E26" s="16"/>
      <c r="F26" s="16"/>
      <c r="G26" s="16"/>
      <c r="H26" s="16"/>
    </row>
    <row r="27" spans="2:8" x14ac:dyDescent="0.4">
      <c r="B27" s="10"/>
      <c r="C27" s="16"/>
      <c r="D27" s="16"/>
      <c r="E27" s="16"/>
      <c r="F27" s="16"/>
      <c r="G27" s="16"/>
      <c r="H27" s="16"/>
    </row>
    <row r="28" spans="2:8" x14ac:dyDescent="0.4">
      <c r="B28" s="10"/>
      <c r="C28" s="11"/>
      <c r="D28" s="11"/>
      <c r="E28" s="11"/>
      <c r="F28" s="11"/>
      <c r="G28" s="11"/>
      <c r="H28" s="11"/>
    </row>
    <row r="29" spans="2:8" x14ac:dyDescent="0.4">
      <c r="B29" s="17" t="s">
        <v>58</v>
      </c>
      <c r="C29" s="17" t="s">
        <v>57</v>
      </c>
      <c r="D29" s="14">
        <f>E31-E30</f>
        <v>0.53899999999703141</v>
      </c>
      <c r="E29" s="16"/>
      <c r="F29" s="11"/>
      <c r="G29" s="11"/>
      <c r="H29" s="11"/>
    </row>
    <row r="30" spans="2:8" x14ac:dyDescent="0.4">
      <c r="B30" s="16">
        <f>VALUE(LEFT(B29,2))</f>
        <v>16</v>
      </c>
      <c r="C30" s="16">
        <f>VALUE(MID(B29,4,2))</f>
        <v>35</v>
      </c>
      <c r="D30" s="16">
        <f>VALUE(RIGHT(B29,6))</f>
        <v>38.244999999999997</v>
      </c>
      <c r="E30" s="16">
        <f>B30*3600+C30*60+D30</f>
        <v>59738.245000000003</v>
      </c>
      <c r="F30" s="11"/>
      <c r="G30" s="11"/>
      <c r="H30" s="11"/>
    </row>
    <row r="31" spans="2:8" x14ac:dyDescent="0.4">
      <c r="B31" s="16">
        <f>VALUE(LEFT(C29,2))</f>
        <v>16</v>
      </c>
      <c r="C31" s="16">
        <f>VALUE(MID(C29,4,2))</f>
        <v>35</v>
      </c>
      <c r="D31" s="16">
        <f>VALUE(RIGHT(C29,6))</f>
        <v>38.783999999999999</v>
      </c>
      <c r="E31" s="16">
        <f>B31*3600+C31*60+D31</f>
        <v>59738.784</v>
      </c>
      <c r="F31" s="11"/>
      <c r="G31" s="11"/>
      <c r="H31" s="11"/>
    </row>
    <row r="32" spans="2:8" x14ac:dyDescent="0.4">
      <c r="B32" s="19"/>
      <c r="C32" s="16"/>
      <c r="D32" s="16"/>
      <c r="E32" s="11"/>
      <c r="F32" s="11"/>
      <c r="G32" s="11"/>
      <c r="H32" s="11"/>
    </row>
    <row r="33" spans="2:24" x14ac:dyDescent="0.4">
      <c r="B33" s="20"/>
      <c r="C33" s="20"/>
      <c r="D33" s="20"/>
      <c r="E33" s="11"/>
      <c r="F33" s="11"/>
      <c r="G33" s="11"/>
      <c r="H33" s="11"/>
    </row>
    <row r="34" spans="2:24" x14ac:dyDescent="0.4">
      <c r="B34" s="16"/>
      <c r="C34" s="16"/>
      <c r="D34" s="16"/>
    </row>
    <row r="35" spans="2:24" x14ac:dyDescent="0.4">
      <c r="B35" s="10" t="s">
        <v>30</v>
      </c>
      <c r="C35" s="2"/>
      <c r="D35" s="3"/>
      <c r="E35" s="3"/>
      <c r="F35" s="3"/>
    </row>
    <row r="36" spans="2:24" x14ac:dyDescent="0.4">
      <c r="B36" s="1"/>
      <c r="C36" s="1" t="s">
        <v>27</v>
      </c>
      <c r="D36" s="1" t="s">
        <v>8</v>
      </c>
      <c r="E36" s="1" t="s">
        <v>28</v>
      </c>
      <c r="F36" s="1" t="s">
        <v>29</v>
      </c>
      <c r="G36" s="1" t="s">
        <v>8</v>
      </c>
      <c r="H36" s="1" t="s">
        <v>9</v>
      </c>
      <c r="R36" s="1"/>
      <c r="S36" s="1" t="s">
        <v>27</v>
      </c>
      <c r="T36" s="1" t="s">
        <v>8</v>
      </c>
      <c r="U36" s="1" t="s">
        <v>28</v>
      </c>
      <c r="V36" s="1" t="s">
        <v>29</v>
      </c>
      <c r="W36" s="1" t="s">
        <v>8</v>
      </c>
      <c r="X36" s="4" t="s">
        <v>68</v>
      </c>
    </row>
    <row r="37" spans="2:24" x14ac:dyDescent="0.4">
      <c r="B37" s="1" t="s">
        <v>3</v>
      </c>
      <c r="C37" s="18">
        <v>0.13999999999941792</v>
      </c>
      <c r="D37" s="18">
        <v>0.15600000000267755</v>
      </c>
      <c r="E37" s="18">
        <v>6.3000000001920853E-2</v>
      </c>
      <c r="F37" s="18">
        <v>0.10499999999592546</v>
      </c>
      <c r="G37" s="18">
        <v>0.15600000000267755</v>
      </c>
      <c r="H37" s="18">
        <f>SUM(C37:G37)</f>
        <v>0.62000000000261934</v>
      </c>
      <c r="R37" s="1" t="s">
        <v>3</v>
      </c>
      <c r="S37" s="18">
        <v>0.13999999999941792</v>
      </c>
      <c r="T37" s="18">
        <v>0.15600000000267755</v>
      </c>
      <c r="U37" s="18">
        <v>6.3000000001920853E-2</v>
      </c>
      <c r="V37" s="18">
        <v>0.10499999999592546</v>
      </c>
      <c r="W37" s="18">
        <v>0.15600000000267755</v>
      </c>
      <c r="X37" s="18">
        <f>SUM(S37:W37)</f>
        <v>0.62000000000261934</v>
      </c>
    </row>
    <row r="38" spans="2:24" x14ac:dyDescent="0.4">
      <c r="B38" s="1" t="s">
        <v>4</v>
      </c>
      <c r="C38" s="18">
        <v>0.17299999999522697</v>
      </c>
      <c r="D38" s="18">
        <v>0.16900000000168802</v>
      </c>
      <c r="E38" s="18">
        <v>9.5999999997729901E-2</v>
      </c>
      <c r="F38" s="18">
        <v>7.9000000005180482E-2</v>
      </c>
      <c r="G38" s="18">
        <v>0.38299999999435386</v>
      </c>
      <c r="H38" s="18">
        <f>SUM(C38:G38)</f>
        <v>0.89999999999417923</v>
      </c>
      <c r="R38" s="1" t="s">
        <v>4</v>
      </c>
      <c r="S38" s="18">
        <v>0.17299999999522697</v>
      </c>
      <c r="T38" s="18">
        <v>0.16900000000168802</v>
      </c>
      <c r="U38" s="18">
        <v>9.5999999997729901E-2</v>
      </c>
      <c r="V38" s="18">
        <v>7.9000000005180482E-2</v>
      </c>
      <c r="W38" s="18">
        <v>0.38299999999435386</v>
      </c>
      <c r="X38" s="18">
        <f t="shared" ref="X38" si="10">SUM(S38:W38)</f>
        <v>0.89999999999417923</v>
      </c>
    </row>
    <row r="39" spans="2:24" x14ac:dyDescent="0.4">
      <c r="B39" s="1" t="s">
        <v>5</v>
      </c>
      <c r="C39" s="18">
        <v>0.18200000000069849</v>
      </c>
      <c r="D39" s="18">
        <v>0.16900000000168802</v>
      </c>
      <c r="E39" s="18">
        <v>0.11600000000180444</v>
      </c>
      <c r="F39" s="18">
        <v>7.6999999997497071E-2</v>
      </c>
      <c r="G39" s="18">
        <v>0.48200000000360887</v>
      </c>
      <c r="H39" s="18">
        <f>SUM(C39:G39)</f>
        <v>1.0260000000052969</v>
      </c>
      <c r="R39" s="1" t="s">
        <v>6</v>
      </c>
      <c r="S39" s="18">
        <v>0.1510000000052969</v>
      </c>
      <c r="T39" s="18">
        <v>0.16999999999825377</v>
      </c>
      <c r="U39" s="18">
        <v>8.000000000174623E-2</v>
      </c>
      <c r="V39" s="18">
        <v>9.1000000000349246E-2</v>
      </c>
      <c r="W39" s="18">
        <v>0.53899999999703141</v>
      </c>
      <c r="X39" s="18">
        <f>SUM(S39:W39)</f>
        <v>1.0310000000026776</v>
      </c>
    </row>
    <row r="40" spans="2:24" x14ac:dyDescent="0.4">
      <c r="B40" s="1" t="s">
        <v>6</v>
      </c>
      <c r="C40" s="18">
        <v>0.1510000000052969</v>
      </c>
      <c r="D40" s="18">
        <v>0.16999999999825377</v>
      </c>
      <c r="E40" s="18">
        <v>8.000000000174623E-2</v>
      </c>
      <c r="F40" s="18">
        <v>9.1000000000349246E-2</v>
      </c>
      <c r="G40" s="18">
        <v>0.53899999999703141</v>
      </c>
      <c r="H40" s="18">
        <f>SUM(C40:G40)</f>
        <v>1.0310000000026776</v>
      </c>
      <c r="R40" s="1" t="s">
        <v>7</v>
      </c>
      <c r="S40" s="18">
        <v>0.1510000000052969</v>
      </c>
      <c r="T40" s="18">
        <v>0.16999999999825377</v>
      </c>
      <c r="U40" s="18">
        <v>8.000000000174623E-2</v>
      </c>
      <c r="V40" s="18">
        <v>9.1000000000349246E-2</v>
      </c>
      <c r="W40" s="18">
        <v>0.53899999999703141</v>
      </c>
      <c r="X40" s="18">
        <f>SUM(S40:W40)</f>
        <v>1.0310000000026776</v>
      </c>
    </row>
    <row r="41" spans="2:24" x14ac:dyDescent="0.4">
      <c r="B41" s="1" t="s">
        <v>7</v>
      </c>
      <c r="C41" s="18">
        <v>0.1510000000052969</v>
      </c>
      <c r="D41" s="18">
        <v>0.16999999999825377</v>
      </c>
      <c r="E41" s="18">
        <v>8.000000000174623E-2</v>
      </c>
      <c r="F41" s="18">
        <v>9.1000000000349246E-2</v>
      </c>
      <c r="G41" s="18">
        <v>0.53899999999703141</v>
      </c>
      <c r="H41" s="18">
        <f>SUM(C41:G41)</f>
        <v>1.0310000000026776</v>
      </c>
      <c r="R41" s="4" t="s">
        <v>70</v>
      </c>
      <c r="S41" s="18">
        <f t="shared" ref="S41:X41" si="11">AVERAGE(S37:S40)</f>
        <v>0.15375000000130967</v>
      </c>
      <c r="T41" s="18">
        <f t="shared" si="11"/>
        <v>0.16625000000021828</v>
      </c>
      <c r="U41" s="18">
        <f t="shared" si="11"/>
        <v>7.9750000000785803E-2</v>
      </c>
      <c r="V41" s="18">
        <f t="shared" si="11"/>
        <v>9.1500000000451109E-2</v>
      </c>
      <c r="W41" s="18">
        <f t="shared" si="11"/>
        <v>0.40424999999777356</v>
      </c>
      <c r="X41" s="18">
        <f t="shared" si="11"/>
        <v>0.89550000000053842</v>
      </c>
    </row>
    <row r="42" spans="2:24" x14ac:dyDescent="0.4">
      <c r="B42" s="1" t="s">
        <v>9</v>
      </c>
      <c r="C42" s="18">
        <f t="shared" ref="C42:H42" si="12">SUM(C37:C41)</f>
        <v>0.79700000000593718</v>
      </c>
      <c r="D42" s="18">
        <f t="shared" si="12"/>
        <v>0.83400000000256114</v>
      </c>
      <c r="E42" s="18">
        <f t="shared" si="12"/>
        <v>0.43500000000494765</v>
      </c>
      <c r="F42" s="18">
        <f t="shared" si="12"/>
        <v>0.44299999999930151</v>
      </c>
      <c r="G42" s="18">
        <f t="shared" si="12"/>
        <v>2.0989999999947031</v>
      </c>
      <c r="H42" s="18">
        <f t="shared" si="12"/>
        <v>4.6080000000074506</v>
      </c>
    </row>
    <row r="43" spans="2:24" x14ac:dyDescent="0.4">
      <c r="B43" s="1" t="s">
        <v>10</v>
      </c>
      <c r="C43" s="18">
        <f t="shared" ref="C43:H43" si="13">AVERAGE(C37:C41)</f>
        <v>0.15940000000118743</v>
      </c>
      <c r="D43" s="18">
        <f t="shared" si="13"/>
        <v>0.16680000000051223</v>
      </c>
      <c r="E43" s="18">
        <f t="shared" si="13"/>
        <v>8.7000000000989536E-2</v>
      </c>
      <c r="F43" s="18">
        <f t="shared" si="13"/>
        <v>8.8599999999860304E-2</v>
      </c>
      <c r="G43" s="18">
        <f t="shared" si="13"/>
        <v>0.41979999999894063</v>
      </c>
      <c r="H43" s="18">
        <f t="shared" si="13"/>
        <v>0.92160000000149012</v>
      </c>
    </row>
    <row r="44" spans="2:24" x14ac:dyDescent="0.4">
      <c r="B44" s="4" t="s">
        <v>11</v>
      </c>
      <c r="C44" s="18">
        <f t="shared" ref="C44:H44" si="14">_xlfn.QUARTILE.INC(C37:C41,2)</f>
        <v>0.1510000000052969</v>
      </c>
      <c r="D44" s="18">
        <f t="shared" si="14"/>
        <v>0.16900000000168802</v>
      </c>
      <c r="E44" s="18">
        <f t="shared" si="14"/>
        <v>8.000000000174623E-2</v>
      </c>
      <c r="F44" s="18">
        <f t="shared" si="14"/>
        <v>9.1000000000349246E-2</v>
      </c>
      <c r="G44" s="18">
        <f t="shared" si="14"/>
        <v>0.48200000000360887</v>
      </c>
      <c r="H44" s="18">
        <f t="shared" si="14"/>
        <v>1.0260000000052969</v>
      </c>
    </row>
    <row r="45" spans="2:24" x14ac:dyDescent="0.4">
      <c r="B45" s="4" t="s">
        <v>13</v>
      </c>
      <c r="C45" s="18">
        <f t="shared" ref="C45:H45" si="15">QUARTILE(C37:C41,1)</f>
        <v>0.1510000000052969</v>
      </c>
      <c r="D45" s="18">
        <f t="shared" si="15"/>
        <v>0.16900000000168802</v>
      </c>
      <c r="E45" s="18">
        <f t="shared" si="15"/>
        <v>8.000000000174623E-2</v>
      </c>
      <c r="F45" s="18">
        <f t="shared" si="15"/>
        <v>7.9000000005180482E-2</v>
      </c>
      <c r="G45" s="18">
        <f t="shared" si="15"/>
        <v>0.38299999999435386</v>
      </c>
      <c r="H45" s="18">
        <f t="shared" si="15"/>
        <v>0.89999999999417923</v>
      </c>
    </row>
    <row r="46" spans="2:24" x14ac:dyDescent="0.4">
      <c r="B46" s="4" t="s">
        <v>12</v>
      </c>
      <c r="C46" s="18">
        <f t="shared" ref="C46:H46" si="16">QUARTILE(C37:C41,3)</f>
        <v>0.17299999999522697</v>
      </c>
      <c r="D46" s="18">
        <f t="shared" si="16"/>
        <v>0.16999999999825377</v>
      </c>
      <c r="E46" s="18">
        <f t="shared" si="16"/>
        <v>9.5999999997729901E-2</v>
      </c>
      <c r="F46" s="18">
        <f t="shared" si="16"/>
        <v>9.1000000000349246E-2</v>
      </c>
      <c r="G46" s="18">
        <f t="shared" si="16"/>
        <v>0.53899999999703141</v>
      </c>
      <c r="H46" s="18">
        <f t="shared" si="16"/>
        <v>1.0310000000026776</v>
      </c>
    </row>
    <row r="47" spans="2:24" x14ac:dyDescent="0.4">
      <c r="B47" s="4" t="s">
        <v>14</v>
      </c>
      <c r="C47" s="9">
        <f t="shared" ref="C47:H47" si="17">C45-(C44*1.5)</f>
        <v>-7.5500000002648449E-2</v>
      </c>
      <c r="D47" s="9">
        <f t="shared" si="17"/>
        <v>-8.4500000000844011E-2</v>
      </c>
      <c r="E47" s="9">
        <f t="shared" si="17"/>
        <v>-4.0000000000873115E-2</v>
      </c>
      <c r="F47" s="9">
        <f t="shared" si="17"/>
        <v>-5.7499999995343387E-2</v>
      </c>
      <c r="G47" s="9">
        <f t="shared" si="17"/>
        <v>-0.34000000001105946</v>
      </c>
      <c r="H47" s="9">
        <f t="shared" si="17"/>
        <v>-0.63900000001376611</v>
      </c>
    </row>
    <row r="48" spans="2:24" x14ac:dyDescent="0.4">
      <c r="B48" s="4" t="s">
        <v>15</v>
      </c>
      <c r="C48" s="18">
        <f t="shared" ref="C48:H48" si="18">C46+(C44*1.5)</f>
        <v>0.39950000000317232</v>
      </c>
      <c r="D48" s="18">
        <f t="shared" si="18"/>
        <v>0.4235000000007858</v>
      </c>
      <c r="E48" s="18">
        <f t="shared" si="18"/>
        <v>0.21600000000034925</v>
      </c>
      <c r="F48" s="18">
        <f t="shared" si="18"/>
        <v>0.22750000000087311</v>
      </c>
      <c r="G48" s="18">
        <f t="shared" si="18"/>
        <v>1.2620000000024447</v>
      </c>
      <c r="H48" s="18">
        <f t="shared" si="18"/>
        <v>2.5700000000106229</v>
      </c>
    </row>
    <row r="49" spans="2:24" x14ac:dyDescent="0.4">
      <c r="B49" s="4" t="s">
        <v>47</v>
      </c>
      <c r="C49" s="18">
        <f>_xlfn.STDEV.P(C37:C41)</f>
        <v>1.557690598126826E-2</v>
      </c>
      <c r="D49" s="18">
        <f t="shared" ref="D49:H49" si="19">_xlfn.STDEV.P(D37:D41)</f>
        <v>5.4184868724518973E-3</v>
      </c>
      <c r="E49" s="18">
        <f t="shared" si="19"/>
        <v>1.7866169146869195E-2</v>
      </c>
      <c r="F49" s="18">
        <f t="shared" si="19"/>
        <v>1.0071742647906628E-2</v>
      </c>
      <c r="G49" s="18">
        <f t="shared" si="19"/>
        <v>0.14368771694061847</v>
      </c>
      <c r="H49" s="18">
        <f t="shared" si="19"/>
        <v>0.15891205114839438</v>
      </c>
    </row>
    <row r="50" spans="2:24" x14ac:dyDescent="0.4">
      <c r="B50" s="10"/>
      <c r="C50" s="16"/>
      <c r="D50" s="16"/>
      <c r="E50" s="16"/>
      <c r="F50" s="16"/>
      <c r="G50" s="16"/>
      <c r="H50" s="16"/>
    </row>
    <row r="51" spans="2:24" x14ac:dyDescent="0.4">
      <c r="B51" s="1"/>
      <c r="C51" s="1" t="s">
        <v>27</v>
      </c>
      <c r="D51" s="1" t="s">
        <v>8</v>
      </c>
      <c r="E51" s="1" t="s">
        <v>28</v>
      </c>
      <c r="F51" s="1" t="s">
        <v>29</v>
      </c>
      <c r="G51" s="1" t="s">
        <v>8</v>
      </c>
      <c r="H51" s="1" t="s">
        <v>9</v>
      </c>
    </row>
    <row r="52" spans="2:24" x14ac:dyDescent="0.4">
      <c r="B52" s="4" t="s">
        <v>10</v>
      </c>
      <c r="C52" s="18">
        <v>0.15940000000118743</v>
      </c>
      <c r="D52" s="18">
        <v>0.16680000000051223</v>
      </c>
      <c r="E52" s="18">
        <v>8.7000000000989536E-2</v>
      </c>
      <c r="F52" s="18">
        <v>8.8599999999860304E-2</v>
      </c>
      <c r="G52" s="18">
        <v>0.41979999999894063</v>
      </c>
      <c r="H52" s="18">
        <v>0.92160000000149012</v>
      </c>
    </row>
    <row r="53" spans="2:24" x14ac:dyDescent="0.4">
      <c r="B53" s="4" t="s">
        <v>47</v>
      </c>
      <c r="C53" s="18">
        <v>1.557690598126826E-2</v>
      </c>
      <c r="D53" s="18">
        <v>5.4184868724518973E-3</v>
      </c>
      <c r="E53" s="18">
        <v>1.7866169146869195E-2</v>
      </c>
      <c r="F53" s="18">
        <v>1.0071742647906628E-2</v>
      </c>
      <c r="G53" s="18">
        <v>0.14368771694061847</v>
      </c>
      <c r="H53" s="18">
        <v>0.15891205114839438</v>
      </c>
    </row>
    <row r="54" spans="2:24" x14ac:dyDescent="0.4">
      <c r="B54" s="10"/>
      <c r="C54" s="16"/>
      <c r="D54" s="16"/>
      <c r="E54" s="16"/>
      <c r="F54" s="16"/>
      <c r="G54" s="16"/>
      <c r="H54" s="16"/>
    </row>
    <row r="55" spans="2:24" x14ac:dyDescent="0.4">
      <c r="B55" s="10"/>
      <c r="C55" s="11"/>
      <c r="D55" s="11"/>
      <c r="E55" s="11"/>
      <c r="F55" s="11"/>
      <c r="G55" s="11"/>
      <c r="H55" s="11"/>
    </row>
    <row r="56" spans="2:24" x14ac:dyDescent="0.4">
      <c r="B56" s="17" t="s">
        <v>61</v>
      </c>
      <c r="C56" s="17" t="s">
        <v>62</v>
      </c>
      <c r="D56" s="14">
        <f>E58-E57</f>
        <v>0.25500000000465661</v>
      </c>
      <c r="E56" s="16"/>
      <c r="F56" s="11"/>
      <c r="G56" s="11"/>
      <c r="H56" s="11"/>
    </row>
    <row r="57" spans="2:24" x14ac:dyDescent="0.4">
      <c r="B57" s="16">
        <f>VALUE(LEFT(B56,2))</f>
        <v>16</v>
      </c>
      <c r="C57" s="16">
        <f>VALUE(MID(B56,4,2))</f>
        <v>39</v>
      </c>
      <c r="D57" s="16">
        <f>VALUE(RIGHT(B56,6))</f>
        <v>23.803999999999998</v>
      </c>
      <c r="E57" s="16">
        <f>B57*3600+C57*60+D57</f>
        <v>59963.803999999996</v>
      </c>
      <c r="F57" s="11"/>
      <c r="G57" s="11"/>
      <c r="H57" s="11"/>
    </row>
    <row r="58" spans="2:24" x14ac:dyDescent="0.4">
      <c r="B58" s="16">
        <f>VALUE(LEFT(C56,2))</f>
        <v>16</v>
      </c>
      <c r="C58" s="16">
        <f>VALUE(MID(C56,4,2))</f>
        <v>39</v>
      </c>
      <c r="D58" s="16">
        <f>VALUE(RIGHT(C56,6))</f>
        <v>24.059000000000001</v>
      </c>
      <c r="E58" s="16">
        <f>B58*3600+C58*60+D58</f>
        <v>59964.059000000001</v>
      </c>
      <c r="F58" s="11"/>
      <c r="G58" s="11"/>
      <c r="H58" s="11"/>
    </row>
    <row r="59" spans="2:24" x14ac:dyDescent="0.4">
      <c r="B59" s="10"/>
      <c r="C59" s="11"/>
      <c r="D59" s="11"/>
      <c r="E59" s="11"/>
      <c r="F59" s="11"/>
      <c r="G59" s="11"/>
      <c r="H59" s="11"/>
    </row>
    <row r="60" spans="2:24" x14ac:dyDescent="0.4">
      <c r="B60" s="16"/>
      <c r="C60" s="16"/>
      <c r="D60" s="16"/>
      <c r="E60" s="11"/>
      <c r="F60" s="11"/>
      <c r="G60" s="11"/>
      <c r="H60" s="11"/>
    </row>
    <row r="61" spans="2:24" x14ac:dyDescent="0.4">
      <c r="B61" s="16"/>
      <c r="C61" s="16"/>
      <c r="D61" s="16"/>
    </row>
    <row r="62" spans="2:24" x14ac:dyDescent="0.4">
      <c r="B62" s="10" t="s">
        <v>31</v>
      </c>
      <c r="C62" s="2"/>
      <c r="D62" s="3"/>
      <c r="E62" s="3"/>
      <c r="F62" s="3"/>
      <c r="R62" s="1"/>
      <c r="S62" s="1" t="s">
        <v>53</v>
      </c>
      <c r="T62" s="1" t="s">
        <v>50</v>
      </c>
      <c r="U62" s="1" t="s">
        <v>53</v>
      </c>
      <c r="V62" s="1" t="s">
        <v>73</v>
      </c>
      <c r="W62" s="1" t="s">
        <v>50</v>
      </c>
      <c r="X62" s="1" t="s">
        <v>68</v>
      </c>
    </row>
    <row r="63" spans="2:24" x14ac:dyDescent="0.4">
      <c r="B63" s="1"/>
      <c r="C63" s="1" t="s">
        <v>27</v>
      </c>
      <c r="D63" s="1" t="s">
        <v>8</v>
      </c>
      <c r="E63" s="1" t="s">
        <v>28</v>
      </c>
      <c r="F63" s="1" t="s">
        <v>29</v>
      </c>
      <c r="G63" s="1" t="s">
        <v>8</v>
      </c>
      <c r="H63" s="1" t="s">
        <v>9</v>
      </c>
      <c r="R63" s="1" t="s">
        <v>3</v>
      </c>
      <c r="S63" s="18">
        <v>0.12700000000040745</v>
      </c>
      <c r="T63" s="18">
        <v>0.14499999999679858</v>
      </c>
      <c r="U63" s="18">
        <v>9.900000000197906E-2</v>
      </c>
      <c r="V63" s="18">
        <v>5.400000000372529E-2</v>
      </c>
      <c r="W63" s="18">
        <v>0.22899999999935972</v>
      </c>
      <c r="X63" s="18">
        <f>SUM(S63:W63)</f>
        <v>0.6540000000022701</v>
      </c>
    </row>
    <row r="64" spans="2:24" x14ac:dyDescent="0.4">
      <c r="B64" s="1" t="s">
        <v>3</v>
      </c>
      <c r="C64" s="18">
        <v>0.12700000000040745</v>
      </c>
      <c r="D64" s="18">
        <v>0.14499999999679858</v>
      </c>
      <c r="E64" s="18">
        <v>9.900000000197906E-2</v>
      </c>
      <c r="F64" s="18">
        <v>5.400000000372529E-2</v>
      </c>
      <c r="G64" s="18">
        <v>0.22899999999935972</v>
      </c>
      <c r="H64" s="18">
        <f>SUM(C64:G64)</f>
        <v>0.6540000000022701</v>
      </c>
      <c r="R64" s="1" t="s">
        <v>4</v>
      </c>
      <c r="S64" s="18">
        <v>0.13599999999860302</v>
      </c>
      <c r="T64" s="18">
        <v>0.20200000000477303</v>
      </c>
      <c r="U64" s="18">
        <v>0.11799999999493593</v>
      </c>
      <c r="V64" s="18">
        <v>6.2000000005355105E-2</v>
      </c>
      <c r="W64" s="18">
        <v>0.12399999999615829</v>
      </c>
      <c r="X64" s="18">
        <f t="shared" ref="X64:X67" si="20">SUM(S64:W64)</f>
        <v>0.64199999999982538</v>
      </c>
    </row>
    <row r="65" spans="2:24" x14ac:dyDescent="0.4">
      <c r="B65" s="1" t="s">
        <v>4</v>
      </c>
      <c r="C65" s="18">
        <v>0.13599999999860302</v>
      </c>
      <c r="D65" s="18">
        <v>0.20200000000477303</v>
      </c>
      <c r="E65" s="18">
        <v>0.11799999999493593</v>
      </c>
      <c r="F65" s="18">
        <v>6.2000000005355105E-2</v>
      </c>
      <c r="G65" s="18">
        <v>0.12399999999615829</v>
      </c>
      <c r="H65" s="18">
        <f>SUM(C65:G65)</f>
        <v>0.64199999999982538</v>
      </c>
      <c r="R65" s="1" t="s">
        <v>5</v>
      </c>
      <c r="S65" s="18">
        <v>0.21699999999691499</v>
      </c>
      <c r="T65" s="18">
        <v>0.19900000000052387</v>
      </c>
      <c r="U65" s="18">
        <v>8.8999999999941792E-2</v>
      </c>
      <c r="V65" s="18">
        <v>0.10399999999935972</v>
      </c>
      <c r="W65" s="18">
        <v>0.3459999999977299</v>
      </c>
      <c r="X65" s="18">
        <f t="shared" si="20"/>
        <v>0.95499999999447027</v>
      </c>
    </row>
    <row r="66" spans="2:24" x14ac:dyDescent="0.4">
      <c r="B66" s="1" t="s">
        <v>5</v>
      </c>
      <c r="C66" s="18">
        <v>0.21699999999691499</v>
      </c>
      <c r="D66" s="18">
        <v>0.19900000000052387</v>
      </c>
      <c r="E66" s="18">
        <v>8.8999999999941792E-2</v>
      </c>
      <c r="F66" s="18">
        <v>0.10399999999935972</v>
      </c>
      <c r="G66" s="18">
        <v>0.3459999999977299</v>
      </c>
      <c r="H66" s="18">
        <f>SUM(C66:G66)</f>
        <v>0.95499999999447027</v>
      </c>
      <c r="R66" s="1" t="s">
        <v>6</v>
      </c>
      <c r="S66" s="18">
        <v>0.15299999999842839</v>
      </c>
      <c r="T66" s="18">
        <v>0.16600000000471482</v>
      </c>
      <c r="U66" s="18">
        <v>6.1999999998079147E-2</v>
      </c>
      <c r="V66" s="18">
        <v>0.14899999999761349</v>
      </c>
      <c r="W66" s="18">
        <v>0.39900000000488944</v>
      </c>
      <c r="X66" s="18">
        <f t="shared" si="20"/>
        <v>0.92900000000372529</v>
      </c>
    </row>
    <row r="67" spans="2:24" x14ac:dyDescent="0.4">
      <c r="B67" s="1" t="s">
        <v>6</v>
      </c>
      <c r="C67" s="18">
        <v>0.15299999999842839</v>
      </c>
      <c r="D67" s="18">
        <v>0.16600000000471482</v>
      </c>
      <c r="E67" s="18">
        <v>6.1999999998079147E-2</v>
      </c>
      <c r="F67" s="18">
        <v>0.14899999999761349</v>
      </c>
      <c r="G67" s="18">
        <v>0.39900000000488944</v>
      </c>
      <c r="H67" s="18">
        <f>SUM(C67:G67)</f>
        <v>0.92900000000372529</v>
      </c>
      <c r="R67" s="1" t="s">
        <v>7</v>
      </c>
      <c r="S67" s="18">
        <v>0.16700000000128057</v>
      </c>
      <c r="T67" s="18">
        <v>0.16599999999743886</v>
      </c>
      <c r="U67" s="18">
        <v>0.11300000000483124</v>
      </c>
      <c r="V67" s="18">
        <v>5.4999999993015081E-2</v>
      </c>
      <c r="W67" s="18">
        <v>0.25500000000465661</v>
      </c>
      <c r="X67" s="18">
        <f t="shared" si="20"/>
        <v>0.75600000000122236</v>
      </c>
    </row>
    <row r="68" spans="2:24" x14ac:dyDescent="0.4">
      <c r="B68" s="1" t="s">
        <v>7</v>
      </c>
      <c r="C68" s="18">
        <v>0.16700000000128057</v>
      </c>
      <c r="D68" s="18">
        <v>0.16599999999743886</v>
      </c>
      <c r="E68" s="18">
        <v>0.11300000000483124</v>
      </c>
      <c r="F68" s="18">
        <v>5.4999999993015081E-2</v>
      </c>
      <c r="G68" s="18">
        <v>0.25500000000465661</v>
      </c>
      <c r="H68" s="18">
        <f>SUM(C68:G68)</f>
        <v>0.75600000000122236</v>
      </c>
      <c r="R68" s="1" t="s">
        <v>70</v>
      </c>
      <c r="S68" s="18">
        <f>AVERAGE(S63:S67)</f>
        <v>0.1599999999991269</v>
      </c>
      <c r="T68" s="18">
        <f t="shared" ref="T68:X68" si="21">AVERAGE(T63:T67)</f>
        <v>0.17560000000084983</v>
      </c>
      <c r="U68" s="18">
        <f t="shared" si="21"/>
        <v>9.6199999999953434E-2</v>
      </c>
      <c r="V68" s="18">
        <f t="shared" si="21"/>
        <v>8.4799999999813733E-2</v>
      </c>
      <c r="W68" s="18">
        <f t="shared" si="21"/>
        <v>0.27060000000055878</v>
      </c>
      <c r="X68" s="18">
        <f t="shared" si="21"/>
        <v>0.78720000000030266</v>
      </c>
    </row>
    <row r="69" spans="2:24" x14ac:dyDescent="0.4">
      <c r="B69" s="1" t="s">
        <v>9</v>
      </c>
      <c r="C69" s="18">
        <f t="shared" ref="C69:H69" si="22">SUM(C64:C68)</f>
        <v>0.79999999999563443</v>
      </c>
      <c r="D69" s="18">
        <f t="shared" si="22"/>
        <v>0.87800000000424916</v>
      </c>
      <c r="E69" s="18">
        <f t="shared" si="22"/>
        <v>0.48099999999976717</v>
      </c>
      <c r="F69" s="18">
        <f t="shared" si="22"/>
        <v>0.42399999999906868</v>
      </c>
      <c r="G69" s="18">
        <f t="shared" si="22"/>
        <v>1.353000000002794</v>
      </c>
      <c r="H69" s="18">
        <f t="shared" si="22"/>
        <v>3.9360000000015134</v>
      </c>
      <c r="S69" s="18">
        <v>0.21699999999691499</v>
      </c>
      <c r="T69" s="18">
        <v>0.19900000000052387</v>
      </c>
      <c r="U69" s="18">
        <v>8.8999999999941792E-2</v>
      </c>
      <c r="V69" s="18">
        <v>0.10399999999935972</v>
      </c>
      <c r="W69" s="18">
        <v>0.3459999999977299</v>
      </c>
      <c r="X69" s="18">
        <f>SUM(S69:W69)</f>
        <v>0.95499999999447027</v>
      </c>
    </row>
    <row r="70" spans="2:24" x14ac:dyDescent="0.4">
      <c r="B70" s="1" t="s">
        <v>10</v>
      </c>
      <c r="C70" s="18">
        <f t="shared" ref="C70:H70" si="23">AVERAGE(C64:C68)</f>
        <v>0.1599999999991269</v>
      </c>
      <c r="D70" s="18">
        <f t="shared" si="23"/>
        <v>0.17560000000084983</v>
      </c>
      <c r="E70" s="18">
        <f t="shared" si="23"/>
        <v>9.6199999999953434E-2</v>
      </c>
      <c r="F70" s="18">
        <f t="shared" si="23"/>
        <v>8.4799999999813733E-2</v>
      </c>
      <c r="G70" s="18">
        <f t="shared" si="23"/>
        <v>0.27060000000055878</v>
      </c>
      <c r="H70" s="18">
        <f t="shared" si="23"/>
        <v>0.78720000000030266</v>
      </c>
      <c r="S70" s="33">
        <f>S68-S69</f>
        <v>-5.6999999997788098E-2</v>
      </c>
      <c r="T70" s="33">
        <f t="shared" ref="T70:X70" si="24">T68-T69</f>
        <v>-2.3399999999674043E-2</v>
      </c>
      <c r="U70" s="33">
        <f t="shared" si="24"/>
        <v>7.2000000000116415E-3</v>
      </c>
      <c r="V70" s="33">
        <f t="shared" si="24"/>
        <v>-1.9199999999545983E-2</v>
      </c>
      <c r="W70" s="33">
        <f t="shared" si="24"/>
        <v>-7.5399999997171119E-2</v>
      </c>
      <c r="X70" s="33"/>
    </row>
    <row r="71" spans="2:24" x14ac:dyDescent="0.4">
      <c r="B71" s="4" t="s">
        <v>11</v>
      </c>
      <c r="C71" s="18">
        <f t="shared" ref="C71:H71" si="25">_xlfn.QUARTILE.INC(C64:C68,2)</f>
        <v>0.15299999999842839</v>
      </c>
      <c r="D71" s="18">
        <f t="shared" si="25"/>
        <v>0.16600000000471482</v>
      </c>
      <c r="E71" s="18">
        <f t="shared" si="25"/>
        <v>9.900000000197906E-2</v>
      </c>
      <c r="F71" s="18">
        <f t="shared" si="25"/>
        <v>6.2000000005355105E-2</v>
      </c>
      <c r="G71" s="18">
        <f t="shared" si="25"/>
        <v>0.25500000000465661</v>
      </c>
      <c r="H71" s="18">
        <f t="shared" si="25"/>
        <v>0.75600000000122236</v>
      </c>
      <c r="R71" t="s">
        <v>77</v>
      </c>
      <c r="S71" s="35">
        <f>S70^2</f>
        <v>3.2489999997478433E-3</v>
      </c>
      <c r="T71" s="35">
        <f t="shared" ref="T71:X71" si="26">T70^2</f>
        <v>5.4755999998474516E-4</v>
      </c>
      <c r="U71" s="35">
        <f t="shared" si="26"/>
        <v>5.1840000000167636E-5</v>
      </c>
      <c r="V71" s="35">
        <f t="shared" si="26"/>
        <v>3.6863999998256575E-4</v>
      </c>
      <c r="W71" s="35">
        <f t="shared" si="26"/>
        <v>5.6851599995734045E-3</v>
      </c>
      <c r="X71" s="35">
        <f>SUM(S71:W71)</f>
        <v>9.9021999992887251E-3</v>
      </c>
    </row>
    <row r="72" spans="2:24" x14ac:dyDescent="0.4">
      <c r="B72" s="4" t="s">
        <v>13</v>
      </c>
      <c r="C72" s="18">
        <f t="shared" ref="C72:H72" si="27">QUARTILE(C64:C68,1)</f>
        <v>0.13599999999860302</v>
      </c>
      <c r="D72" s="18">
        <f t="shared" si="27"/>
        <v>0.16599999999743886</v>
      </c>
      <c r="E72" s="18">
        <f t="shared" si="27"/>
        <v>8.8999999999941792E-2</v>
      </c>
      <c r="F72" s="18">
        <f t="shared" si="27"/>
        <v>5.4999999993015081E-2</v>
      </c>
      <c r="G72" s="18">
        <f t="shared" si="27"/>
        <v>0.22899999999935972</v>
      </c>
      <c r="H72" s="18">
        <f t="shared" si="27"/>
        <v>0.6540000000022701</v>
      </c>
    </row>
    <row r="73" spans="2:24" x14ac:dyDescent="0.4">
      <c r="B73" s="4" t="s">
        <v>12</v>
      </c>
      <c r="C73" s="18">
        <f t="shared" ref="C73:H73" si="28">QUARTILE(C64:C68,3)</f>
        <v>0.16700000000128057</v>
      </c>
      <c r="D73" s="18">
        <f t="shared" si="28"/>
        <v>0.19900000000052387</v>
      </c>
      <c r="E73" s="18">
        <f t="shared" si="28"/>
        <v>0.11300000000483124</v>
      </c>
      <c r="F73" s="18">
        <f t="shared" si="28"/>
        <v>0.10399999999935972</v>
      </c>
      <c r="G73" s="18">
        <f t="shared" si="28"/>
        <v>0.3459999999977299</v>
      </c>
      <c r="H73" s="18">
        <f t="shared" si="28"/>
        <v>0.92900000000372529</v>
      </c>
      <c r="S73" s="5">
        <v>0.17300000000250293</v>
      </c>
      <c r="T73" s="5">
        <v>0.25099999999656575</v>
      </c>
      <c r="U73" s="5">
        <v>0.13100000000122236</v>
      </c>
      <c r="V73" s="5">
        <v>0.18100000000413274</v>
      </c>
      <c r="W73" s="5">
        <v>0.4389999999984866</v>
      </c>
    </row>
    <row r="74" spans="2:24" x14ac:dyDescent="0.4">
      <c r="B74" s="4" t="s">
        <v>14</v>
      </c>
      <c r="C74" s="9">
        <f t="shared" ref="C74:H74" si="29">C72-(C71*1.5)</f>
        <v>-9.3499999999039574E-2</v>
      </c>
      <c r="D74" s="9">
        <f t="shared" si="29"/>
        <v>-8.3000000009633368E-2</v>
      </c>
      <c r="E74" s="9">
        <f t="shared" si="29"/>
        <v>-5.9500000003026798E-2</v>
      </c>
      <c r="F74" s="9">
        <f t="shared" si="29"/>
        <v>-3.8000000015017577E-2</v>
      </c>
      <c r="G74" s="9">
        <f t="shared" si="29"/>
        <v>-0.1535000000076252</v>
      </c>
      <c r="H74" s="9">
        <f t="shared" si="29"/>
        <v>-0.47999999999956344</v>
      </c>
      <c r="S74" s="34">
        <f>S69-S73</f>
        <v>4.3999999994412065E-2</v>
      </c>
      <c r="T74" s="34">
        <f t="shared" ref="T74:W74" si="30">T69-T73</f>
        <v>-5.1999999996041879E-2</v>
      </c>
      <c r="U74" s="34">
        <f t="shared" si="30"/>
        <v>-4.2000000001280569E-2</v>
      </c>
      <c r="V74" s="34">
        <f t="shared" si="30"/>
        <v>-7.7000000004773028E-2</v>
      </c>
      <c r="W74" s="34">
        <f t="shared" si="30"/>
        <v>-9.30000000007567E-2</v>
      </c>
    </row>
    <row r="75" spans="2:24" x14ac:dyDescent="0.4">
      <c r="B75" s="27" t="s">
        <v>15</v>
      </c>
      <c r="C75" s="24">
        <f t="shared" ref="C75:H75" si="31">C73+(C71*1.5)</f>
        <v>0.39649999999892316</v>
      </c>
      <c r="D75" s="24">
        <f t="shared" si="31"/>
        <v>0.4480000000075961</v>
      </c>
      <c r="E75" s="24">
        <f t="shared" si="31"/>
        <v>0.26150000000779983</v>
      </c>
      <c r="F75" s="24">
        <f t="shared" si="31"/>
        <v>0.19700000000739237</v>
      </c>
      <c r="G75" s="24">
        <f t="shared" si="31"/>
        <v>0.72850000000471482</v>
      </c>
      <c r="H75" s="24">
        <f t="shared" si="31"/>
        <v>2.0630000000055588</v>
      </c>
      <c r="R75" t="s">
        <v>75</v>
      </c>
      <c r="S75" s="35">
        <f>S74^2</f>
        <v>1.9359999995082616E-3</v>
      </c>
      <c r="T75" s="35">
        <f t="shared" ref="T75:W76" si="32">T74^2</f>
        <v>2.7039999995883556E-3</v>
      </c>
      <c r="U75" s="35">
        <f t="shared" si="32"/>
        <v>1.7640000001075678E-3</v>
      </c>
      <c r="V75" s="35">
        <f t="shared" si="32"/>
        <v>5.9290000007350459E-3</v>
      </c>
      <c r="W75" s="35">
        <f t="shared" si="32"/>
        <v>8.6490000001407455E-3</v>
      </c>
      <c r="X75" s="35">
        <f>SUM(S75:W75)</f>
        <v>2.0982000000079975E-2</v>
      </c>
    </row>
    <row r="76" spans="2:24" x14ac:dyDescent="0.4">
      <c r="B76" s="4" t="s">
        <v>47</v>
      </c>
      <c r="C76" s="18">
        <f>_xlfn.STDEV.P(C64:C68)</f>
        <v>3.1660701191630017E-2</v>
      </c>
      <c r="D76" s="18">
        <f t="shared" ref="D76:H76" si="33">_xlfn.STDEV.P(D64:D68)</f>
        <v>2.1749482754452449E-2</v>
      </c>
      <c r="E76" s="18">
        <f t="shared" si="33"/>
        <v>1.9933890739566338E-2</v>
      </c>
      <c r="F76" s="18">
        <f t="shared" si="33"/>
        <v>3.7004864544034247E-2</v>
      </c>
      <c r="G76" s="18">
        <f t="shared" si="33"/>
        <v>9.5537636564809042E-2</v>
      </c>
      <c r="H76" s="18">
        <f t="shared" si="33"/>
        <v>0.13271232045184841</v>
      </c>
    </row>
    <row r="77" spans="2:24" x14ac:dyDescent="0.4">
      <c r="R77" t="s">
        <v>76</v>
      </c>
      <c r="S77" s="36">
        <v>3.2489999997478433E-3</v>
      </c>
      <c r="T77" s="36">
        <v>5.4755999998474516E-4</v>
      </c>
      <c r="U77" s="36">
        <v>5.1840000000167636E-5</v>
      </c>
      <c r="V77" s="36">
        <v>3.6863999998256575E-4</v>
      </c>
      <c r="W77" s="36">
        <v>5.6851599995734045E-3</v>
      </c>
      <c r="X77" s="36">
        <v>9.9021999992887251E-3</v>
      </c>
    </row>
    <row r="78" spans="2:24" x14ac:dyDescent="0.4">
      <c r="B78" s="1"/>
      <c r="C78" s="1" t="s">
        <v>27</v>
      </c>
      <c r="D78" s="1" t="s">
        <v>8</v>
      </c>
      <c r="E78" s="1" t="s">
        <v>28</v>
      </c>
      <c r="F78" s="1" t="s">
        <v>29</v>
      </c>
      <c r="G78" s="1" t="s">
        <v>8</v>
      </c>
      <c r="H78" s="1" t="s">
        <v>9</v>
      </c>
      <c r="R78" t="s">
        <v>74</v>
      </c>
      <c r="S78" s="36">
        <v>1.9359999995082616E-3</v>
      </c>
      <c r="T78" s="36">
        <v>2.7039999995883556E-3</v>
      </c>
      <c r="U78" s="36">
        <v>1.7640000001075678E-3</v>
      </c>
      <c r="V78" s="36">
        <v>5.9290000007350459E-3</v>
      </c>
      <c r="W78" s="36">
        <v>8.6490000001407455E-3</v>
      </c>
      <c r="X78" s="36">
        <v>2.0982000000079975E-2</v>
      </c>
    </row>
    <row r="79" spans="2:24" x14ac:dyDescent="0.4">
      <c r="B79" s="1" t="s">
        <v>10</v>
      </c>
      <c r="C79" s="18">
        <v>0.1599999999991269</v>
      </c>
      <c r="D79" s="18">
        <v>0.17560000000084983</v>
      </c>
      <c r="E79" s="18">
        <v>9.6199999999953434E-2</v>
      </c>
      <c r="F79" s="18">
        <v>8.4799999999813733E-2</v>
      </c>
      <c r="G79" s="18">
        <v>0.27060000000055878</v>
      </c>
      <c r="H79" s="18">
        <v>0.78720000000030266</v>
      </c>
    </row>
    <row r="80" spans="2:24" x14ac:dyDescent="0.4">
      <c r="B80" s="1" t="s">
        <v>47</v>
      </c>
      <c r="C80" s="18">
        <v>3.1660701191630017E-2</v>
      </c>
      <c r="D80" s="18">
        <v>2.1749482754452449E-2</v>
      </c>
      <c r="E80" s="18">
        <v>1.9933890739566338E-2</v>
      </c>
      <c r="F80" s="18">
        <v>3.7004864544034247E-2</v>
      </c>
      <c r="G80" s="18">
        <v>9.5537636564809042E-2</v>
      </c>
      <c r="H80" s="18">
        <v>0.13271232045184841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1"/>
  <sheetViews>
    <sheetView workbookViewId="0">
      <selection activeCell="C4" sqref="C4:C8"/>
    </sheetView>
  </sheetViews>
  <sheetFormatPr defaultRowHeight="18.75" x14ac:dyDescent="0.4"/>
  <cols>
    <col min="18" max="18" width="11.625" bestFit="1" customWidth="1"/>
  </cols>
  <sheetData>
    <row r="2" spans="2:27" x14ac:dyDescent="0.4">
      <c r="B2" s="10" t="s">
        <v>24</v>
      </c>
      <c r="C2" s="2"/>
      <c r="D2" s="3"/>
      <c r="E2" s="3"/>
      <c r="F2" s="3"/>
      <c r="G2" s="3"/>
    </row>
    <row r="3" spans="2:27" x14ac:dyDescent="0.4">
      <c r="B3" s="1"/>
      <c r="C3" s="1" t="s">
        <v>16</v>
      </c>
      <c r="D3" s="1" t="s">
        <v>17</v>
      </c>
      <c r="E3" s="1" t="s">
        <v>8</v>
      </c>
      <c r="F3" s="1" t="s">
        <v>18</v>
      </c>
      <c r="G3" s="1" t="s">
        <v>32</v>
      </c>
      <c r="H3" s="1" t="s">
        <v>19</v>
      </c>
      <c r="I3" s="1" t="s">
        <v>20</v>
      </c>
      <c r="J3" s="1" t="s">
        <v>21</v>
      </c>
      <c r="K3" s="1" t="s">
        <v>21</v>
      </c>
      <c r="L3" s="1" t="s">
        <v>23</v>
      </c>
      <c r="M3" s="1" t="s">
        <v>9</v>
      </c>
      <c r="O3" s="1" t="s">
        <v>64</v>
      </c>
      <c r="P3" s="1" t="s">
        <v>16</v>
      </c>
      <c r="Q3" s="1" t="s">
        <v>17</v>
      </c>
      <c r="R3" s="1" t="s">
        <v>8</v>
      </c>
      <c r="S3" s="1" t="s">
        <v>18</v>
      </c>
      <c r="T3" s="1" t="s">
        <v>32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23</v>
      </c>
      <c r="Z3" s="4" t="s">
        <v>9</v>
      </c>
    </row>
    <row r="4" spans="2:27" x14ac:dyDescent="0.4">
      <c r="B4" s="1" t="s">
        <v>3</v>
      </c>
      <c r="C4" s="5">
        <v>0.25</v>
      </c>
      <c r="D4" s="5">
        <v>0.10100000000238651</v>
      </c>
      <c r="E4" s="5">
        <v>0.30700000000069849</v>
      </c>
      <c r="F4" s="5">
        <v>0.25</v>
      </c>
      <c r="G4" s="5">
        <v>0.11899999999877764</v>
      </c>
      <c r="H4" s="5">
        <v>0.33899999999994179</v>
      </c>
      <c r="I4" s="5">
        <v>0.32299999999668216</v>
      </c>
      <c r="J4" s="5">
        <v>0.23400000000401633</v>
      </c>
      <c r="K4" s="18">
        <v>0.14000000000000001</v>
      </c>
      <c r="L4" s="14">
        <v>2.5999999999999995E-2</v>
      </c>
      <c r="M4" s="14">
        <f>SUM(C4:L4)</f>
        <v>2.0890000000025029</v>
      </c>
      <c r="O4" s="1" t="s">
        <v>10</v>
      </c>
      <c r="P4" s="28">
        <v>344.40000000031432</v>
      </c>
      <c r="Q4" s="28">
        <v>85.400000002118759</v>
      </c>
      <c r="R4" s="28">
        <v>345.39999999979045</v>
      </c>
      <c r="S4" s="28">
        <v>160.59999999997672</v>
      </c>
      <c r="T4" s="28">
        <v>515.99999999889405</v>
      </c>
      <c r="U4" s="28">
        <v>291.99999999982538</v>
      </c>
      <c r="V4" s="28">
        <v>383.59999999956926</v>
      </c>
      <c r="W4" s="28">
        <v>322.8000000002794</v>
      </c>
      <c r="X4" s="28">
        <v>231.80000000004657</v>
      </c>
      <c r="Y4" s="28">
        <v>517.99999999969725</v>
      </c>
      <c r="Z4" s="28">
        <v>2207.400000001292</v>
      </c>
      <c r="AA4" s="23">
        <v>1000</v>
      </c>
    </row>
    <row r="5" spans="2:27" x14ac:dyDescent="0.4">
      <c r="B5" s="1" t="s">
        <v>4</v>
      </c>
      <c r="C5" s="5">
        <v>0.23799999999755528</v>
      </c>
      <c r="D5" s="5">
        <v>8.8000000003376044E-2</v>
      </c>
      <c r="E5" s="5">
        <v>0.31799999999930151</v>
      </c>
      <c r="F5" s="5">
        <v>0.12099999999918509</v>
      </c>
      <c r="G5" s="5">
        <v>0.54600000000209548</v>
      </c>
      <c r="H5" s="5">
        <v>0.3169999999954598</v>
      </c>
      <c r="I5" s="5">
        <v>0.61000000000058208</v>
      </c>
      <c r="J5" s="5">
        <v>0.78900000000430737</v>
      </c>
      <c r="K5" s="14">
        <v>0.3129999999946449</v>
      </c>
      <c r="L5" s="14">
        <v>0.51499999999941792</v>
      </c>
      <c r="M5" s="14">
        <f>SUM(C5:I5)</f>
        <v>2.2379999999975553</v>
      </c>
      <c r="O5" s="1" t="s">
        <v>63</v>
      </c>
      <c r="P5" s="28">
        <v>116.69721504872065</v>
      </c>
      <c r="Q5" s="28">
        <v>25.617181732440887</v>
      </c>
      <c r="R5" s="28">
        <v>80.534713013014013</v>
      </c>
      <c r="S5" s="28">
        <v>47.617643789119555</v>
      </c>
      <c r="T5" s="28">
        <v>254.13697094319681</v>
      </c>
      <c r="U5" s="28">
        <v>56.913970164034481</v>
      </c>
      <c r="V5" s="28">
        <v>115.3908141925093</v>
      </c>
      <c r="W5" s="28">
        <v>234.27453980541401</v>
      </c>
      <c r="X5" s="28">
        <v>80.088451100909808</v>
      </c>
      <c r="Y5" s="28">
        <v>340.06881656631947</v>
      </c>
      <c r="Z5" s="28">
        <v>211.7239712456404</v>
      </c>
    </row>
    <row r="6" spans="2:27" x14ac:dyDescent="0.4">
      <c r="B6" s="1" t="s">
        <v>5</v>
      </c>
      <c r="C6" s="5">
        <v>0.26200000000244472</v>
      </c>
      <c r="D6" s="5">
        <v>0.11499999999796273</v>
      </c>
      <c r="E6" s="5">
        <v>0.39500000000407454</v>
      </c>
      <c r="F6" s="5">
        <v>0.15899999999965075</v>
      </c>
      <c r="G6" s="5">
        <v>0.42099999999481952</v>
      </c>
      <c r="H6" s="5">
        <v>0.22699999999895226</v>
      </c>
      <c r="I6" s="5">
        <v>0.28900000000430737</v>
      </c>
      <c r="J6" s="5">
        <v>0.16399999999703141</v>
      </c>
      <c r="K6" s="14">
        <v>0.17100000000209548</v>
      </c>
      <c r="L6" s="14">
        <v>0.28899999999703141</v>
      </c>
      <c r="M6" s="14">
        <f>SUM(C6:I6)</f>
        <v>1.8680000000022119</v>
      </c>
    </row>
    <row r="7" spans="2:27" x14ac:dyDescent="0.4">
      <c r="B7" s="1" t="s">
        <v>6</v>
      </c>
      <c r="C7" s="5">
        <v>0.46399999999994179</v>
      </c>
      <c r="D7" s="5">
        <v>8.4000000002561137E-2</v>
      </c>
      <c r="E7" s="5">
        <v>0.23599999999714782</v>
      </c>
      <c r="F7" s="5">
        <v>0.11899999999877764</v>
      </c>
      <c r="G7" s="5">
        <v>0.90299999999842839</v>
      </c>
      <c r="H7" s="5">
        <v>0.22100000000500586</v>
      </c>
      <c r="I7" s="5">
        <v>0.35699999999633292</v>
      </c>
      <c r="J7" s="5">
        <v>0.22000000000116415</v>
      </c>
      <c r="K7" s="14">
        <v>0.19400000000314321</v>
      </c>
      <c r="L7" s="14">
        <v>0.77599999999802094</v>
      </c>
      <c r="M7" s="14">
        <f>SUM(C7:I7)</f>
        <v>2.3839999999981956</v>
      </c>
      <c r="O7" s="2"/>
      <c r="P7" s="1"/>
      <c r="Q7" s="1" t="s">
        <v>16</v>
      </c>
      <c r="R7" s="14" t="s">
        <v>65</v>
      </c>
      <c r="S7" s="1" t="s">
        <v>66</v>
      </c>
      <c r="Z7" s="2"/>
    </row>
    <row r="8" spans="2:27" x14ac:dyDescent="0.4">
      <c r="B8" s="1" t="s">
        <v>7</v>
      </c>
      <c r="C8" s="5">
        <v>0.50800000000162981</v>
      </c>
      <c r="D8" s="5">
        <v>3.9000000004307367E-2</v>
      </c>
      <c r="E8" s="5">
        <v>0.4709999999977299</v>
      </c>
      <c r="F8" s="5">
        <v>0.1540000000022701</v>
      </c>
      <c r="G8" s="5">
        <v>0.59100000000034925</v>
      </c>
      <c r="H8" s="5">
        <v>0.35599999999976717</v>
      </c>
      <c r="I8" s="5">
        <v>0.33899999999994179</v>
      </c>
      <c r="J8" s="5">
        <v>0.20699999999487773</v>
      </c>
      <c r="K8" s="14">
        <v>0.34100000000034925</v>
      </c>
      <c r="L8" s="14">
        <v>0.98400000000401633</v>
      </c>
      <c r="M8" s="14">
        <f>SUM(C8:I8)</f>
        <v>2.4580000000059954</v>
      </c>
      <c r="O8" s="2"/>
      <c r="P8" s="1" t="s">
        <v>3</v>
      </c>
      <c r="Q8" s="5">
        <v>0.25</v>
      </c>
      <c r="R8" s="18">
        <f>ROUND(Q8,3)</f>
        <v>0.25</v>
      </c>
      <c r="S8" s="1">
        <v>250</v>
      </c>
    </row>
    <row r="9" spans="2:27" x14ac:dyDescent="0.4">
      <c r="B9" s="1" t="s">
        <v>9</v>
      </c>
      <c r="C9" s="14">
        <f t="shared" ref="C9:M9" si="0">SUM(C4:C8)</f>
        <v>1.7220000000015716</v>
      </c>
      <c r="D9" s="14">
        <f t="shared" si="0"/>
        <v>0.42700000001059379</v>
      </c>
      <c r="E9" s="14">
        <f t="shared" si="0"/>
        <v>1.7269999999989523</v>
      </c>
      <c r="F9" s="14">
        <f t="shared" si="0"/>
        <v>0.80299999999988358</v>
      </c>
      <c r="G9" s="14">
        <f t="shared" si="0"/>
        <v>2.5799999999944703</v>
      </c>
      <c r="H9" s="14">
        <f t="shared" si="0"/>
        <v>1.4599999999991269</v>
      </c>
      <c r="I9" s="14">
        <f t="shared" si="0"/>
        <v>1.9179999999978463</v>
      </c>
      <c r="J9" s="14">
        <f t="shared" si="0"/>
        <v>1.614000000001397</v>
      </c>
      <c r="K9" s="14">
        <f t="shared" si="0"/>
        <v>1.159000000000233</v>
      </c>
      <c r="L9" s="14">
        <f t="shared" si="0"/>
        <v>2.5899999999984864</v>
      </c>
      <c r="M9" s="14">
        <f t="shared" si="0"/>
        <v>11.037000000006461</v>
      </c>
      <c r="O9" s="2"/>
      <c r="P9" s="1" t="s">
        <v>4</v>
      </c>
      <c r="Q9" s="5">
        <v>0.23799999999755528</v>
      </c>
      <c r="R9" s="18">
        <f t="shared" ref="R9:R15" si="1">ROUND(Q9,3)</f>
        <v>0.23799999999999999</v>
      </c>
      <c r="S9" s="1">
        <v>238</v>
      </c>
    </row>
    <row r="10" spans="2:27" x14ac:dyDescent="0.4">
      <c r="B10" s="1" t="s">
        <v>10</v>
      </c>
      <c r="C10" s="14">
        <f t="shared" ref="C10:M10" si="2">AVERAGE(C4:C8)</f>
        <v>0.34440000000031434</v>
      </c>
      <c r="D10" s="14">
        <f t="shared" si="2"/>
        <v>8.5400000002118753E-2</v>
      </c>
      <c r="E10" s="14">
        <f t="shared" si="2"/>
        <v>0.34539999999979043</v>
      </c>
      <c r="F10" s="14">
        <f t="shared" si="2"/>
        <v>0.16059999999997671</v>
      </c>
      <c r="G10" s="14">
        <f t="shared" si="2"/>
        <v>0.51599999999889401</v>
      </c>
      <c r="H10" s="14">
        <f t="shared" si="2"/>
        <v>0.2919999999998254</v>
      </c>
      <c r="I10" s="14">
        <f t="shared" si="2"/>
        <v>0.38359999999956929</v>
      </c>
      <c r="J10" s="14">
        <f t="shared" si="2"/>
        <v>0.32280000000027942</v>
      </c>
      <c r="K10" s="14">
        <f t="shared" si="2"/>
        <v>0.23180000000004658</v>
      </c>
      <c r="L10" s="14">
        <f t="shared" si="2"/>
        <v>0.51799999999969726</v>
      </c>
      <c r="M10" s="14">
        <f t="shared" si="2"/>
        <v>2.2074000000012921</v>
      </c>
      <c r="O10" s="2"/>
      <c r="P10" s="1" t="s">
        <v>5</v>
      </c>
      <c r="Q10" s="5">
        <v>0.26200000000244472</v>
      </c>
      <c r="R10" s="18">
        <f t="shared" si="1"/>
        <v>0.26200000000000001</v>
      </c>
      <c r="S10" s="1">
        <v>262</v>
      </c>
    </row>
    <row r="11" spans="2:27" x14ac:dyDescent="0.4">
      <c r="B11" s="4" t="s">
        <v>11</v>
      </c>
      <c r="C11" s="14">
        <f t="shared" ref="C11:M11" si="3">_xlfn.QUARTILE.INC(C4:C8,2)</f>
        <v>0.26200000000244472</v>
      </c>
      <c r="D11" s="14">
        <f t="shared" si="3"/>
        <v>8.8000000003376044E-2</v>
      </c>
      <c r="E11" s="14">
        <f t="shared" si="3"/>
        <v>0.31799999999930151</v>
      </c>
      <c r="F11" s="14">
        <f t="shared" si="3"/>
        <v>0.1540000000022701</v>
      </c>
      <c r="G11" s="14">
        <f t="shared" si="3"/>
        <v>0.54600000000209548</v>
      </c>
      <c r="H11" s="14">
        <f t="shared" si="3"/>
        <v>0.3169999999954598</v>
      </c>
      <c r="I11" s="14">
        <f t="shared" si="3"/>
        <v>0.33899999999994179</v>
      </c>
      <c r="J11" s="14">
        <f t="shared" si="3"/>
        <v>0.22000000000116415</v>
      </c>
      <c r="K11" s="14">
        <f t="shared" si="3"/>
        <v>0.19400000000314321</v>
      </c>
      <c r="L11" s="14">
        <f t="shared" si="3"/>
        <v>0.51499999999941792</v>
      </c>
      <c r="M11" s="14">
        <f t="shared" si="3"/>
        <v>2.2379999999975553</v>
      </c>
      <c r="O11" s="2"/>
      <c r="P11" s="1" t="s">
        <v>6</v>
      </c>
      <c r="Q11" s="5">
        <v>0.46399999999994179</v>
      </c>
      <c r="R11" s="18">
        <f t="shared" si="1"/>
        <v>0.46400000000000002</v>
      </c>
      <c r="S11" s="1">
        <v>464</v>
      </c>
    </row>
    <row r="12" spans="2:27" x14ac:dyDescent="0.4">
      <c r="B12" s="4" t="s">
        <v>13</v>
      </c>
      <c r="C12" s="14">
        <f t="shared" ref="C12:M12" si="4">QUARTILE(C4:C8,1)</f>
        <v>0.25</v>
      </c>
      <c r="D12" s="14">
        <f t="shared" si="4"/>
        <v>8.4000000002561137E-2</v>
      </c>
      <c r="E12" s="14">
        <f t="shared" si="4"/>
        <v>0.30700000000069849</v>
      </c>
      <c r="F12" s="14">
        <f t="shared" si="4"/>
        <v>0.12099999999918509</v>
      </c>
      <c r="G12" s="14">
        <f t="shared" si="4"/>
        <v>0.42099999999481952</v>
      </c>
      <c r="H12" s="14">
        <f t="shared" si="4"/>
        <v>0.22699999999895226</v>
      </c>
      <c r="I12" s="14">
        <f t="shared" si="4"/>
        <v>0.32299999999668216</v>
      </c>
      <c r="J12" s="14">
        <f t="shared" si="4"/>
        <v>0.20699999999487773</v>
      </c>
      <c r="K12" s="14">
        <f t="shared" si="4"/>
        <v>0.17100000000209548</v>
      </c>
      <c r="L12" s="14">
        <f t="shared" si="4"/>
        <v>0.28899999999703141</v>
      </c>
      <c r="M12" s="14">
        <f t="shared" si="4"/>
        <v>2.0890000000025029</v>
      </c>
      <c r="O12" s="2"/>
      <c r="P12" s="1" t="s">
        <v>7</v>
      </c>
      <c r="Q12" s="5">
        <v>0.50800000000162981</v>
      </c>
      <c r="R12" s="18">
        <f t="shared" si="1"/>
        <v>0.50800000000000001</v>
      </c>
      <c r="S12" s="1">
        <v>508</v>
      </c>
    </row>
    <row r="13" spans="2:27" x14ac:dyDescent="0.4">
      <c r="B13" s="4" t="s">
        <v>12</v>
      </c>
      <c r="C13" s="14">
        <f t="shared" ref="C13:M13" si="5">QUARTILE(C4:C8,3)</f>
        <v>0.46399999999994179</v>
      </c>
      <c r="D13" s="14">
        <f t="shared" si="5"/>
        <v>0.10100000000238651</v>
      </c>
      <c r="E13" s="14">
        <f t="shared" si="5"/>
        <v>0.39500000000407454</v>
      </c>
      <c r="F13" s="14">
        <f t="shared" si="5"/>
        <v>0.15899999999965075</v>
      </c>
      <c r="G13" s="14">
        <f t="shared" si="5"/>
        <v>0.59100000000034925</v>
      </c>
      <c r="H13" s="14">
        <f t="shared" si="5"/>
        <v>0.33899999999994179</v>
      </c>
      <c r="I13" s="14">
        <f t="shared" si="5"/>
        <v>0.35699999999633292</v>
      </c>
      <c r="J13" s="14">
        <f t="shared" si="5"/>
        <v>0.23400000000401633</v>
      </c>
      <c r="K13" s="14">
        <f t="shared" si="5"/>
        <v>0.3129999999946449</v>
      </c>
      <c r="L13" s="14">
        <f t="shared" si="5"/>
        <v>0.77599999999802094</v>
      </c>
      <c r="M13" s="14">
        <f t="shared" si="5"/>
        <v>2.3839999999981956</v>
      </c>
      <c r="O13" s="2"/>
      <c r="P13" s="1" t="s">
        <v>9</v>
      </c>
      <c r="Q13" s="14">
        <f t="shared" ref="Q13" si="6">SUM(Q8:Q12)</f>
        <v>1.7220000000015716</v>
      </c>
      <c r="R13" s="18">
        <f t="shared" si="1"/>
        <v>1.722</v>
      </c>
      <c r="S13" s="1">
        <v>1722</v>
      </c>
    </row>
    <row r="14" spans="2:27" x14ac:dyDescent="0.4">
      <c r="B14" s="4" t="s">
        <v>14</v>
      </c>
      <c r="C14" s="6">
        <f t="shared" ref="C14:M14" si="7">C12-(C11*1.5)</f>
        <v>-0.14300000000366708</v>
      </c>
      <c r="D14" s="6">
        <f t="shared" si="7"/>
        <v>-4.8000000002502929E-2</v>
      </c>
      <c r="E14" s="6">
        <f t="shared" si="7"/>
        <v>-0.16999999999825377</v>
      </c>
      <c r="F14" s="6">
        <f t="shared" si="7"/>
        <v>-0.11000000000422006</v>
      </c>
      <c r="G14" s="6">
        <f t="shared" si="7"/>
        <v>-0.3980000000083237</v>
      </c>
      <c r="H14" s="6">
        <f t="shared" si="7"/>
        <v>-0.24849999999423744</v>
      </c>
      <c r="I14" s="6">
        <f t="shared" si="7"/>
        <v>-0.18550000000323053</v>
      </c>
      <c r="J14" s="6">
        <f t="shared" si="7"/>
        <v>-0.1230000000068685</v>
      </c>
      <c r="K14" s="6">
        <f t="shared" si="7"/>
        <v>-0.12000000000261934</v>
      </c>
      <c r="L14" s="6">
        <f t="shared" si="7"/>
        <v>-0.48350000000209548</v>
      </c>
      <c r="M14" s="6">
        <f t="shared" si="7"/>
        <v>-1.2679999999938301</v>
      </c>
      <c r="O14" s="2"/>
      <c r="P14" s="1" t="s">
        <v>10</v>
      </c>
      <c r="Q14" s="14">
        <f t="shared" ref="Q14" si="8">AVERAGE(Q8:Q12)</f>
        <v>0.34440000000031434</v>
      </c>
      <c r="R14" s="18">
        <f t="shared" si="1"/>
        <v>0.34399999999999997</v>
      </c>
      <c r="S14" s="1">
        <v>344</v>
      </c>
    </row>
    <row r="15" spans="2:27" x14ac:dyDescent="0.4">
      <c r="B15" s="4" t="s">
        <v>15</v>
      </c>
      <c r="C15" s="14">
        <f t="shared" ref="C15:M15" si="9">C13+(C11*1.5)</f>
        <v>0.85700000000360887</v>
      </c>
      <c r="D15" s="14">
        <f t="shared" si="9"/>
        <v>0.23300000000745058</v>
      </c>
      <c r="E15" s="14">
        <f t="shared" si="9"/>
        <v>0.8720000000030268</v>
      </c>
      <c r="F15" s="14">
        <f t="shared" si="9"/>
        <v>0.3900000000030559</v>
      </c>
      <c r="G15" s="14">
        <f t="shared" si="9"/>
        <v>1.4100000000034925</v>
      </c>
      <c r="H15" s="14">
        <f t="shared" si="9"/>
        <v>0.8144999999931315</v>
      </c>
      <c r="I15" s="14">
        <f t="shared" si="9"/>
        <v>0.86549999999624561</v>
      </c>
      <c r="J15" s="14">
        <f t="shared" si="9"/>
        <v>0.56400000000576256</v>
      </c>
      <c r="K15" s="14">
        <f t="shared" si="9"/>
        <v>0.60399999999935972</v>
      </c>
      <c r="L15" s="14">
        <f t="shared" si="9"/>
        <v>1.5484999999971478</v>
      </c>
      <c r="M15" s="14">
        <f t="shared" si="9"/>
        <v>5.7409999999945285</v>
      </c>
      <c r="O15" s="2"/>
      <c r="P15" s="1" t="s">
        <v>47</v>
      </c>
      <c r="Q15" s="1">
        <v>0.11669721504872065</v>
      </c>
      <c r="R15" s="18">
        <f t="shared" si="1"/>
        <v>0.11700000000000001</v>
      </c>
      <c r="S15" s="1">
        <v>117</v>
      </c>
    </row>
    <row r="16" spans="2:27" x14ac:dyDescent="0.4">
      <c r="B16" s="4" t="s">
        <v>47</v>
      </c>
      <c r="C16" s="14">
        <f>_xlfn.STDEV.P(C4:C8)</f>
        <v>0.11669721504872065</v>
      </c>
      <c r="D16" s="14">
        <f t="shared" ref="D16:M16" si="10">_xlfn.STDEV.P(D4:D8)</f>
        <v>2.5617181732440888E-2</v>
      </c>
      <c r="E16" s="14">
        <f t="shared" si="10"/>
        <v>8.0534713013014014E-2</v>
      </c>
      <c r="F16" s="14">
        <f t="shared" si="10"/>
        <v>4.7617643789119556E-2</v>
      </c>
      <c r="G16" s="14">
        <f t="shared" si="10"/>
        <v>0.25413697094319682</v>
      </c>
      <c r="H16" s="14">
        <f t="shared" si="10"/>
        <v>5.6913970164034482E-2</v>
      </c>
      <c r="I16" s="14">
        <f t="shared" si="10"/>
        <v>0.11539081419250929</v>
      </c>
      <c r="J16" s="14">
        <f t="shared" si="10"/>
        <v>0.23427453980541402</v>
      </c>
      <c r="K16" s="14">
        <f t="shared" si="10"/>
        <v>8.0088451100909813E-2</v>
      </c>
      <c r="L16" s="14">
        <f t="shared" si="10"/>
        <v>0.34006881656631949</v>
      </c>
      <c r="M16" s="14">
        <f t="shared" si="10"/>
        <v>0.21172397124564041</v>
      </c>
      <c r="O16" s="2"/>
      <c r="P16" s="2"/>
      <c r="S16">
        <v>1000</v>
      </c>
    </row>
    <row r="17" spans="2:18" x14ac:dyDescent="0.4">
      <c r="B17" s="1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O17" s="2"/>
      <c r="P17" s="2"/>
    </row>
    <row r="18" spans="2:18" x14ac:dyDescent="0.4">
      <c r="B18" s="4"/>
      <c r="C18" s="14" t="s">
        <v>48</v>
      </c>
      <c r="D18" s="14" t="s">
        <v>49</v>
      </c>
      <c r="E18" s="14" t="s">
        <v>50</v>
      </c>
      <c r="F18" s="14" t="s">
        <v>51</v>
      </c>
      <c r="G18" s="14" t="s">
        <v>51</v>
      </c>
      <c r="H18" s="14" t="s">
        <v>52</v>
      </c>
      <c r="I18" s="14" t="s">
        <v>50</v>
      </c>
      <c r="J18" s="14" t="s">
        <v>53</v>
      </c>
      <c r="K18" s="14" t="s">
        <v>53</v>
      </c>
      <c r="L18" s="14" t="s">
        <v>54</v>
      </c>
      <c r="M18" s="14" t="s">
        <v>9</v>
      </c>
      <c r="O18" s="2"/>
      <c r="P18" s="1"/>
      <c r="Q18" s="1" t="s">
        <v>66</v>
      </c>
      <c r="R18" s="1" t="s">
        <v>67</v>
      </c>
    </row>
    <row r="19" spans="2:18" x14ac:dyDescent="0.4">
      <c r="B19" s="4" t="s">
        <v>10</v>
      </c>
      <c r="C19" s="14">
        <v>0.34440000000031434</v>
      </c>
      <c r="D19" s="14">
        <v>8.5400000002118753E-2</v>
      </c>
      <c r="E19" s="14">
        <v>0.34539999999979043</v>
      </c>
      <c r="F19" s="14">
        <v>0.16059999999997671</v>
      </c>
      <c r="G19" s="14">
        <v>0.51599999999889401</v>
      </c>
      <c r="H19" s="14">
        <v>0.2919999999998254</v>
      </c>
      <c r="I19" s="14">
        <v>0.38359999999956929</v>
      </c>
      <c r="J19" s="14">
        <v>0.32280000000027942</v>
      </c>
      <c r="K19" s="14">
        <v>0.23180000000004658</v>
      </c>
      <c r="L19" s="14">
        <v>0.51799999999969726</v>
      </c>
      <c r="M19" s="14">
        <v>2.2074000000012921</v>
      </c>
      <c r="O19" s="2"/>
      <c r="P19" s="1" t="s">
        <v>3</v>
      </c>
      <c r="Q19" s="1">
        <v>250</v>
      </c>
      <c r="R19" s="29">
        <f>_xlfn.NORM.DIST(Q19,$T$19,$S$15,FALSE)</f>
        <v>3.4777066120661459E-4</v>
      </c>
    </row>
    <row r="20" spans="2:18" x14ac:dyDescent="0.4">
      <c r="B20" s="4" t="s">
        <v>47</v>
      </c>
      <c r="C20" s="14">
        <v>0.11669721504872065</v>
      </c>
      <c r="D20" s="14">
        <v>2.5617181732440888E-2</v>
      </c>
      <c r="E20" s="14">
        <v>8.0534713013014014E-2</v>
      </c>
      <c r="F20" s="14">
        <v>4.7617643789119556E-2</v>
      </c>
      <c r="G20" s="14">
        <v>0.25413697094319682</v>
      </c>
      <c r="H20" s="14">
        <v>5.6913970164034482E-2</v>
      </c>
      <c r="I20" s="14">
        <v>0.11539081419250929</v>
      </c>
      <c r="J20" s="14">
        <v>0.23427453980541402</v>
      </c>
      <c r="K20" s="14">
        <v>8.0088451100909813E-2</v>
      </c>
      <c r="L20" s="14">
        <v>0.34006881656631949</v>
      </c>
      <c r="M20" s="14">
        <v>0.21172397124564041</v>
      </c>
      <c r="O20" s="2"/>
      <c r="P20" s="1" t="s">
        <v>4</v>
      </c>
      <c r="Q20" s="1">
        <v>238</v>
      </c>
      <c r="R20" s="29">
        <f>_xlfn.NORM.DIST(Q20,$T$19,$S$15,FALSE)</f>
        <v>4.3071112025113697E-4</v>
      </c>
    </row>
    <row r="21" spans="2:18" x14ac:dyDescent="0.4">
      <c r="O21" s="2"/>
      <c r="P21" s="1" t="s">
        <v>5</v>
      </c>
      <c r="Q21" s="1">
        <v>262</v>
      </c>
      <c r="R21" s="29">
        <f>_xlfn.NORM.DIST(Q21,$T$19,$S$15,FALSE)</f>
        <v>2.7786335946119138E-4</v>
      </c>
    </row>
    <row r="22" spans="2:18" x14ac:dyDescent="0.4">
      <c r="O22" s="2"/>
      <c r="P22" s="1" t="s">
        <v>6</v>
      </c>
      <c r="Q22" s="1">
        <v>464</v>
      </c>
      <c r="R22" s="29">
        <f>_xlfn.NORM.DIST(Q22,$T$19,$S$15,FALSE)</f>
        <v>1.3107058591432919E-6</v>
      </c>
    </row>
    <row r="23" spans="2:18" x14ac:dyDescent="0.4">
      <c r="B23" s="10" t="s">
        <v>26</v>
      </c>
      <c r="C23" s="2"/>
      <c r="D23" s="3"/>
      <c r="E23" s="3"/>
      <c r="F23" s="3"/>
      <c r="G23" s="3"/>
      <c r="P23" s="1" t="s">
        <v>7</v>
      </c>
      <c r="Q23" s="1">
        <v>508</v>
      </c>
      <c r="R23" s="29">
        <f>_xlfn.NORM.DIST(Q23,$T$19,$S$15,FALSE)</f>
        <v>2.748404966851488E-7</v>
      </c>
    </row>
    <row r="24" spans="2:18" x14ac:dyDescent="0.4">
      <c r="B24" s="1"/>
      <c r="C24" s="1" t="s">
        <v>16</v>
      </c>
      <c r="D24" s="1" t="s">
        <v>17</v>
      </c>
      <c r="E24" s="1" t="s">
        <v>8</v>
      </c>
      <c r="F24" s="1" t="s">
        <v>18</v>
      </c>
      <c r="G24" s="1" t="s">
        <v>32</v>
      </c>
      <c r="H24" s="1" t="s">
        <v>19</v>
      </c>
      <c r="I24" s="1" t="s">
        <v>20</v>
      </c>
      <c r="J24" s="1" t="s">
        <v>21</v>
      </c>
      <c r="K24" s="1" t="s">
        <v>21</v>
      </c>
      <c r="L24" s="1" t="s">
        <v>23</v>
      </c>
      <c r="M24" s="1" t="s">
        <v>9</v>
      </c>
    </row>
    <row r="25" spans="2:18" x14ac:dyDescent="0.4">
      <c r="B25" s="1" t="s">
        <v>3</v>
      </c>
      <c r="C25" s="18">
        <v>0.16999999999825399</v>
      </c>
      <c r="D25" s="18">
        <v>5.400000000372529E-2</v>
      </c>
      <c r="E25" s="18">
        <v>0.15099999999802094</v>
      </c>
      <c r="F25" s="18">
        <v>0.10199999999895226</v>
      </c>
      <c r="G25" s="18">
        <v>0.15299999999842839</v>
      </c>
      <c r="H25" s="18">
        <v>0.22699999999895226</v>
      </c>
      <c r="I25" s="18">
        <v>0.18900000000576256</v>
      </c>
      <c r="J25" s="18">
        <v>0.11899999999877764</v>
      </c>
      <c r="K25" s="18">
        <v>8.3999999995285179E-2</v>
      </c>
      <c r="L25" s="18">
        <v>0.20000000000436557</v>
      </c>
      <c r="M25" s="18">
        <f>SUM(C25:I25)</f>
        <v>1.0460000000020957</v>
      </c>
      <c r="P25" s="1"/>
      <c r="Q25" s="1" t="s">
        <v>66</v>
      </c>
      <c r="R25" s="1" t="s">
        <v>67</v>
      </c>
    </row>
    <row r="26" spans="2:18" x14ac:dyDescent="0.4">
      <c r="B26" s="1" t="s">
        <v>4</v>
      </c>
      <c r="C26" s="18">
        <v>0.18400000000110595</v>
      </c>
      <c r="D26" s="18">
        <v>5.3999999996449333E-2</v>
      </c>
      <c r="E26" s="18">
        <v>0.14299999999639113</v>
      </c>
      <c r="F26" s="18">
        <v>0.10200000000622822</v>
      </c>
      <c r="G26" s="18">
        <v>0.18000000000029104</v>
      </c>
      <c r="H26" s="18">
        <v>0.19399999999586726</v>
      </c>
      <c r="I26" s="18">
        <v>0.19099999999889405</v>
      </c>
      <c r="J26" s="18">
        <v>0.11600000000180444</v>
      </c>
      <c r="K26" s="18">
        <v>4.499999999825377E-2</v>
      </c>
      <c r="L26" s="18">
        <v>0.24300000000221189</v>
      </c>
      <c r="M26" s="18">
        <f>SUM(C26:I26)</f>
        <v>1.047999999995227</v>
      </c>
      <c r="P26" s="1"/>
      <c r="Q26" s="1">
        <v>238</v>
      </c>
      <c r="R26" s="29">
        <f>_xlfn.NORM.DIST(Q26,$S$14,$S$15,FALSE)</f>
        <v>2.261979461855189E-3</v>
      </c>
    </row>
    <row r="27" spans="2:18" x14ac:dyDescent="0.4">
      <c r="B27" s="1" t="s">
        <v>5</v>
      </c>
      <c r="C27" s="18">
        <v>0.41800000000512227</v>
      </c>
      <c r="D27" s="18">
        <v>5.3999999996449333E-2</v>
      </c>
      <c r="E27" s="18">
        <v>0.1569999999992433</v>
      </c>
      <c r="F27" s="18">
        <v>0.11300000000483124</v>
      </c>
      <c r="G27" s="18">
        <v>0.2199999999938882</v>
      </c>
      <c r="H27" s="18">
        <v>0.17100000000209548</v>
      </c>
      <c r="I27" s="18">
        <v>0.18200000000069849</v>
      </c>
      <c r="J27" s="18">
        <v>0.12800000000424916</v>
      </c>
      <c r="K27" s="18">
        <v>7.9999999994470272E-2</v>
      </c>
      <c r="L27" s="18">
        <v>0.2180000000007567</v>
      </c>
      <c r="M27" s="18">
        <f>SUM(C27:I27)</f>
        <v>1.3150000000023283</v>
      </c>
      <c r="P27" s="1"/>
      <c r="Q27" s="1">
        <v>250</v>
      </c>
      <c r="R27" s="29">
        <f t="shared" ref="R27:R30" si="11">_xlfn.NORM.DIST(Q27,$S$14,$S$15,FALSE)</f>
        <v>2.4692190440220346E-3</v>
      </c>
    </row>
    <row r="28" spans="2:18" x14ac:dyDescent="0.4">
      <c r="B28" s="1" t="s">
        <v>6</v>
      </c>
      <c r="C28" s="18">
        <v>0.43200000000069849</v>
      </c>
      <c r="D28" s="18">
        <v>6.3000000001920853E-2</v>
      </c>
      <c r="E28" s="18">
        <v>0.14699999999720603</v>
      </c>
      <c r="F28" s="18">
        <v>9.900000000197906E-2</v>
      </c>
      <c r="G28" s="18">
        <v>0.44299999999930151</v>
      </c>
      <c r="H28" s="18">
        <v>0.17699999999604188</v>
      </c>
      <c r="I28" s="18">
        <v>0.18500000000494765</v>
      </c>
      <c r="J28" s="18">
        <v>0.34699999999429565</v>
      </c>
      <c r="K28" s="18">
        <v>0.10800000000017462</v>
      </c>
      <c r="L28" s="18">
        <v>0.31300000000192085</v>
      </c>
      <c r="M28" s="18">
        <f>SUM(C28:I28)</f>
        <v>1.5460000000020955</v>
      </c>
      <c r="P28" s="1"/>
      <c r="Q28" s="1">
        <v>262</v>
      </c>
      <c r="R28" s="29">
        <f t="shared" si="11"/>
        <v>2.6672398005494111E-3</v>
      </c>
    </row>
    <row r="29" spans="2:18" x14ac:dyDescent="0.4">
      <c r="B29" s="1" t="s">
        <v>7</v>
      </c>
      <c r="C29" s="18">
        <v>0.22800000000279397</v>
      </c>
      <c r="D29" s="18">
        <v>5.9999999997671694E-2</v>
      </c>
      <c r="E29" s="18">
        <v>0.16900000000168802</v>
      </c>
      <c r="F29" s="18">
        <v>9.1000000000349246E-2</v>
      </c>
      <c r="G29" s="18">
        <v>0.42399999999906868</v>
      </c>
      <c r="H29" s="18">
        <v>0.16500000000087311</v>
      </c>
      <c r="I29" s="18">
        <v>0.39299999999639113</v>
      </c>
      <c r="J29" s="18">
        <v>0.16100000000005821</v>
      </c>
      <c r="K29" s="18">
        <v>9.0000000003783498E-2</v>
      </c>
      <c r="L29" s="18">
        <v>0.13799999999901047</v>
      </c>
      <c r="M29" s="18">
        <f>SUM(C29:I29)</f>
        <v>1.5299999999988358</v>
      </c>
      <c r="P29" s="1"/>
      <c r="Q29" s="1">
        <v>464</v>
      </c>
      <c r="R29" s="29">
        <f t="shared" si="11"/>
        <v>2.0151085284893636E-3</v>
      </c>
    </row>
    <row r="30" spans="2:18" x14ac:dyDescent="0.4">
      <c r="B30" s="1" t="s">
        <v>9</v>
      </c>
      <c r="C30" s="18">
        <f t="shared" ref="C30:M30" si="12">SUM(C25:C29)</f>
        <v>1.4320000000079747</v>
      </c>
      <c r="D30" s="18">
        <f t="shared" si="12"/>
        <v>0.2849999999962165</v>
      </c>
      <c r="E30" s="18">
        <f t="shared" si="12"/>
        <v>0.76699999999254942</v>
      </c>
      <c r="F30" s="18">
        <f t="shared" si="12"/>
        <v>0.50700000001234002</v>
      </c>
      <c r="G30" s="18">
        <f t="shared" si="12"/>
        <v>1.4199999999909778</v>
      </c>
      <c r="H30" s="18">
        <f t="shared" si="12"/>
        <v>0.93399999999382999</v>
      </c>
      <c r="I30" s="18">
        <f t="shared" si="12"/>
        <v>1.1400000000066939</v>
      </c>
      <c r="J30" s="18">
        <f t="shared" si="12"/>
        <v>0.87099999999918509</v>
      </c>
      <c r="K30" s="18">
        <f t="shared" si="12"/>
        <v>0.40699999999196734</v>
      </c>
      <c r="L30" s="18">
        <f t="shared" si="12"/>
        <v>1.1120000000082655</v>
      </c>
      <c r="M30" s="18">
        <f t="shared" si="12"/>
        <v>6.4850000000005821</v>
      </c>
      <c r="P30" s="1"/>
      <c r="Q30" s="1">
        <v>508</v>
      </c>
      <c r="R30" s="29">
        <f t="shared" si="11"/>
        <v>1.2766611425866334E-3</v>
      </c>
    </row>
    <row r="31" spans="2:18" x14ac:dyDescent="0.4">
      <c r="B31" s="1" t="s">
        <v>10</v>
      </c>
      <c r="C31" s="18">
        <f t="shared" ref="C31:M31" si="13">AVERAGE(C25:C29)</f>
        <v>0.28640000000159493</v>
      </c>
      <c r="D31" s="18">
        <f t="shared" si="13"/>
        <v>5.6999999999243302E-2</v>
      </c>
      <c r="E31" s="18">
        <f t="shared" si="13"/>
        <v>0.15339999999850989</v>
      </c>
      <c r="F31" s="18">
        <f t="shared" si="13"/>
        <v>0.101400000002468</v>
      </c>
      <c r="G31" s="18">
        <f t="shared" si="13"/>
        <v>0.28399999999819558</v>
      </c>
      <c r="H31" s="18">
        <f t="shared" si="13"/>
        <v>0.18679999999876601</v>
      </c>
      <c r="I31" s="18">
        <f t="shared" si="13"/>
        <v>0.22800000000133877</v>
      </c>
      <c r="J31" s="18">
        <f t="shared" si="13"/>
        <v>0.17419999999983701</v>
      </c>
      <c r="K31" s="18">
        <f t="shared" si="13"/>
        <v>8.1399999998393466E-2</v>
      </c>
      <c r="L31" s="18">
        <f t="shared" si="13"/>
        <v>0.22240000000165311</v>
      </c>
      <c r="M31" s="18">
        <f t="shared" si="13"/>
        <v>1.2970000000001165</v>
      </c>
    </row>
    <row r="33" spans="2:13" x14ac:dyDescent="0.4">
      <c r="B33" s="10" t="s">
        <v>26</v>
      </c>
      <c r="C33" s="2"/>
      <c r="D33" s="3"/>
      <c r="E33" s="3"/>
      <c r="F33" s="3"/>
      <c r="G33" s="3"/>
    </row>
    <row r="34" spans="2:13" x14ac:dyDescent="0.4">
      <c r="B34" s="1"/>
      <c r="C34" s="1" t="s">
        <v>16</v>
      </c>
      <c r="D34" s="1" t="s">
        <v>17</v>
      </c>
      <c r="E34" s="1" t="s">
        <v>8</v>
      </c>
      <c r="F34" s="1" t="s">
        <v>18</v>
      </c>
      <c r="G34" s="1" t="s">
        <v>32</v>
      </c>
      <c r="H34" s="1" t="s">
        <v>19</v>
      </c>
      <c r="I34" s="1" t="s">
        <v>20</v>
      </c>
      <c r="J34" s="1" t="s">
        <v>21</v>
      </c>
      <c r="K34" s="1" t="s">
        <v>21</v>
      </c>
      <c r="L34" s="1" t="s">
        <v>23</v>
      </c>
      <c r="M34" s="1" t="s">
        <v>9</v>
      </c>
    </row>
    <row r="35" spans="2:13" x14ac:dyDescent="0.4">
      <c r="B35" s="1" t="s">
        <v>3</v>
      </c>
      <c r="C35">
        <v>169.999999998254</v>
      </c>
      <c r="D35">
        <v>54.00000000372529</v>
      </c>
      <c r="E35">
        <v>150.99999999802094</v>
      </c>
      <c r="F35">
        <v>101.99999999895226</v>
      </c>
      <c r="G35">
        <v>152.99999999842839</v>
      </c>
      <c r="H35">
        <v>226.99999999895226</v>
      </c>
      <c r="I35">
        <v>189.00000000576256</v>
      </c>
      <c r="J35">
        <v>118.99999999877764</v>
      </c>
      <c r="K35">
        <v>83.999999995285179</v>
      </c>
      <c r="L35">
        <v>200.00000000436557</v>
      </c>
      <c r="M35" s="18">
        <f>SUM(C35:I35)</f>
        <v>1046.0000000020957</v>
      </c>
    </row>
    <row r="36" spans="2:13" x14ac:dyDescent="0.4">
      <c r="B36" s="1" t="s">
        <v>4</v>
      </c>
      <c r="C36">
        <v>184.00000000110595</v>
      </c>
      <c r="D36">
        <v>53.999999996449333</v>
      </c>
      <c r="E36">
        <v>142.99999999639113</v>
      </c>
      <c r="F36">
        <v>102.00000000622822</v>
      </c>
      <c r="G36">
        <v>180.00000000029104</v>
      </c>
      <c r="H36">
        <v>193.99999999586726</v>
      </c>
      <c r="I36">
        <v>190.99999999889405</v>
      </c>
      <c r="J36">
        <v>116.00000000180444</v>
      </c>
      <c r="K36">
        <v>44.99999999825377</v>
      </c>
      <c r="L36">
        <v>243.00000000221189</v>
      </c>
      <c r="M36" s="18">
        <f>SUM(C36:I36)</f>
        <v>1047.999999995227</v>
      </c>
    </row>
    <row r="37" spans="2:13" x14ac:dyDescent="0.4">
      <c r="B37" s="1" t="s">
        <v>5</v>
      </c>
      <c r="C37">
        <v>418.00000000512227</v>
      </c>
      <c r="D37">
        <v>53.999999996449333</v>
      </c>
      <c r="E37">
        <v>156.9999999992433</v>
      </c>
      <c r="F37">
        <v>113.00000000483124</v>
      </c>
      <c r="G37">
        <v>219.9999999938882</v>
      </c>
      <c r="H37">
        <v>171.00000000209548</v>
      </c>
      <c r="I37">
        <v>182.00000000069849</v>
      </c>
      <c r="J37">
        <v>128.00000000424916</v>
      </c>
      <c r="K37">
        <v>79.999999994470272</v>
      </c>
      <c r="L37">
        <v>218.0000000007567</v>
      </c>
      <c r="M37" s="18">
        <f>SUM(C37:I37)</f>
        <v>1315.0000000023283</v>
      </c>
    </row>
    <row r="38" spans="2:13" x14ac:dyDescent="0.4">
      <c r="B38" s="1" t="s">
        <v>6</v>
      </c>
      <c r="C38">
        <v>432.00000000069849</v>
      </c>
      <c r="D38">
        <v>63.000000001920853</v>
      </c>
      <c r="E38">
        <v>146.99999999720603</v>
      </c>
      <c r="F38">
        <v>99.00000000197906</v>
      </c>
      <c r="G38">
        <v>442.99999999930151</v>
      </c>
      <c r="H38">
        <v>176.99999999604188</v>
      </c>
      <c r="I38">
        <v>185.00000000494765</v>
      </c>
      <c r="J38">
        <v>346.99999999429565</v>
      </c>
      <c r="K38">
        <v>108.00000000017462</v>
      </c>
      <c r="L38">
        <v>313.00000000192085</v>
      </c>
      <c r="M38" s="18">
        <f>SUM(C38:I38)</f>
        <v>1546.0000000020955</v>
      </c>
    </row>
    <row r="39" spans="2:13" x14ac:dyDescent="0.4">
      <c r="B39" s="1" t="s">
        <v>7</v>
      </c>
      <c r="C39">
        <v>228.00000000279397</v>
      </c>
      <c r="D39">
        <v>59.999999997671694</v>
      </c>
      <c r="E39">
        <v>169.00000000168802</v>
      </c>
      <c r="F39">
        <v>91.000000000349246</v>
      </c>
      <c r="G39">
        <v>423.99999999906868</v>
      </c>
      <c r="H39">
        <v>165.00000000087311</v>
      </c>
      <c r="I39">
        <v>392.99999999639113</v>
      </c>
      <c r="J39">
        <v>161.00000000005821</v>
      </c>
      <c r="K39">
        <v>90.000000003783498</v>
      </c>
      <c r="L39">
        <v>137.99999999901047</v>
      </c>
      <c r="M39" s="18">
        <f>SUM(C39:I39)</f>
        <v>1529.9999999988358</v>
      </c>
    </row>
    <row r="40" spans="2:13" x14ac:dyDescent="0.4">
      <c r="B40" s="1" t="s">
        <v>9</v>
      </c>
      <c r="C40" s="18">
        <f t="shared" ref="C40:M40" si="14">SUM(C35:C39)</f>
        <v>1432.0000000079747</v>
      </c>
      <c r="D40" s="18">
        <f t="shared" si="14"/>
        <v>284.9999999962165</v>
      </c>
      <c r="E40" s="18">
        <f t="shared" si="14"/>
        <v>766.99999999254942</v>
      </c>
      <c r="F40" s="18">
        <f t="shared" si="14"/>
        <v>507.00000001234002</v>
      </c>
      <c r="G40" s="18">
        <f t="shared" si="14"/>
        <v>1419.9999999909778</v>
      </c>
      <c r="H40" s="18">
        <f t="shared" si="14"/>
        <v>933.99999999382999</v>
      </c>
      <c r="I40" s="18">
        <f t="shared" si="14"/>
        <v>1140.0000000066939</v>
      </c>
      <c r="J40" s="18">
        <f t="shared" si="14"/>
        <v>870.99999999918509</v>
      </c>
      <c r="K40" s="18">
        <f t="shared" si="14"/>
        <v>406.99999999196734</v>
      </c>
      <c r="L40" s="18">
        <f t="shared" si="14"/>
        <v>1112.0000000082655</v>
      </c>
      <c r="M40" s="18">
        <f t="shared" si="14"/>
        <v>6485.0000000005821</v>
      </c>
    </row>
    <row r="41" spans="2:13" x14ac:dyDescent="0.4">
      <c r="B41" s="1" t="s">
        <v>10</v>
      </c>
      <c r="C41" s="18">
        <f t="shared" ref="C41:M41" si="15">AVERAGE(C35:C39)</f>
        <v>286.40000000159495</v>
      </c>
      <c r="D41" s="18">
        <f t="shared" si="15"/>
        <v>56.9999999992433</v>
      </c>
      <c r="E41" s="18">
        <f t="shared" si="15"/>
        <v>153.39999999850988</v>
      </c>
      <c r="F41" s="18">
        <f t="shared" si="15"/>
        <v>101.400000002468</v>
      </c>
      <c r="G41" s="18">
        <f t="shared" si="15"/>
        <v>283.99999999819556</v>
      </c>
      <c r="H41" s="18">
        <f t="shared" si="15"/>
        <v>186.799999998766</v>
      </c>
      <c r="I41" s="18">
        <f t="shared" si="15"/>
        <v>228.00000000133878</v>
      </c>
      <c r="J41" s="18">
        <f t="shared" si="15"/>
        <v>174.19999999983702</v>
      </c>
      <c r="K41" s="18">
        <f t="shared" si="15"/>
        <v>81.399999998393469</v>
      </c>
      <c r="L41" s="18">
        <f t="shared" si="15"/>
        <v>222.4000000016531</v>
      </c>
      <c r="M41" s="18">
        <f t="shared" si="15"/>
        <v>1297.0000000001164</v>
      </c>
    </row>
  </sheetData>
  <sortState ref="Q26:Q30">
    <sortCondition ref="Q26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分析</vt:lpstr>
      <vt:lpstr>オリンピック</vt:lpstr>
      <vt:lpstr>器械</vt:lpstr>
      <vt:lpstr>機会</vt:lpstr>
      <vt:lpstr>確率分布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</dc:creator>
  <cp:lastModifiedBy>kait</cp:lastModifiedBy>
  <dcterms:created xsi:type="dcterms:W3CDTF">2022-06-01T05:21:42Z</dcterms:created>
  <dcterms:modified xsi:type="dcterms:W3CDTF">2022-06-16T09:47:37Z</dcterms:modified>
</cp:coreProperties>
</file>