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glish data" sheetId="2" r:id="rId1"/>
    <sheet name="DCF_English" sheetId="5" r:id="rId2"/>
    <sheet name="中文数据" sheetId="1" r:id="rId3"/>
    <sheet name="DCF中文" sheetId="4" r:id="rId4"/>
  </sheets>
  <calcPr calcId="144525"/>
</workbook>
</file>

<file path=xl/calcChain.xml><?xml version="1.0" encoding="utf-8"?>
<calcChain xmlns="http://schemas.openxmlformats.org/spreadsheetml/2006/main">
  <c r="B70" i="5" l="1"/>
  <c r="O70" i="5"/>
  <c r="C70" i="5"/>
  <c r="D70" i="5"/>
  <c r="E70" i="5"/>
  <c r="F70" i="5"/>
  <c r="G70" i="5"/>
  <c r="H70" i="5"/>
  <c r="I70" i="5"/>
  <c r="J70" i="5"/>
  <c r="K70" i="5"/>
  <c r="L70" i="5"/>
  <c r="M70" i="5"/>
  <c r="N70" i="5"/>
  <c r="O31" i="5" l="1"/>
  <c r="E55" i="5" l="1"/>
  <c r="H52" i="5"/>
  <c r="G52" i="5"/>
  <c r="D52" i="5"/>
  <c r="C52" i="5"/>
  <c r="L50" i="5"/>
  <c r="N43" i="5"/>
  <c r="N50" i="5" s="1"/>
  <c r="M43" i="5"/>
  <c r="L43" i="5"/>
  <c r="L52" i="5" s="1"/>
  <c r="K43" i="5"/>
  <c r="K52" i="5" s="1"/>
  <c r="J43" i="5"/>
  <c r="J52" i="5" s="1"/>
  <c r="I43" i="5"/>
  <c r="I52" i="5" s="1"/>
  <c r="H43" i="5"/>
  <c r="H50" i="5" s="1"/>
  <c r="G43" i="5"/>
  <c r="G50" i="5" s="1"/>
  <c r="F43" i="5"/>
  <c r="F50" i="5" s="1"/>
  <c r="E43" i="5"/>
  <c r="D43" i="5"/>
  <c r="D50" i="5" s="1"/>
  <c r="C43" i="5"/>
  <c r="B43" i="5"/>
  <c r="B52" i="5" s="1"/>
  <c r="C37" i="5"/>
  <c r="D37" i="5" s="1"/>
  <c r="B31" i="5"/>
  <c r="B13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C31" i="5" l="1"/>
  <c r="D31" i="5"/>
  <c r="E37" i="5"/>
  <c r="I50" i="5"/>
  <c r="B50" i="5"/>
  <c r="J50" i="5"/>
  <c r="E52" i="5"/>
  <c r="M52" i="5"/>
  <c r="C50" i="5"/>
  <c r="K50" i="5"/>
  <c r="F52" i="5"/>
  <c r="N52" i="5"/>
  <c r="M50" i="5"/>
  <c r="B57" i="5"/>
  <c r="B58" i="5" s="1"/>
  <c r="B59" i="5" s="1"/>
  <c r="E50" i="5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F110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E49" i="2"/>
  <c r="E48" i="2"/>
  <c r="E41" i="2"/>
  <c r="E40" i="2"/>
  <c r="E13" i="2"/>
  <c r="E47" i="2"/>
  <c r="E46" i="2"/>
  <c r="E45" i="2"/>
  <c r="E44" i="2"/>
  <c r="E43" i="2"/>
  <c r="E42" i="2"/>
  <c r="E33" i="2"/>
  <c r="E39" i="2"/>
  <c r="E38" i="2"/>
  <c r="E37" i="2"/>
  <c r="E36" i="2"/>
  <c r="E35" i="2"/>
  <c r="E34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2" i="2"/>
  <c r="E11" i="2"/>
  <c r="E10" i="2"/>
  <c r="E9" i="2"/>
  <c r="E8" i="2"/>
  <c r="E7" i="2"/>
  <c r="E6" i="2"/>
  <c r="E5" i="2"/>
  <c r="E4" i="2"/>
  <c r="E3" i="2"/>
  <c r="B61" i="5" l="1"/>
  <c r="B62" i="5" s="1"/>
  <c r="E31" i="5"/>
  <c r="F37" i="5"/>
  <c r="C57" i="5"/>
  <c r="B31" i="4"/>
  <c r="E56" i="4"/>
  <c r="C51" i="4"/>
  <c r="D51" i="4"/>
  <c r="E51" i="4"/>
  <c r="F51" i="4"/>
  <c r="G51" i="4"/>
  <c r="H51" i="4"/>
  <c r="I51" i="4"/>
  <c r="J51" i="4"/>
  <c r="K51" i="4"/>
  <c r="L51" i="4"/>
  <c r="M51" i="4"/>
  <c r="N51" i="4"/>
  <c r="B51" i="4"/>
  <c r="C43" i="4"/>
  <c r="D43" i="4"/>
  <c r="E43" i="4"/>
  <c r="F43" i="4"/>
  <c r="G43" i="4"/>
  <c r="G53" i="4" s="1"/>
  <c r="H43" i="4"/>
  <c r="I43" i="4"/>
  <c r="J43" i="4"/>
  <c r="K43" i="4"/>
  <c r="L43" i="4"/>
  <c r="M43" i="4"/>
  <c r="N43" i="4"/>
  <c r="B43" i="4"/>
  <c r="C179" i="1"/>
  <c r="D179" i="1"/>
  <c r="E179" i="1"/>
  <c r="F179" i="1"/>
  <c r="G179" i="1"/>
  <c r="H179" i="1"/>
  <c r="I179" i="1"/>
  <c r="J179" i="1"/>
  <c r="K179" i="1"/>
  <c r="L179" i="1"/>
  <c r="M179" i="1"/>
  <c r="N179" i="1"/>
  <c r="B179" i="1"/>
  <c r="M168" i="1"/>
  <c r="C168" i="1"/>
  <c r="D168" i="1"/>
  <c r="E168" i="1"/>
  <c r="F168" i="1"/>
  <c r="G168" i="1"/>
  <c r="H168" i="1"/>
  <c r="I168" i="1"/>
  <c r="J168" i="1"/>
  <c r="K168" i="1"/>
  <c r="L168" i="1"/>
  <c r="N168" i="1"/>
  <c r="B168" i="1"/>
  <c r="E94" i="1"/>
  <c r="F94" i="1"/>
  <c r="G94" i="1"/>
  <c r="H94" i="1"/>
  <c r="I94" i="1"/>
  <c r="J94" i="1"/>
  <c r="K94" i="1"/>
  <c r="L94" i="1"/>
  <c r="M94" i="1"/>
  <c r="N94" i="1"/>
  <c r="D94" i="1"/>
  <c r="C94" i="1"/>
  <c r="B94" i="1"/>
  <c r="E11" i="1"/>
  <c r="B13" i="4"/>
  <c r="G37" i="5" l="1"/>
  <c r="F31" i="5"/>
  <c r="C58" i="5"/>
  <c r="C59" i="5" s="1"/>
  <c r="C61" i="5" s="1"/>
  <c r="C62" i="5" s="1"/>
  <c r="D57" i="5"/>
  <c r="D58" i="5" s="1"/>
  <c r="D59" i="5" s="1"/>
  <c r="D61" i="5" s="1"/>
  <c r="D62" i="5" s="1"/>
  <c r="E53" i="4"/>
  <c r="B53" i="4"/>
  <c r="C53" i="4"/>
  <c r="L53" i="4"/>
  <c r="F53" i="4"/>
  <c r="N53" i="4"/>
  <c r="K53" i="4"/>
  <c r="H53" i="4"/>
  <c r="J53" i="4"/>
  <c r="D53" i="4"/>
  <c r="I53" i="4"/>
  <c r="B58" i="4"/>
  <c r="M53" i="4"/>
  <c r="C120" i="1"/>
  <c r="D120" i="1"/>
  <c r="E120" i="1"/>
  <c r="F120" i="1"/>
  <c r="G120" i="1"/>
  <c r="H120" i="1"/>
  <c r="I120" i="1"/>
  <c r="J120" i="1"/>
  <c r="K120" i="1"/>
  <c r="L120" i="1"/>
  <c r="M120" i="1"/>
  <c r="N120" i="1"/>
  <c r="B120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B109" i="1"/>
  <c r="F99" i="1"/>
  <c r="E46" i="1"/>
  <c r="E36" i="1"/>
  <c r="E18" i="1"/>
  <c r="E57" i="5" l="1"/>
  <c r="E58" i="5" s="1"/>
  <c r="E59" i="5" s="1"/>
  <c r="E61" i="5" s="1"/>
  <c r="E62" i="5" s="1"/>
  <c r="F57" i="5"/>
  <c r="F58" i="5" s="1"/>
  <c r="F59" i="5" s="1"/>
  <c r="F61" i="5" s="1"/>
  <c r="F62" i="5" s="1"/>
  <c r="H37" i="5"/>
  <c r="G31" i="5"/>
  <c r="B59" i="4"/>
  <c r="B60" i="4" s="1"/>
  <c r="B62" i="4" s="1"/>
  <c r="C37" i="4"/>
  <c r="C31" i="4" s="1"/>
  <c r="E37" i="1"/>
  <c r="E43" i="1"/>
  <c r="E40" i="1"/>
  <c r="E29" i="1"/>
  <c r="E28" i="1"/>
  <c r="M11" i="4"/>
  <c r="N11" i="4"/>
  <c r="E25" i="1"/>
  <c r="E32" i="1"/>
  <c r="E38" i="1"/>
  <c r="E49" i="1"/>
  <c r="E48" i="1"/>
  <c r="E14" i="1"/>
  <c r="E13" i="1"/>
  <c r="I37" i="5" l="1"/>
  <c r="H31" i="5"/>
  <c r="G57" i="5"/>
  <c r="G58" i="5" s="1"/>
  <c r="G59" i="5" s="1"/>
  <c r="G61" i="5" s="1"/>
  <c r="G62" i="5" s="1"/>
  <c r="C58" i="4"/>
  <c r="C59" i="4" s="1"/>
  <c r="C60" i="4" s="1"/>
  <c r="C62" i="4" s="1"/>
  <c r="D37" i="4"/>
  <c r="D31" i="4" s="1"/>
  <c r="C11" i="4"/>
  <c r="D11" i="4"/>
  <c r="E11" i="4"/>
  <c r="F11" i="4"/>
  <c r="G11" i="4"/>
  <c r="H11" i="4"/>
  <c r="I11" i="4"/>
  <c r="J11" i="4"/>
  <c r="K11" i="4"/>
  <c r="L11" i="4"/>
  <c r="B11" i="4"/>
  <c r="B63" i="4" s="1"/>
  <c r="H57" i="5" l="1"/>
  <c r="H58" i="5" s="1"/>
  <c r="H59" i="5" s="1"/>
  <c r="H61" i="5"/>
  <c r="H62" i="5" s="1"/>
  <c r="I31" i="5"/>
  <c r="J37" i="5"/>
  <c r="D58" i="4"/>
  <c r="D59" i="4" s="1"/>
  <c r="D60" i="4" s="1"/>
  <c r="D62" i="4" s="1"/>
  <c r="D63" i="4" s="1"/>
  <c r="C63" i="4"/>
  <c r="E37" i="4"/>
  <c r="E31" i="4" s="1"/>
  <c r="E9" i="1"/>
  <c r="E30" i="1"/>
  <c r="E12" i="1"/>
  <c r="E27" i="1"/>
  <c r="E42" i="1"/>
  <c r="E22" i="1"/>
  <c r="E23" i="1"/>
  <c r="E24" i="1"/>
  <c r="E33" i="1"/>
  <c r="E34" i="1"/>
  <c r="E47" i="1"/>
  <c r="E35" i="1"/>
  <c r="E31" i="1"/>
  <c r="E39" i="1"/>
  <c r="E41" i="1"/>
  <c r="E45" i="1"/>
  <c r="E44" i="1"/>
  <c r="E19" i="1"/>
  <c r="E26" i="1"/>
  <c r="E4" i="1"/>
  <c r="E5" i="1"/>
  <c r="E6" i="1"/>
  <c r="E7" i="1"/>
  <c r="E8" i="1"/>
  <c r="E10" i="1"/>
  <c r="E15" i="1"/>
  <c r="E16" i="1"/>
  <c r="E17" i="1"/>
  <c r="E20" i="1"/>
  <c r="E21" i="1"/>
  <c r="E3" i="1"/>
  <c r="I57" i="5" l="1"/>
  <c r="I58" i="5" s="1"/>
  <c r="I59" i="5" s="1"/>
  <c r="I61" i="5"/>
  <c r="I62" i="5" s="1"/>
  <c r="J31" i="5"/>
  <c r="K37" i="5"/>
  <c r="E58" i="4"/>
  <c r="E59" i="4" s="1"/>
  <c r="E60" i="4" s="1"/>
  <c r="F37" i="4"/>
  <c r="F31" i="4" s="1"/>
  <c r="J57" i="5" l="1"/>
  <c r="J58" i="5" s="1"/>
  <c r="J59" i="5" s="1"/>
  <c r="J61" i="5" s="1"/>
  <c r="J62" i="5" s="1"/>
  <c r="K31" i="5"/>
  <c r="L37" i="5"/>
  <c r="E62" i="4"/>
  <c r="E63" i="4" s="1"/>
  <c r="F58" i="4"/>
  <c r="F59" i="4" s="1"/>
  <c r="F60" i="4" s="1"/>
  <c r="F62" i="4" s="1"/>
  <c r="F63" i="4" s="1"/>
  <c r="G37" i="4"/>
  <c r="G31" i="4" s="1"/>
  <c r="G58" i="4" s="1"/>
  <c r="K57" i="5" l="1"/>
  <c r="K58" i="5" s="1"/>
  <c r="K59" i="5" s="1"/>
  <c r="K61" i="5" s="1"/>
  <c r="K62" i="5" s="1"/>
  <c r="L31" i="5"/>
  <c r="M37" i="5"/>
  <c r="G59" i="4"/>
  <c r="G60" i="4" s="1"/>
  <c r="G62" i="4" s="1"/>
  <c r="G63" i="4" s="1"/>
  <c r="H37" i="4"/>
  <c r="H31" i="4" s="1"/>
  <c r="H58" i="4" s="1"/>
  <c r="L57" i="5" l="1"/>
  <c r="L58" i="5" s="1"/>
  <c r="L59" i="5" s="1"/>
  <c r="L61" i="5" s="1"/>
  <c r="L62" i="5" s="1"/>
  <c r="M31" i="5"/>
  <c r="N37" i="5"/>
  <c r="N31" i="5" s="1"/>
  <c r="H59" i="4"/>
  <c r="H60" i="4" s="1"/>
  <c r="H62" i="4" s="1"/>
  <c r="H63" i="4" s="1"/>
  <c r="I37" i="4"/>
  <c r="I31" i="4" s="1"/>
  <c r="I58" i="4" s="1"/>
  <c r="N57" i="5" l="1"/>
  <c r="N58" i="5" s="1"/>
  <c r="N59" i="5" s="1"/>
  <c r="N61" i="5" s="1"/>
  <c r="N62" i="5" s="1"/>
  <c r="M57" i="5"/>
  <c r="M58" i="5" s="1"/>
  <c r="M59" i="5" s="1"/>
  <c r="M61" i="5" s="1"/>
  <c r="M62" i="5" s="1"/>
  <c r="I59" i="4"/>
  <c r="I60" i="4" s="1"/>
  <c r="I62" i="4" s="1"/>
  <c r="I63" i="4" s="1"/>
  <c r="J37" i="4"/>
  <c r="J31" i="4" s="1"/>
  <c r="J58" i="4" s="1"/>
  <c r="B64" i="5" l="1"/>
  <c r="B68" i="5" s="1"/>
  <c r="J59" i="4"/>
  <c r="J60" i="4" s="1"/>
  <c r="J62" i="4" s="1"/>
  <c r="J63" i="4" s="1"/>
  <c r="K37" i="4"/>
  <c r="K31" i="4" s="1"/>
  <c r="K58" i="4" s="1"/>
  <c r="K59" i="4" l="1"/>
  <c r="K60" i="4" s="1"/>
  <c r="K62" i="4" s="1"/>
  <c r="K63" i="4" s="1"/>
  <c r="L37" i="4"/>
  <c r="L31" i="4" s="1"/>
  <c r="L58" i="4" s="1"/>
  <c r="L59" i="4" l="1"/>
  <c r="L60" i="4" s="1"/>
  <c r="L62" i="4" s="1"/>
  <c r="L63" i="4" s="1"/>
  <c r="M37" i="4"/>
  <c r="M31" i="4" s="1"/>
  <c r="M58" i="4" s="1"/>
  <c r="M59" i="4" l="1"/>
  <c r="M60" i="4" s="1"/>
  <c r="M62" i="4" s="1"/>
  <c r="M63" i="4" s="1"/>
  <c r="N37" i="4"/>
  <c r="N31" i="4" s="1"/>
  <c r="N58" i="4" s="1"/>
  <c r="N59" i="4" l="1"/>
  <c r="N60" i="4" s="1"/>
  <c r="N62" i="4" s="1"/>
  <c r="N63" i="4" s="1"/>
  <c r="B65" i="4" l="1"/>
</calcChain>
</file>

<file path=xl/sharedStrings.xml><?xml version="1.0" encoding="utf-8"?>
<sst xmlns="http://schemas.openxmlformats.org/spreadsheetml/2006/main" count="573" uniqueCount="402">
  <si>
    <t>项目名称</t>
    <phoneticPr fontId="2" type="noConversion"/>
  </si>
  <si>
    <t>施加频率</t>
    <phoneticPr fontId="2" type="noConversion"/>
  </si>
  <si>
    <t>一次性</t>
    <phoneticPr fontId="2" type="noConversion"/>
  </si>
  <si>
    <t>每年</t>
    <phoneticPr fontId="2" type="noConversion"/>
  </si>
  <si>
    <t>数目</t>
    <phoneticPr fontId="2" type="noConversion"/>
  </si>
  <si>
    <t>单价（欧元）</t>
    <phoneticPr fontId="2" type="noConversion"/>
  </si>
  <si>
    <t>总金额（欧元）</t>
    <phoneticPr fontId="2" type="noConversion"/>
  </si>
  <si>
    <t>员工雇佣费用</t>
    <phoneticPr fontId="2" type="noConversion"/>
  </si>
  <si>
    <t>备注</t>
    <phoneticPr fontId="2" type="noConversion"/>
  </si>
  <si>
    <t>考虑通胀因素，每年佣金增长2%</t>
    <phoneticPr fontId="2" type="noConversion"/>
  </si>
  <si>
    <t>土地租赁</t>
    <phoneticPr fontId="2" type="noConversion"/>
  </si>
  <si>
    <t>十年合同，不计入涨价</t>
    <phoneticPr fontId="2" type="noConversion"/>
  </si>
  <si>
    <t>宣传费用</t>
    <phoneticPr fontId="2" type="noConversion"/>
  </si>
  <si>
    <t>每年</t>
    <phoneticPr fontId="2" type="noConversion"/>
  </si>
  <si>
    <t>葡萄藤</t>
    <phoneticPr fontId="2" type="noConversion"/>
  </si>
  <si>
    <t>农用机器</t>
    <phoneticPr fontId="2" type="noConversion"/>
  </si>
  <si>
    <t>薰衣草幼苗</t>
    <phoneticPr fontId="2" type="noConversion"/>
  </si>
  <si>
    <t>一次性</t>
    <phoneticPr fontId="2" type="noConversion"/>
  </si>
  <si>
    <t>温室大棚</t>
    <phoneticPr fontId="2" type="noConversion"/>
  </si>
  <si>
    <t>一次性</t>
    <phoneticPr fontId="2" type="noConversion"/>
  </si>
  <si>
    <t>基础设施建设</t>
    <phoneticPr fontId="2" type="noConversion"/>
  </si>
  <si>
    <t>动物笼舍以及配套设施</t>
    <phoneticPr fontId="2" type="noConversion"/>
  </si>
  <si>
    <t>设计费</t>
    <phoneticPr fontId="2" type="noConversion"/>
  </si>
  <si>
    <t>水电费</t>
    <phoneticPr fontId="2" type="noConversion"/>
  </si>
  <si>
    <t>考虑人员消耗，水费在第三年民宿开张以后变成原来的1.5倍，电费增长为初始的2.5倍。</t>
    <phoneticPr fontId="2" type="noConversion"/>
  </si>
  <si>
    <t>税费</t>
    <phoneticPr fontId="2" type="noConversion"/>
  </si>
  <si>
    <t>每年</t>
    <phoneticPr fontId="2" type="noConversion"/>
  </si>
  <si>
    <t>番茄秧苗</t>
    <phoneticPr fontId="2" type="noConversion"/>
  </si>
  <si>
    <t>每两年</t>
    <phoneticPr fontId="2" type="noConversion"/>
  </si>
  <si>
    <t>鸡鸭</t>
    <phoneticPr fontId="2" type="noConversion"/>
  </si>
  <si>
    <t>每四年</t>
    <phoneticPr fontId="2" type="noConversion"/>
  </si>
  <si>
    <t>向日葵种子</t>
    <phoneticPr fontId="2" type="noConversion"/>
  </si>
  <si>
    <t>每三年</t>
    <phoneticPr fontId="2" type="noConversion"/>
  </si>
  <si>
    <t>产品运输和外包加工</t>
    <phoneticPr fontId="2" type="noConversion"/>
  </si>
  <si>
    <t>一次性</t>
    <phoneticPr fontId="2" type="noConversion"/>
  </si>
  <si>
    <t>包括新旧媒体，第二年后并入品牌管理内</t>
    <phoneticPr fontId="2" type="noConversion"/>
  </si>
  <si>
    <t>设备维护费用</t>
    <phoneticPr fontId="2" type="noConversion"/>
  </si>
  <si>
    <t>民宿和配套设施</t>
    <phoneticPr fontId="2" type="noConversion"/>
  </si>
  <si>
    <t>小麦种子</t>
    <phoneticPr fontId="2" type="noConversion"/>
  </si>
  <si>
    <t>羽扇豆种子</t>
    <phoneticPr fontId="2" type="noConversion"/>
  </si>
  <si>
    <t>土地购置1</t>
    <phoneticPr fontId="2" type="noConversion"/>
  </si>
  <si>
    <t>土地购置2</t>
    <phoneticPr fontId="2" type="noConversion"/>
  </si>
  <si>
    <t>民宿+畜牧园</t>
    <phoneticPr fontId="2" type="noConversion"/>
  </si>
  <si>
    <t>大棚园区</t>
    <phoneticPr fontId="2" type="noConversion"/>
  </si>
  <si>
    <t>https://www.idealista.it/zh/geo/vendita-case/puglia/</t>
    <phoneticPr fontId="2" type="noConversion"/>
  </si>
  <si>
    <t>自建，保持内部装修符合Massive风格，外立面采用类似风格，占地300，层高5层</t>
    <phoneticPr fontId="2" type="noConversion"/>
  </si>
  <si>
    <t>https://www.vivairauscedo.com/ 多年生，计算10%耗损，行距约 2.5 米，株距约 1 米</t>
    <phoneticPr fontId="2" type="noConversion"/>
  </si>
  <si>
    <t>https://www.planfor.fr/ 后续自主繁育扦插，已计算10%耗损</t>
    <phoneticPr fontId="2" type="noConversion"/>
  </si>
  <si>
    <t>https://www.saaten-union.de/ Agricoltura Regione Puglia 可以自主繁育，每三年一次更新可以优化种源。</t>
    <phoneticPr fontId="2" type="noConversion"/>
  </si>
  <si>
    <t>迷迭香幼苗</t>
    <phoneticPr fontId="2" type="noConversion"/>
  </si>
  <si>
    <t>Vivaio Online Piante da Frutto</t>
  </si>
  <si>
    <t>https://www.vivaigabbianelli.it/it/ 需要更新秧苗以避免病虫害和性状退化</t>
    <phoneticPr fontId="2" type="noConversion"/>
  </si>
  <si>
    <t>苜蓿</t>
    <phoneticPr fontId="2" type="noConversion"/>
  </si>
  <si>
    <t>轮种迷迭香 在温室内</t>
    <phoneticPr fontId="2" type="noConversion"/>
  </si>
  <si>
    <t>豇豆</t>
    <phoneticPr fontId="2" type="noConversion"/>
  </si>
  <si>
    <t>每年三次</t>
    <phoneticPr fontId="2" type="noConversion"/>
  </si>
  <si>
    <t>每年两次（算总数了</t>
    <phoneticPr fontId="2" type="noConversion"/>
  </si>
  <si>
    <t>https://www.fao.org/4/y4011e/y4011e0g.htm 采取轮作模式小麦-向日葵-羽扇豆-荞麦-小麦-紫花苕子</t>
    <phoneticPr fontId="2" type="noConversion"/>
  </si>
  <si>
    <t>种植频率不能过高，避免病虫害和土壤质量降低</t>
    <phoneticPr fontId="2" type="noConversion"/>
  </si>
  <si>
    <t>荞麦</t>
    <phoneticPr fontId="2" type="noConversion"/>
  </si>
  <si>
    <t xml:space="preserve">https://www.sare.org/ </t>
    <phoneticPr fontId="2" type="noConversion"/>
  </si>
  <si>
    <t>包括道路以及修饰性建设、安全设施</t>
    <phoneticPr fontId="2" type="noConversion"/>
  </si>
  <si>
    <t>笼舍本体、相关设施和育肥站</t>
    <phoneticPr fontId="2" type="noConversion"/>
  </si>
  <si>
    <t>鸡鸭饲料费用</t>
    <phoneticPr fontId="2" type="noConversion"/>
  </si>
  <si>
    <t>马</t>
    <phoneticPr fontId="2" type="noConversion"/>
  </si>
  <si>
    <t>1000给放养需要更新种群以避免基因疾病和性状退化</t>
    <phoneticPr fontId="2" type="noConversion"/>
  </si>
  <si>
    <t>总面积：11公顷：5公顷葡萄园 5公顷花卉园（包括1公顷大棚） 0.5公顷民宿和配套设施 0.5公顷动物笼舍</t>
    <phoneticPr fontId="2" type="noConversion"/>
  </si>
  <si>
    <t>农业项目分析</t>
    <phoneticPr fontId="2" type="noConversion"/>
  </si>
  <si>
    <t>假定项目</t>
    <phoneticPr fontId="2" type="noConversion"/>
  </si>
  <si>
    <t>依照日历年进行计算</t>
    <phoneticPr fontId="2" type="noConversion"/>
  </si>
  <si>
    <t>收益贴现年</t>
    <phoneticPr fontId="2" type="noConversion"/>
  </si>
  <si>
    <t>开始执行年份</t>
    <phoneticPr fontId="2" type="noConversion"/>
  </si>
  <si>
    <t>种植，畜牧</t>
    <phoneticPr fontId="2" type="noConversion"/>
  </si>
  <si>
    <t>游览、部分活动</t>
    <phoneticPr fontId="2" type="noConversion"/>
  </si>
  <si>
    <t>剩余部分活动、民宿</t>
    <phoneticPr fontId="2" type="noConversion"/>
  </si>
  <si>
    <t>计划终止年份</t>
    <phoneticPr fontId="2" type="noConversion"/>
  </si>
  <si>
    <t>计算税率，不考虑补贴</t>
    <phoneticPr fontId="2" type="noConversion"/>
  </si>
  <si>
    <t>贴现率</t>
    <phoneticPr fontId="2" type="noConversion"/>
  </si>
  <si>
    <t>计算项目\执行年</t>
    <phoneticPr fontId="2" type="noConversion"/>
  </si>
  <si>
    <t>酿酒厂</t>
    <phoneticPr fontId="2" type="noConversion"/>
  </si>
  <si>
    <t>执照</t>
    <phoneticPr fontId="2" type="noConversion"/>
  </si>
  <si>
    <t>包括农业经营、动物养殖肥料、温室展示设施、民宿餐饮、酿酒许可、销售许可</t>
    <phoneticPr fontId="2" type="noConversion"/>
  </si>
  <si>
    <t>不考虑欧盟减税政策，有亏损转移，iva22%（不考虑转移支付），ires24%，irap3.9%（无法亏损抵扣）</t>
    <phoneticPr fontId="2" type="noConversion"/>
  </si>
  <si>
    <t>经营保险</t>
    <phoneticPr fontId="2" type="noConversion"/>
  </si>
  <si>
    <t>房屋折旧</t>
    <phoneticPr fontId="2" type="noConversion"/>
  </si>
  <si>
    <t>酒厂折旧</t>
    <phoneticPr fontId="2" type="noConversion"/>
  </si>
  <si>
    <t>农业设备折旧</t>
    <phoneticPr fontId="2" type="noConversion"/>
  </si>
  <si>
    <t>笼舍折旧</t>
    <phoneticPr fontId="2" type="noConversion"/>
  </si>
  <si>
    <t>智能系统折旧</t>
    <phoneticPr fontId="2" type="noConversion"/>
  </si>
  <si>
    <t>道路等基础设施</t>
    <phoneticPr fontId="2" type="noConversion"/>
  </si>
  <si>
    <t>（五年后得再一次更新）</t>
    <phoneticPr fontId="2" type="noConversion"/>
  </si>
  <si>
    <t>（25年）</t>
    <phoneticPr fontId="2" type="noConversion"/>
  </si>
  <si>
    <t>50年</t>
    <phoneticPr fontId="2" type="noConversion"/>
  </si>
  <si>
    <t>30年</t>
    <phoneticPr fontId="2" type="noConversion"/>
  </si>
  <si>
    <t>20年</t>
    <phoneticPr fontId="2" type="noConversion"/>
  </si>
  <si>
    <t>10年</t>
    <phoneticPr fontId="2" type="noConversion"/>
  </si>
  <si>
    <t>大棚折旧</t>
    <phoneticPr fontId="2" type="noConversion"/>
  </si>
  <si>
    <t>从第二年开始每年</t>
    <phoneticPr fontId="2" type="noConversion"/>
  </si>
  <si>
    <t>从第二年开始每年</t>
    <phoneticPr fontId="2" type="noConversion"/>
  </si>
  <si>
    <t>从第二年开始每年</t>
    <phoneticPr fontId="2" type="noConversion"/>
  </si>
  <si>
    <t>每年花费（总数）</t>
    <phoneticPr fontId="2" type="noConversion"/>
  </si>
  <si>
    <t>折旧</t>
    <phoneticPr fontId="2" type="noConversion"/>
  </si>
  <si>
    <t>农业开销</t>
    <phoneticPr fontId="2" type="noConversion"/>
  </si>
  <si>
    <t>产品加工开销</t>
    <phoneticPr fontId="2" type="noConversion"/>
  </si>
  <si>
    <t>保险</t>
    <phoneticPr fontId="2" type="noConversion"/>
  </si>
  <si>
    <t>水电费</t>
    <phoneticPr fontId="2" type="noConversion"/>
  </si>
  <si>
    <t>员工雇佣</t>
    <phoneticPr fontId="2" type="noConversion"/>
  </si>
  <si>
    <t>鸡鸭加工费</t>
    <phoneticPr fontId="2" type="noConversion"/>
  </si>
  <si>
    <t>薰衣草加工费</t>
    <phoneticPr fontId="2" type="noConversion"/>
  </si>
  <si>
    <t>小麦加工费</t>
    <phoneticPr fontId="2" type="noConversion"/>
  </si>
  <si>
    <t>荞麦加工费用</t>
    <phoneticPr fontId="2" type="noConversion"/>
  </si>
  <si>
    <t>蔬果加工</t>
    <phoneticPr fontId="2" type="noConversion"/>
  </si>
  <si>
    <t>从第二年开始每年</t>
    <phoneticPr fontId="2" type="noConversion"/>
  </si>
  <si>
    <t>动物投入</t>
    <phoneticPr fontId="2" type="noConversion"/>
  </si>
  <si>
    <t>贴现率：10.46%</t>
    <phoneticPr fontId="2" type="noConversion"/>
  </si>
  <si>
    <t>总收入</t>
    <phoneticPr fontId="2" type="noConversion"/>
  </si>
  <si>
    <t>住宿收入</t>
    <phoneticPr fontId="2" type="noConversion"/>
  </si>
  <si>
    <t>餐饮收入</t>
    <phoneticPr fontId="2" type="noConversion"/>
  </si>
  <si>
    <t>活动收入</t>
    <phoneticPr fontId="2" type="noConversion"/>
  </si>
  <si>
    <t>小麦</t>
    <phoneticPr fontId="2" type="noConversion"/>
  </si>
  <si>
    <t>葡萄</t>
    <phoneticPr fontId="2" type="noConversion"/>
  </si>
  <si>
    <t>薰衣草</t>
    <phoneticPr fontId="2" type="noConversion"/>
  </si>
  <si>
    <t>向日葵</t>
    <phoneticPr fontId="2" type="noConversion"/>
  </si>
  <si>
    <t>羽扇豆</t>
    <phoneticPr fontId="2" type="noConversion"/>
  </si>
  <si>
    <t>荞麦</t>
    <phoneticPr fontId="2" type="noConversion"/>
  </si>
  <si>
    <t>紫花苕子</t>
    <phoneticPr fontId="2" type="noConversion"/>
  </si>
  <si>
    <t>番茄</t>
    <phoneticPr fontId="2" type="noConversion"/>
  </si>
  <si>
    <t>大棚作物</t>
    <phoneticPr fontId="2" type="noConversion"/>
  </si>
  <si>
    <t>鸡鸭</t>
    <phoneticPr fontId="2" type="noConversion"/>
  </si>
  <si>
    <t>迷迭香</t>
    <phoneticPr fontId="2" type="noConversion"/>
  </si>
  <si>
    <t>豇豆</t>
    <phoneticPr fontId="2" type="noConversion"/>
  </si>
  <si>
    <t>蔬菜塔</t>
    <phoneticPr fontId="2" type="noConversion"/>
  </si>
  <si>
    <t>一次性</t>
    <phoneticPr fontId="2" type="noConversion"/>
  </si>
  <si>
    <t>蔬菜种子</t>
    <phoneticPr fontId="2" type="noConversion"/>
  </si>
  <si>
    <t>从第二年开始每年</t>
    <phoneticPr fontId="2" type="noConversion"/>
  </si>
  <si>
    <t>大棚设施折旧（蔬菜塔）</t>
    <phoneticPr fontId="2" type="noConversion"/>
  </si>
  <si>
    <t>住宿标准</t>
    <phoneticPr fontId="2" type="noConversion"/>
  </si>
  <si>
    <t>标准间12平</t>
    <phoneticPr fontId="2" type="noConversion"/>
  </si>
  <si>
    <t>数目</t>
    <phoneticPr fontId="2" type="noConversion"/>
  </si>
  <si>
    <t>套间</t>
    <phoneticPr fontId="2" type="noConversion"/>
  </si>
  <si>
    <t>亲子房</t>
    <phoneticPr fontId="2" type="noConversion"/>
  </si>
  <si>
    <t>小套房</t>
    <phoneticPr fontId="2" type="noConversion"/>
  </si>
  <si>
    <t>入住率按照50%计算</t>
    <phoneticPr fontId="2" type="noConversion"/>
  </si>
  <si>
    <t>计算项目\数量公斤\收获年</t>
    <phoneticPr fontId="2" type="noConversion"/>
  </si>
  <si>
    <t>动物</t>
    <phoneticPr fontId="2" type="noConversion"/>
  </si>
  <si>
    <t>鸡鸭蛋</t>
    <phoneticPr fontId="2" type="noConversion"/>
  </si>
  <si>
    <t>计算项目\销售额\销售年</t>
    <phoneticPr fontId="2" type="noConversion"/>
  </si>
  <si>
    <t>有机肥</t>
    <phoneticPr fontId="2" type="noConversion"/>
  </si>
  <si>
    <t>种植贩卖收入</t>
    <phoneticPr fontId="2" type="noConversion"/>
  </si>
  <si>
    <t>动物及制品贩卖收入</t>
    <phoneticPr fontId="2" type="noConversion"/>
  </si>
  <si>
    <t>活动项目</t>
    <phoneticPr fontId="2" type="noConversion"/>
  </si>
  <si>
    <t>春</t>
    <phoneticPr fontId="2" type="noConversion"/>
  </si>
  <si>
    <t>夏</t>
    <phoneticPr fontId="2" type="noConversion"/>
  </si>
  <si>
    <t>秋</t>
    <phoneticPr fontId="2" type="noConversion"/>
  </si>
  <si>
    <t>冬</t>
    <phoneticPr fontId="2" type="noConversion"/>
  </si>
  <si>
    <t>花卉园参观</t>
    <phoneticPr fontId="2" type="noConversion"/>
  </si>
  <si>
    <t>动物接触</t>
    <phoneticPr fontId="2" type="noConversion"/>
  </si>
  <si>
    <t>温室采摘</t>
    <phoneticPr fontId="2" type="noConversion"/>
  </si>
  <si>
    <t>葡萄采摘</t>
    <phoneticPr fontId="2" type="noConversion"/>
  </si>
  <si>
    <t>酿酒参观</t>
    <phoneticPr fontId="2" type="noConversion"/>
  </si>
  <si>
    <t>品酒节</t>
    <phoneticPr fontId="2" type="noConversion"/>
  </si>
  <si>
    <t>香草包DIY</t>
    <phoneticPr fontId="2" type="noConversion"/>
  </si>
  <si>
    <t>咸蛋制作</t>
    <phoneticPr fontId="2" type="noConversion"/>
  </si>
  <si>
    <t>骑马体验</t>
    <phoneticPr fontId="2" type="noConversion"/>
  </si>
  <si>
    <t>葡萄园参观</t>
    <phoneticPr fontId="2" type="noConversion"/>
  </si>
  <si>
    <t>销售税</t>
    <phoneticPr fontId="2" type="noConversion"/>
  </si>
  <si>
    <t>地方税</t>
    <phoneticPr fontId="2" type="noConversion"/>
  </si>
  <si>
    <t>ires可以亏损转移</t>
    <phoneticPr fontId="2" type="noConversion"/>
  </si>
  <si>
    <t>土地购置</t>
    <phoneticPr fontId="2" type="noConversion"/>
  </si>
  <si>
    <t>动物笼舍及配套设施</t>
    <phoneticPr fontId="2" type="noConversion"/>
  </si>
  <si>
    <t>农用机器</t>
    <phoneticPr fontId="2" type="noConversion"/>
  </si>
  <si>
    <t>温室大棚</t>
    <phoneticPr fontId="2" type="noConversion"/>
  </si>
  <si>
    <t>资本投入（一次性）</t>
    <phoneticPr fontId="2" type="noConversion"/>
  </si>
  <si>
    <t>马</t>
    <phoneticPr fontId="2" type="noConversion"/>
  </si>
  <si>
    <t>羊</t>
    <phoneticPr fontId="2" type="noConversion"/>
  </si>
  <si>
    <t>一次性</t>
    <phoneticPr fontId="2" type="noConversion"/>
  </si>
  <si>
    <t>羊</t>
    <phoneticPr fontId="2" type="noConversion"/>
  </si>
  <si>
    <t>生物肥</t>
    <phoneticPr fontId="2" type="noConversion"/>
  </si>
  <si>
    <t>折旧</t>
    <phoneticPr fontId="2" type="noConversion"/>
  </si>
  <si>
    <t>蔬菜塔</t>
    <phoneticPr fontId="2" type="noConversion"/>
  </si>
  <si>
    <t>智能设备</t>
    <phoneticPr fontId="2" type="noConversion"/>
  </si>
  <si>
    <t>民宿及配套设施</t>
    <phoneticPr fontId="2" type="noConversion"/>
  </si>
  <si>
    <t>酿酒厂</t>
    <phoneticPr fontId="2" type="noConversion"/>
  </si>
  <si>
    <t>动物笼舍及设施</t>
    <phoneticPr fontId="2" type="noConversion"/>
  </si>
  <si>
    <t>温室大棚</t>
    <phoneticPr fontId="2" type="noConversion"/>
  </si>
  <si>
    <t>设施维护费</t>
    <phoneticPr fontId="2" type="noConversion"/>
  </si>
  <si>
    <t>马路等基础设施</t>
    <phoneticPr fontId="2" type="noConversion"/>
  </si>
  <si>
    <t>从第二年开始每年</t>
    <phoneticPr fontId="2" type="noConversion"/>
  </si>
  <si>
    <t>从第三年开始计算</t>
    <phoneticPr fontId="2" type="noConversion"/>
  </si>
  <si>
    <t>维护费用</t>
    <phoneticPr fontId="2" type="noConversion"/>
  </si>
  <si>
    <t>农业设备</t>
    <phoneticPr fontId="2" type="noConversion"/>
  </si>
  <si>
    <t>计算项目\加工花费\年</t>
    <phoneticPr fontId="2" type="noConversion"/>
  </si>
  <si>
    <t>计算项目\加工成本\年</t>
    <phoneticPr fontId="2" type="noConversion"/>
  </si>
  <si>
    <t>鸡鸭</t>
    <phoneticPr fontId="2" type="noConversion"/>
  </si>
  <si>
    <t>可以纳入亏损转移的资本投入：</t>
    <phoneticPr fontId="2" type="noConversion"/>
  </si>
  <si>
    <t>设备采购</t>
    <phoneticPr fontId="2" type="noConversion"/>
  </si>
  <si>
    <t>收入抵扣情况</t>
    <phoneticPr fontId="2" type="noConversion"/>
  </si>
  <si>
    <t>被税金额</t>
    <phoneticPr fontId="2" type="noConversion"/>
  </si>
  <si>
    <t>纳税金额</t>
    <phoneticPr fontId="2" type="noConversion"/>
  </si>
  <si>
    <t>需贴现金额</t>
    <phoneticPr fontId="2" type="noConversion"/>
  </si>
  <si>
    <t>贴现值</t>
    <phoneticPr fontId="2" type="noConversion"/>
  </si>
  <si>
    <t>NPV</t>
    <phoneticPr fontId="2" type="noConversion"/>
  </si>
  <si>
    <t>IRR</t>
    <phoneticPr fontId="2" type="noConversion"/>
  </si>
  <si>
    <t>一年计算300天</t>
    <phoneticPr fontId="2" type="noConversion"/>
  </si>
  <si>
    <t>Total area: 11 hectares: 5 hectares of vineyards 5 hectares of flower garden (including 1 hectare of greenhouses) 0.5 hectares of homestays and ancillary facilities 0.5 hectares of animal cages</t>
    <phoneticPr fontId="2" type="noConversion"/>
  </si>
  <si>
    <t>Name</t>
    <phoneticPr fontId="2" type="noConversion"/>
  </si>
  <si>
    <t>frequency</t>
    <phoneticPr fontId="2" type="noConversion"/>
  </si>
  <si>
    <t>quantity</t>
    <phoneticPr fontId="2" type="noConversion"/>
  </si>
  <si>
    <t>unit price(€</t>
    <phoneticPr fontId="2" type="noConversion"/>
  </si>
  <si>
    <t>note</t>
    <phoneticPr fontId="2" type="noConversion"/>
  </si>
  <si>
    <t>total price(€</t>
    <phoneticPr fontId="2" type="noConversion"/>
  </si>
  <si>
    <t>Land acquisition 2</t>
    <phoneticPr fontId="2" type="noConversion"/>
  </si>
  <si>
    <t>disposable</t>
    <phoneticPr fontId="2" type="noConversion"/>
  </si>
  <si>
    <t>Greenhouse area</t>
    <phoneticPr fontId="2" type="noConversion"/>
  </si>
  <si>
    <t>B&amp;B and livestock area</t>
    <phoneticPr fontId="2" type="noConversion"/>
  </si>
  <si>
    <r>
      <t xml:space="preserve">https://www.fao.org/4/y4011e/y4011e0g.htm </t>
    </r>
    <r>
      <rPr>
        <sz val="11"/>
        <color theme="1"/>
        <rFont val="宋体"/>
        <family val="2"/>
      </rPr>
      <t>采取轮作模式小麦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</rPr>
      <t>向日葵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</rPr>
      <t>羽扇豆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</rPr>
      <t>荞麦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</rPr>
      <t>小麦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</rPr>
      <t>紫花苕子</t>
    </r>
    <phoneticPr fontId="2" type="noConversion"/>
  </si>
  <si>
    <r>
      <t xml:space="preserve">https://www.saaten-union.de/ Agricoltura Regione Puglia </t>
    </r>
    <r>
      <rPr>
        <sz val="11"/>
        <color theme="1"/>
        <rFont val="宋体"/>
        <family val="2"/>
      </rPr>
      <t>可以自主繁育，每三年一次更新可以优化种源。</t>
    </r>
    <phoneticPr fontId="2" type="noConversion"/>
  </si>
  <si>
    <t>The cage itself, related facilities and fattening stations</t>
    <phoneticPr fontId="2" type="noConversion"/>
  </si>
  <si>
    <t>https://www.vivairauscedo.com/ Perennial, calculated 10% loss, row spacing of about 2.5 m, plant spacing of about 1 m</t>
    <phoneticPr fontId="2" type="noConversion"/>
  </si>
  <si>
    <t>https://www.planfor.fr/ Subsequent self-breeding cuttings, 10% loss has been calculated</t>
    <phoneticPr fontId="2" type="noConversion"/>
  </si>
  <si>
    <t>B&amp;B and supporting facilities</t>
  </si>
  <si>
    <t>Greenhouses</t>
    <phoneticPr fontId="2" type="noConversion"/>
  </si>
  <si>
    <t>sheep</t>
    <phoneticPr fontId="2" type="noConversion"/>
  </si>
  <si>
    <t>horse</t>
    <phoneticPr fontId="2" type="noConversion"/>
  </si>
  <si>
    <t>Including agricultural operations, animal breeding fertilizers, greenhouse display facilities, B&amp;B catering, winemaking licenses, and sales licenses</t>
  </si>
  <si>
    <t>Including roads, decorative construction, and safety facilities</t>
  </si>
  <si>
    <t>Including roads, decorative construction, and safety facilities</t>
    <phoneticPr fontId="2" type="noConversion"/>
  </si>
  <si>
    <t>every year</t>
    <phoneticPr fontId="2" type="noConversion"/>
  </si>
  <si>
    <t>three times each year</t>
    <phoneticPr fontId="2" type="noConversion"/>
  </si>
  <si>
    <t>every year</t>
    <phoneticPr fontId="2" type="noConversion"/>
  </si>
  <si>
    <t>twice each year</t>
    <phoneticPr fontId="2" type="noConversion"/>
  </si>
  <si>
    <t>every year since second year</t>
    <phoneticPr fontId="2" type="noConversion"/>
  </si>
  <si>
    <t>every two years</t>
    <phoneticPr fontId="2" type="noConversion"/>
  </si>
  <si>
    <t>Regardless of EU tax cuts, there is a loss transfer, IVA 22% (excluding transfer payments), IRES 24%, IRAP 3.9% (non-loss deduction)</t>
    <phoneticPr fontId="2" type="noConversion"/>
  </si>
  <si>
    <t>Utility bills</t>
  </si>
  <si>
    <t>Land lease</t>
    <phoneticPr fontId="2" type="noConversion"/>
  </si>
  <si>
    <t>Employee employment expenses</t>
    <phoneticPr fontId="2" type="noConversion"/>
  </si>
  <si>
    <t>2% annual commission growth to account for inflation</t>
    <phoneticPr fontId="2" type="noConversion"/>
  </si>
  <si>
    <t>A ten-year contract, excluding price increases</t>
    <phoneticPr fontId="2" type="noConversion"/>
  </si>
  <si>
    <t>Considering the consumption of personnel, the water bill became 1.5 times the original after the B&amp;B opened in the third year, and the electricity bill increased by 1.5 times the initial amount.</t>
    <phoneticPr fontId="2" type="noConversion"/>
  </si>
  <si>
    <t>Rotate rosemary in a greenhouse</t>
    <phoneticPr fontId="2" type="noConversion"/>
  </si>
  <si>
    <t>taxes</t>
    <phoneticPr fontId="2" type="noConversion"/>
  </si>
  <si>
    <t>Operate insurance</t>
    <phoneticPr fontId="2" type="noConversion"/>
  </si>
  <si>
    <t>Tomato seedlings</t>
    <phoneticPr fontId="2" type="noConversion"/>
  </si>
  <si>
    <t>cowpea seedlings</t>
    <phoneticPr fontId="2" type="noConversion"/>
  </si>
  <si>
    <t>Animal product processing fees</t>
    <phoneticPr fontId="2" type="noConversion"/>
  </si>
  <si>
    <t>The specific calculations are shown in the table below</t>
    <phoneticPr fontId="2" type="noConversion"/>
  </si>
  <si>
    <t>20 years</t>
    <phoneticPr fontId="2" type="noConversion"/>
  </si>
  <si>
    <t>10 years</t>
    <phoneticPr fontId="2" type="noConversion"/>
  </si>
  <si>
    <t>Update once in five years</t>
    <phoneticPr fontId="2" type="noConversion"/>
  </si>
  <si>
    <t>Depreciation of intelligent systems</t>
  </si>
  <si>
    <t>Equipment maintenance</t>
    <phoneticPr fontId="2" type="noConversion"/>
  </si>
  <si>
    <t>depend on the equipment</t>
    <phoneticPr fontId="2" type="noConversion"/>
  </si>
  <si>
    <t>Product transportation and outsourced processing</t>
    <phoneticPr fontId="2" type="noConversion"/>
  </si>
  <si>
    <t>https://www.vivaigabbianelli.it/it/ Seedlings need to be renewed to avoid pests, diseases and trait degradation</t>
    <phoneticPr fontId="2" type="noConversion"/>
  </si>
  <si>
    <t>Costs for processing agricultural products</t>
    <phoneticPr fontId="2" type="noConversion"/>
  </si>
  <si>
    <t>depend on the type of product</t>
    <phoneticPr fontId="2" type="noConversion"/>
  </si>
  <si>
    <t>Chicken and duck feed costs</t>
    <phoneticPr fontId="2" type="noConversion"/>
  </si>
  <si>
    <t>Vegetable seeds</t>
    <phoneticPr fontId="2" type="noConversion"/>
  </si>
  <si>
    <t>Depreciation of agricultural equipment</t>
    <phoneticPr fontId="2" type="noConversion"/>
  </si>
  <si>
    <t>roads and other infrastructure</t>
    <phoneticPr fontId="2" type="noConversion"/>
  </si>
  <si>
    <t>lucerne</t>
    <phoneticPr fontId="2" type="noConversion"/>
  </si>
  <si>
    <t>Fruit and vegetable processing</t>
    <phoneticPr fontId="2" type="noConversion"/>
  </si>
  <si>
    <t>Depreciation of cages</t>
    <phoneticPr fontId="2" type="noConversion"/>
  </si>
  <si>
    <t>The planting frequency should not be too high to avoid pests and diseases and deterioration of soil quality</t>
    <phoneticPr fontId="2" type="noConversion"/>
  </si>
  <si>
    <t>Sunflower seeds</t>
    <phoneticPr fontId="2" type="noConversion"/>
  </si>
  <si>
    <t>every three years</t>
    <phoneticPr fontId="2" type="noConversion"/>
  </si>
  <si>
    <t>buckwheat</t>
    <phoneticPr fontId="2" type="noConversion"/>
  </si>
  <si>
    <t>Buckwheat processing costs</t>
    <phoneticPr fontId="2" type="noConversion"/>
  </si>
  <si>
    <t>Lupine seeds</t>
    <phoneticPr fontId="2" type="noConversion"/>
  </si>
  <si>
    <t>Chickens and ducks</t>
    <phoneticPr fontId="2" type="noConversion"/>
  </si>
  <si>
    <t>1000 per Stocking requires population 100 renewal in 4 years to avoid genetic diseases and trait degradation</t>
    <phoneticPr fontId="2" type="noConversion"/>
  </si>
  <si>
    <t>Wheat seeds</t>
    <phoneticPr fontId="2" type="noConversion"/>
  </si>
  <si>
    <t>Wheat processing fee</t>
    <phoneticPr fontId="2" type="noConversion"/>
  </si>
  <si>
    <t>Depreciation of greenhouse facilities (vegetable tart)</t>
    <phoneticPr fontId="2" type="noConversion"/>
  </si>
  <si>
    <t>Depreciation of greenhouses</t>
    <phoneticPr fontId="2" type="noConversion"/>
  </si>
  <si>
    <t>8 year, need to update in 8 years</t>
    <phoneticPr fontId="2" type="noConversion"/>
  </si>
  <si>
    <t>20 years</t>
    <phoneticPr fontId="2" type="noConversion"/>
  </si>
  <si>
    <t>30 years</t>
    <phoneticPr fontId="2" type="noConversion"/>
  </si>
  <si>
    <t>50 years</t>
    <phoneticPr fontId="2" type="noConversion"/>
  </si>
  <si>
    <t>Depreciation of the house</t>
    <phoneticPr fontId="2" type="noConversion"/>
  </si>
  <si>
    <t>Distillery depreciation</t>
    <phoneticPr fontId="2" type="noConversion"/>
  </si>
  <si>
    <t>every year since third year</t>
    <phoneticPr fontId="2" type="noConversion"/>
  </si>
  <si>
    <t>Self-built, keeping the interior decoration in line with the Massive style, the façade adopts a similar style, covering an area of 300 square meters with 5 floors</t>
    <phoneticPr fontId="2" type="noConversion"/>
  </si>
  <si>
    <t>wheat</t>
    <phoneticPr fontId="2" type="noConversion"/>
  </si>
  <si>
    <t>grape</t>
    <phoneticPr fontId="2" type="noConversion"/>
  </si>
  <si>
    <t>lavender</t>
    <phoneticPr fontId="2" type="noConversion"/>
  </si>
  <si>
    <t>sunflower</t>
    <phoneticPr fontId="2" type="noConversion"/>
  </si>
  <si>
    <t>lupin</t>
    <phoneticPr fontId="2" type="noConversion"/>
  </si>
  <si>
    <t>rosemary</t>
    <phoneticPr fontId="2" type="noConversion"/>
  </si>
  <si>
    <t>cowpea</t>
    <phoneticPr fontId="2" type="noConversion"/>
  </si>
  <si>
    <t>Animals</t>
    <phoneticPr fontId="2" type="noConversion"/>
  </si>
  <si>
    <t>tomato</t>
    <phoneticPr fontId="2" type="noConversion"/>
  </si>
  <si>
    <t>Greenhouse crops</t>
    <phoneticPr fontId="2" type="noConversion"/>
  </si>
  <si>
    <t>purple flowers</t>
    <phoneticPr fontId="2" type="noConversion"/>
  </si>
  <si>
    <t>chickens and ducks</t>
    <phoneticPr fontId="2" type="noConversion"/>
  </si>
  <si>
    <t>chicken and duck eggs</t>
    <phoneticPr fontId="2" type="noConversion"/>
  </si>
  <si>
    <t>biofertilizer</t>
    <phoneticPr fontId="2" type="noConversion"/>
  </si>
  <si>
    <t>Calculate the item\Processing costs\harvest year</t>
    <phoneticPr fontId="2" type="noConversion"/>
  </si>
  <si>
    <t>Calculate the item\quantity kg\harvest year</t>
    <phoneticPr fontId="2" type="noConversion"/>
  </si>
  <si>
    <t>Calculate the item\Sales\harvest year</t>
    <phoneticPr fontId="2" type="noConversion"/>
  </si>
  <si>
    <t>Animals</t>
    <phoneticPr fontId="2" type="noConversion"/>
  </si>
  <si>
    <t>Standard of accommodation</t>
    <phoneticPr fontId="2" type="noConversion"/>
  </si>
  <si>
    <t>apartment</t>
    <phoneticPr fontId="2" type="noConversion"/>
  </si>
  <si>
    <t>Standard rooms</t>
    <phoneticPr fontId="2" type="noConversion"/>
  </si>
  <si>
    <t>Family room</t>
    <phoneticPr fontId="2" type="noConversion"/>
  </si>
  <si>
    <t>Junior suite</t>
    <phoneticPr fontId="2" type="noConversion"/>
  </si>
  <si>
    <t>The occupancy rate is calculated at 40%</t>
    <phoneticPr fontId="2" type="noConversion"/>
  </si>
  <si>
    <t>300 days in a year</t>
    <phoneticPr fontId="2" type="noConversion"/>
  </si>
  <si>
    <t>activities</t>
    <phoneticPr fontId="2" type="noConversion"/>
  </si>
  <si>
    <t>spring</t>
    <phoneticPr fontId="2" type="noConversion"/>
  </si>
  <si>
    <t>summer</t>
    <phoneticPr fontId="2" type="noConversion"/>
  </si>
  <si>
    <t>autumn</t>
    <phoneticPr fontId="2" type="noConversion"/>
  </si>
  <si>
    <t>winter</t>
    <phoneticPr fontId="2" type="noConversion"/>
  </si>
  <si>
    <t>Flower garden visit</t>
    <phoneticPr fontId="2" type="noConversion"/>
  </si>
  <si>
    <t>Animal contact</t>
    <phoneticPr fontId="2" type="noConversion"/>
  </si>
  <si>
    <t>Greenhouse picking</t>
    <phoneticPr fontId="2" type="noConversion"/>
  </si>
  <si>
    <t>Grape harvesting</t>
    <phoneticPr fontId="2" type="noConversion"/>
  </si>
  <si>
    <t>Winemaking tour</t>
    <phoneticPr fontId="2" type="noConversion"/>
  </si>
  <si>
    <t>Wine tasting festival</t>
    <phoneticPr fontId="2" type="noConversion"/>
  </si>
  <si>
    <t>Vanilla bag DIY</t>
    <phoneticPr fontId="2" type="noConversion"/>
  </si>
  <si>
    <t>Salted egg making</t>
    <phoneticPr fontId="2" type="noConversion"/>
  </si>
  <si>
    <t>Horseback riding experience</t>
    <phoneticPr fontId="2" type="noConversion"/>
  </si>
  <si>
    <t>Vineyard visit</t>
    <phoneticPr fontId="2" type="noConversion"/>
  </si>
  <si>
    <t>roads and other infrastructure</t>
    <phoneticPr fontId="2" type="noConversion"/>
  </si>
  <si>
    <t>green houses</t>
    <phoneticPr fontId="2" type="noConversion"/>
  </si>
  <si>
    <t>agricultural equipment</t>
    <phoneticPr fontId="2" type="noConversion"/>
  </si>
  <si>
    <t>Animal cages and facilities</t>
    <phoneticPr fontId="2" type="noConversion"/>
  </si>
  <si>
    <t>brewery</t>
    <phoneticPr fontId="2" type="noConversion"/>
  </si>
  <si>
    <t>Smart devices</t>
    <phoneticPr fontId="2" type="noConversion"/>
  </si>
  <si>
    <t>Vegetable tart</t>
    <phoneticPr fontId="2" type="noConversion"/>
  </si>
  <si>
    <t>Depreciation</t>
    <phoneticPr fontId="2" type="noConversion"/>
  </si>
  <si>
    <t>The tax rate is calculated, without taking into account subsidies</t>
  </si>
  <si>
    <t>disposable</t>
    <phoneticPr fontId="2" type="noConversion"/>
  </si>
  <si>
    <t>CAPEX(disposable)</t>
    <phoneticPr fontId="2" type="noConversion"/>
  </si>
  <si>
    <t>Land acquisition 1</t>
    <phoneticPr fontId="2" type="noConversion"/>
  </si>
  <si>
    <t>Animal cages and supporting facilities</t>
    <phoneticPr fontId="2" type="noConversion"/>
  </si>
  <si>
    <t>Animal cages and supporting facilities</t>
    <phoneticPr fontId="2" type="noConversion"/>
  </si>
  <si>
    <t>Grape seedlings</t>
    <phoneticPr fontId="2" type="noConversion"/>
  </si>
  <si>
    <t>Lavender seedlings</t>
    <phoneticPr fontId="2" type="noConversion"/>
  </si>
  <si>
    <t>B&amp;B and supporting facilities</t>
    <phoneticPr fontId="2" type="noConversion"/>
  </si>
  <si>
    <t>Agricultural machinery</t>
    <phoneticPr fontId="2" type="noConversion"/>
  </si>
  <si>
    <t>Rosemary seedlings</t>
    <phoneticPr fontId="2" type="noConversion"/>
  </si>
  <si>
    <t>Design fee</t>
    <phoneticPr fontId="2" type="noConversion"/>
  </si>
  <si>
    <t>Publicity costs</t>
    <phoneticPr fontId="2" type="noConversion"/>
  </si>
  <si>
    <t>Brewery</t>
    <phoneticPr fontId="2" type="noConversion"/>
  </si>
  <si>
    <t>Licence</t>
    <phoneticPr fontId="2" type="noConversion"/>
  </si>
  <si>
    <t>Infrastructure</t>
    <phoneticPr fontId="2" type="noConversion"/>
  </si>
  <si>
    <t>Vegetable tart</t>
    <phoneticPr fontId="2" type="noConversion"/>
  </si>
  <si>
    <t>maintenance</t>
    <phoneticPr fontId="2" type="noConversion"/>
  </si>
  <si>
    <t>Accommodation income</t>
    <phoneticPr fontId="2" type="noConversion"/>
  </si>
  <si>
    <t>Activity income</t>
  </si>
  <si>
    <t>Income from planting and sales</t>
  </si>
  <si>
    <t>The amount to be taxed</t>
    <phoneticPr fontId="2" type="noConversion"/>
  </si>
  <si>
    <t>Analysis of agricultural tourism</t>
    <phoneticPr fontId="2" type="noConversion"/>
  </si>
  <si>
    <t>Assumption</t>
    <phoneticPr fontId="2" type="noConversion"/>
  </si>
  <si>
    <t>Financial years are calendar years</t>
    <phoneticPr fontId="2" type="noConversion"/>
  </si>
  <si>
    <t>Discount Rate: 10.46%</t>
    <phoneticPr fontId="2" type="noConversion"/>
  </si>
  <si>
    <t>Discounted back to</t>
    <phoneticPr fontId="2" type="noConversion"/>
  </si>
  <si>
    <t xml:space="preserve">First year operations </t>
    <phoneticPr fontId="2" type="noConversion"/>
  </si>
  <si>
    <t>Farming, animal husbandry</t>
    <phoneticPr fontId="2" type="noConversion"/>
  </si>
  <si>
    <t>Excursions, some activities</t>
    <phoneticPr fontId="2" type="noConversion"/>
  </si>
  <si>
    <t>The rest of the activities, B&amp;Bs</t>
    <phoneticPr fontId="2" type="noConversion"/>
  </si>
  <si>
    <t xml:space="preserve">Final years operations </t>
    <phoneticPr fontId="2" type="noConversion"/>
  </si>
  <si>
    <t>Calculate the project\execution year</t>
    <phoneticPr fontId="2" type="noConversion"/>
  </si>
  <si>
    <t>Discount Rate</t>
    <phoneticPr fontId="2" type="noConversion"/>
  </si>
  <si>
    <t>Land acquisition</t>
    <phoneticPr fontId="2" type="noConversion"/>
  </si>
  <si>
    <t>Lavender seedlings</t>
    <phoneticPr fontId="2" type="noConversion"/>
  </si>
  <si>
    <t>B&amp;B and supporting facilities</t>
    <phoneticPr fontId="2" type="noConversion"/>
  </si>
  <si>
    <t>Horse</t>
    <phoneticPr fontId="2" type="noConversion"/>
  </si>
  <si>
    <t>Sheep</t>
    <phoneticPr fontId="2" type="noConversion"/>
  </si>
  <si>
    <t>Green house</t>
    <phoneticPr fontId="2" type="noConversion"/>
  </si>
  <si>
    <t>Brewery</t>
    <phoneticPr fontId="2" type="noConversion"/>
  </si>
  <si>
    <t>Licence</t>
    <phoneticPr fontId="2" type="noConversion"/>
  </si>
  <si>
    <t>Infrastructure</t>
    <phoneticPr fontId="2" type="noConversion"/>
  </si>
  <si>
    <t>Publicity costs</t>
    <phoneticPr fontId="2" type="noConversion"/>
  </si>
  <si>
    <r>
      <t>Operating cost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in total</t>
    </r>
    <r>
      <rPr>
        <sz val="11"/>
        <color theme="1"/>
        <rFont val="宋体"/>
        <family val="2"/>
      </rPr>
      <t>）</t>
    </r>
    <phoneticPr fontId="2" type="noConversion"/>
  </si>
  <si>
    <t>Agricultural expenses</t>
    <phoneticPr fontId="2" type="noConversion"/>
  </si>
  <si>
    <t>Product processing overhead</t>
    <phoneticPr fontId="2" type="noConversion"/>
  </si>
  <si>
    <t>Insurance</t>
    <phoneticPr fontId="2" type="noConversion"/>
  </si>
  <si>
    <t>Utility bills</t>
    <phoneticPr fontId="2" type="noConversion"/>
  </si>
  <si>
    <t>Land lease</t>
    <phoneticPr fontId="2" type="noConversion"/>
  </si>
  <si>
    <t>Employee hiring</t>
    <phoneticPr fontId="2" type="noConversion"/>
  </si>
  <si>
    <t>Equipment procurement</t>
    <phoneticPr fontId="2" type="noConversion"/>
  </si>
  <si>
    <t>Facility maintenance fees</t>
    <phoneticPr fontId="2" type="noConversion"/>
  </si>
  <si>
    <t>Animal inputs</t>
    <phoneticPr fontId="2" type="noConversion"/>
  </si>
  <si>
    <t>depreciation</t>
    <phoneticPr fontId="2" type="noConversion"/>
  </si>
  <si>
    <t>Total income</t>
    <phoneticPr fontId="2" type="noConversion"/>
  </si>
  <si>
    <t>Food and beverage revenue</t>
    <phoneticPr fontId="2" type="noConversion"/>
  </si>
  <si>
    <t>Income from the sale of animals and products</t>
    <phoneticPr fontId="2" type="noConversion"/>
  </si>
  <si>
    <t>Business - Vat in Italy - Agenzia delle Entrate</t>
  </si>
  <si>
    <t>IVA</t>
    <phoneticPr fontId="2" type="noConversion"/>
  </si>
  <si>
    <t>IRAP</t>
    <phoneticPr fontId="2" type="noConversion"/>
  </si>
  <si>
    <t>IRES (Loss carryforward )</t>
    <phoneticPr fontId="2" type="noConversion"/>
  </si>
  <si>
    <r>
      <t>CAPEX can put into Loss carryforward</t>
    </r>
    <r>
      <rPr>
        <sz val="11"/>
        <color theme="1"/>
        <rFont val="宋体"/>
        <family val="2"/>
      </rPr>
      <t>：</t>
    </r>
    <phoneticPr fontId="2" type="noConversion"/>
  </si>
  <si>
    <t>Actual income</t>
    <phoneticPr fontId="2" type="noConversion"/>
  </si>
  <si>
    <t>Tax amount</t>
    <phoneticPr fontId="2" type="noConversion"/>
  </si>
  <si>
    <t>Net Cashflow (taxed, undiscounted)</t>
    <phoneticPr fontId="2" type="noConversion"/>
  </si>
  <si>
    <t>Net Cashflow (discounted)</t>
    <phoneticPr fontId="2" type="noConversion"/>
  </si>
  <si>
    <t>NPV</t>
    <phoneticPr fontId="2" type="noConversion"/>
  </si>
  <si>
    <t>IRR</t>
    <phoneticPr fontId="2" type="noConversion"/>
  </si>
  <si>
    <t>average annual net profit margin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</si>
</sst>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0" fontId="0" fillId="0" borderId="0" xfId="0" applyNumberFormat="1"/>
    <xf numFmtId="3" fontId="0" fillId="3" borderId="0" xfId="0" applyNumberFormat="1" applyFill="1"/>
    <xf numFmtId="0" fontId="3" fillId="4" borderId="0" xfId="1" applyFill="1"/>
    <xf numFmtId="0" fontId="3" fillId="5" borderId="0" xfId="1" applyFill="1"/>
    <xf numFmtId="9" fontId="0" fillId="0" borderId="0" xfId="0" applyNumberFormat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4" fillId="0" borderId="0" xfId="0" applyFont="1"/>
    <xf numFmtId="0" fontId="5" fillId="5" borderId="0" xfId="0" applyFont="1" applyFill="1"/>
    <xf numFmtId="0" fontId="5" fillId="0" borderId="0" xfId="0" applyFont="1"/>
    <xf numFmtId="0" fontId="5" fillId="4" borderId="0" xfId="0" applyFont="1" applyFill="1"/>
    <xf numFmtId="0" fontId="7" fillId="4" borderId="0" xfId="1" applyFont="1" applyFill="1"/>
    <xf numFmtId="0" fontId="5" fillId="2" borderId="0" xfId="0" applyFont="1" applyFill="1"/>
    <xf numFmtId="0" fontId="5" fillId="10" borderId="0" xfId="0" applyFont="1" applyFill="1"/>
    <xf numFmtId="0" fontId="5" fillId="11" borderId="0" xfId="0" applyFont="1" applyFill="1"/>
    <xf numFmtId="0" fontId="5" fillId="0" borderId="0" xfId="0" applyFont="1" applyFill="1"/>
    <xf numFmtId="0" fontId="6" fillId="2" borderId="0" xfId="0" applyFont="1" applyFill="1"/>
    <xf numFmtId="0" fontId="5" fillId="13" borderId="0" xfId="0" applyFont="1" applyFill="1"/>
    <xf numFmtId="0" fontId="5" fillId="15" borderId="0" xfId="0" applyFont="1" applyFill="1"/>
    <xf numFmtId="0" fontId="5" fillId="12" borderId="0" xfId="0" applyFont="1" applyFill="1"/>
    <xf numFmtId="0" fontId="5" fillId="16" borderId="0" xfId="0" applyFont="1" applyFill="1"/>
    <xf numFmtId="0" fontId="6" fillId="17" borderId="0" xfId="0" applyFont="1" applyFill="1"/>
    <xf numFmtId="0" fontId="5" fillId="17" borderId="0" xfId="0" applyFont="1" applyFill="1"/>
    <xf numFmtId="3" fontId="5" fillId="15" borderId="0" xfId="0" applyNumberFormat="1" applyFont="1" applyFill="1"/>
    <xf numFmtId="0" fontId="5" fillId="14" borderId="0" xfId="0" applyFont="1" applyFill="1"/>
    <xf numFmtId="0" fontId="8" fillId="17" borderId="0" xfId="0" applyFont="1" applyFill="1"/>
    <xf numFmtId="10" fontId="5" fillId="0" borderId="0" xfId="0" applyNumberFormat="1" applyFont="1"/>
    <xf numFmtId="9" fontId="5" fillId="0" borderId="0" xfId="0" applyNumberFormat="1" applyFont="1"/>
    <xf numFmtId="10" fontId="5" fillId="11" borderId="0" xfId="0" applyNumberFormat="1" applyFont="1" applyFill="1"/>
    <xf numFmtId="0" fontId="5" fillId="0" borderId="0" xfId="0" applyFont="1" applyAlignment="1">
      <alignment wrapText="1"/>
    </xf>
    <xf numFmtId="0" fontId="3" fillId="0" borderId="0" xfId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 2" xfId="4"/>
    <cellStyle name="Currency 2" xfId="5"/>
    <cellStyle name="Normal 2" xfId="2"/>
    <cellStyle name="Percent 2" xfId="3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re.org/" TargetMode="External"/><Relationship Id="rId2" Type="http://schemas.openxmlformats.org/officeDocument/2006/relationships/hyperlink" Target="https://www.vivaigabbianelli.it/it/" TargetMode="External"/><Relationship Id="rId1" Type="http://schemas.openxmlformats.org/officeDocument/2006/relationships/hyperlink" Target="https://www.idealista.it/zh/geo/vendita-case/pugli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genziaentrate.gov.it/portale/web/english/nse/business/vat-in-ital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re.org/" TargetMode="External"/><Relationship Id="rId2" Type="http://schemas.openxmlformats.org/officeDocument/2006/relationships/hyperlink" Target="https://www.vivaigabbianelli.it/it/" TargetMode="External"/><Relationship Id="rId1" Type="http://schemas.openxmlformats.org/officeDocument/2006/relationships/hyperlink" Target="https://www.idealista.it/zh/geo/vendita-case/puglia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opLeftCell="A121" workbookViewId="0">
      <selection activeCell="A144" sqref="A144"/>
    </sheetView>
  </sheetViews>
  <sheetFormatPr defaultColWidth="37" defaultRowHeight="15" x14ac:dyDescent="0.25"/>
  <cols>
    <col min="1" max="1" width="37" style="19"/>
    <col min="2" max="2" width="22" style="19" customWidth="1"/>
    <col min="3" max="3" width="11.75" style="19" customWidth="1"/>
    <col min="4" max="4" width="9.875" style="19" customWidth="1"/>
    <col min="5" max="5" width="14.75" style="19" customWidth="1"/>
    <col min="6" max="6" width="10.5" style="19" customWidth="1"/>
    <col min="7" max="7" width="13.125" style="19" customWidth="1"/>
    <col min="8" max="8" width="12.5" style="19" customWidth="1"/>
    <col min="9" max="9" width="12.375" style="19" customWidth="1"/>
    <col min="10" max="10" width="10.875" style="19" customWidth="1"/>
    <col min="11" max="11" width="23.375" style="19" customWidth="1"/>
    <col min="12" max="12" width="23.875" style="19" customWidth="1"/>
    <col min="13" max="13" width="13.125" style="19" customWidth="1"/>
    <col min="14" max="14" width="14.875" style="19" customWidth="1"/>
    <col min="15" max="16384" width="37" style="19"/>
  </cols>
  <sheetData>
    <row r="1" spans="1:10" s="18" customFormat="1" x14ac:dyDescent="0.25">
      <c r="A1" s="18" t="s">
        <v>204</v>
      </c>
    </row>
    <row r="2" spans="1:10" x14ac:dyDescent="0.25">
      <c r="A2" s="19" t="s">
        <v>205</v>
      </c>
      <c r="B2" s="19" t="s">
        <v>206</v>
      </c>
      <c r="C2" s="19" t="s">
        <v>208</v>
      </c>
      <c r="D2" s="19" t="s">
        <v>207</v>
      </c>
      <c r="E2" s="19" t="s">
        <v>210</v>
      </c>
      <c r="F2" s="19" t="s">
        <v>209</v>
      </c>
    </row>
    <row r="3" spans="1:10" s="20" customFormat="1" x14ac:dyDescent="0.25">
      <c r="A3" s="20" t="s">
        <v>335</v>
      </c>
      <c r="B3" s="20" t="s">
        <v>333</v>
      </c>
      <c r="C3" s="20">
        <v>15900</v>
      </c>
      <c r="D3" s="20">
        <v>1</v>
      </c>
      <c r="E3" s="20">
        <f>C3*D3</f>
        <v>15900</v>
      </c>
      <c r="F3" s="20" t="s">
        <v>213</v>
      </c>
    </row>
    <row r="4" spans="1:10" s="20" customFormat="1" x14ac:dyDescent="0.25">
      <c r="A4" s="20" t="s">
        <v>211</v>
      </c>
      <c r="B4" s="20" t="s">
        <v>212</v>
      </c>
      <c r="C4" s="20">
        <v>13500</v>
      </c>
      <c r="D4" s="20">
        <v>1</v>
      </c>
      <c r="E4" s="20">
        <f t="shared" ref="E4:E49" si="0">C4*D4</f>
        <v>13500</v>
      </c>
      <c r="F4" s="20" t="s">
        <v>214</v>
      </c>
    </row>
    <row r="5" spans="1:10" s="20" customFormat="1" x14ac:dyDescent="0.25">
      <c r="A5" s="20" t="s">
        <v>341</v>
      </c>
      <c r="B5" s="20" t="s">
        <v>212</v>
      </c>
      <c r="C5" s="20">
        <v>50000</v>
      </c>
      <c r="D5" s="20">
        <v>1</v>
      </c>
      <c r="E5" s="20">
        <f t="shared" si="0"/>
        <v>50000</v>
      </c>
    </row>
    <row r="6" spans="1:10" s="20" customFormat="1" x14ac:dyDescent="0.25">
      <c r="A6" s="20" t="s">
        <v>336</v>
      </c>
      <c r="B6" s="20" t="s">
        <v>212</v>
      </c>
      <c r="C6" s="20">
        <v>27000</v>
      </c>
      <c r="D6" s="20">
        <v>1</v>
      </c>
      <c r="E6" s="20">
        <f t="shared" si="0"/>
        <v>27000</v>
      </c>
      <c r="F6" s="20" t="s">
        <v>217</v>
      </c>
    </row>
    <row r="7" spans="1:10" s="20" customFormat="1" x14ac:dyDescent="0.25">
      <c r="A7" s="20" t="s">
        <v>338</v>
      </c>
      <c r="B7" s="20" t="s">
        <v>212</v>
      </c>
      <c r="C7" s="20">
        <v>2.5</v>
      </c>
      <c r="D7" s="20">
        <v>20000</v>
      </c>
      <c r="E7" s="20">
        <f t="shared" si="0"/>
        <v>50000</v>
      </c>
      <c r="F7" s="20" t="s">
        <v>218</v>
      </c>
    </row>
    <row r="8" spans="1:10" s="20" customFormat="1" x14ac:dyDescent="0.25">
      <c r="A8" s="20" t="s">
        <v>339</v>
      </c>
      <c r="B8" s="20" t="s">
        <v>212</v>
      </c>
      <c r="C8" s="20">
        <v>0.5</v>
      </c>
      <c r="D8" s="20">
        <v>12000</v>
      </c>
      <c r="E8" s="20">
        <f t="shared" si="0"/>
        <v>6000</v>
      </c>
      <c r="F8" s="20" t="s">
        <v>219</v>
      </c>
    </row>
    <row r="9" spans="1:10" s="20" customFormat="1" x14ac:dyDescent="0.25">
      <c r="A9" s="20" t="s">
        <v>340</v>
      </c>
      <c r="B9" s="20" t="s">
        <v>212</v>
      </c>
      <c r="C9" s="20">
        <v>1700</v>
      </c>
      <c r="D9" s="20">
        <v>2000</v>
      </c>
      <c r="E9" s="20">
        <f>C9*D9</f>
        <v>3400000</v>
      </c>
      <c r="F9" s="21" t="s">
        <v>44</v>
      </c>
      <c r="J9" s="20" t="s">
        <v>283</v>
      </c>
    </row>
    <row r="10" spans="1:10" s="20" customFormat="1" x14ac:dyDescent="0.25">
      <c r="A10" s="20" t="s">
        <v>221</v>
      </c>
      <c r="B10" s="20" t="s">
        <v>212</v>
      </c>
      <c r="C10" s="20">
        <v>45000</v>
      </c>
      <c r="D10" s="20">
        <v>10</v>
      </c>
      <c r="E10" s="20">
        <f t="shared" si="0"/>
        <v>450000</v>
      </c>
    </row>
    <row r="11" spans="1:10" s="20" customFormat="1" x14ac:dyDescent="0.25">
      <c r="A11" s="20" t="s">
        <v>222</v>
      </c>
      <c r="B11" s="20" t="s">
        <v>212</v>
      </c>
      <c r="C11" s="20">
        <v>150</v>
      </c>
      <c r="D11" s="20">
        <v>3</v>
      </c>
      <c r="E11" s="20">
        <f t="shared" si="0"/>
        <v>450</v>
      </c>
    </row>
    <row r="12" spans="1:10" s="20" customFormat="1" x14ac:dyDescent="0.25">
      <c r="A12" s="20" t="s">
        <v>223</v>
      </c>
      <c r="B12" s="20" t="s">
        <v>212</v>
      </c>
      <c r="C12" s="20">
        <v>1000</v>
      </c>
      <c r="D12" s="20">
        <v>3</v>
      </c>
      <c r="E12" s="20">
        <f t="shared" si="0"/>
        <v>3000</v>
      </c>
    </row>
    <row r="13" spans="1:10" s="20" customFormat="1" x14ac:dyDescent="0.25">
      <c r="A13" s="20" t="s">
        <v>270</v>
      </c>
      <c r="B13" s="20" t="s">
        <v>212</v>
      </c>
      <c r="C13" s="20">
        <v>11000</v>
      </c>
      <c r="D13" s="20">
        <v>0.5</v>
      </c>
      <c r="E13" s="20">
        <f>C13*D13</f>
        <v>5500</v>
      </c>
      <c r="F13" s="20" t="s">
        <v>271</v>
      </c>
    </row>
    <row r="14" spans="1:10" s="20" customFormat="1" x14ac:dyDescent="0.25">
      <c r="A14" s="20" t="s">
        <v>345</v>
      </c>
      <c r="B14" s="20" t="s">
        <v>212</v>
      </c>
      <c r="C14" s="20">
        <v>150000</v>
      </c>
      <c r="D14" s="20">
        <v>1</v>
      </c>
      <c r="E14" s="20">
        <f t="shared" si="0"/>
        <v>150000</v>
      </c>
    </row>
    <row r="15" spans="1:10" s="20" customFormat="1" x14ac:dyDescent="0.25">
      <c r="A15" s="20" t="s">
        <v>346</v>
      </c>
      <c r="B15" s="20" t="s">
        <v>212</v>
      </c>
      <c r="C15" s="20">
        <v>8000</v>
      </c>
      <c r="D15" s="20">
        <v>1</v>
      </c>
      <c r="E15" s="20">
        <f>C15*D15</f>
        <v>8000</v>
      </c>
      <c r="F15" s="20" t="s">
        <v>224</v>
      </c>
    </row>
    <row r="16" spans="1:10" s="20" customFormat="1" x14ac:dyDescent="0.25">
      <c r="A16" s="20" t="s">
        <v>347</v>
      </c>
      <c r="B16" s="20" t="s">
        <v>212</v>
      </c>
      <c r="C16" s="20">
        <v>350000</v>
      </c>
      <c r="D16" s="20">
        <v>1</v>
      </c>
      <c r="E16" s="20">
        <f t="shared" si="0"/>
        <v>350000</v>
      </c>
      <c r="F16" s="20" t="s">
        <v>226</v>
      </c>
    </row>
    <row r="17" spans="1:6" s="20" customFormat="1" x14ac:dyDescent="0.25">
      <c r="A17" s="20" t="s">
        <v>344</v>
      </c>
      <c r="B17" s="20" t="s">
        <v>212</v>
      </c>
      <c r="C17" s="20">
        <v>5000</v>
      </c>
      <c r="D17" s="20">
        <v>1</v>
      </c>
      <c r="E17" s="20">
        <f t="shared" si="0"/>
        <v>5000</v>
      </c>
      <c r="F17" s="20" t="s">
        <v>225</v>
      </c>
    </row>
    <row r="18" spans="1:6" s="20" customFormat="1" x14ac:dyDescent="0.25">
      <c r="A18" s="20" t="s">
        <v>343</v>
      </c>
      <c r="B18" s="20" t="s">
        <v>212</v>
      </c>
      <c r="C18" s="20">
        <v>10000</v>
      </c>
      <c r="D18" s="20">
        <v>1</v>
      </c>
      <c r="E18" s="20">
        <f t="shared" si="0"/>
        <v>10000</v>
      </c>
    </row>
    <row r="19" spans="1:6" s="20" customFormat="1" x14ac:dyDescent="0.25">
      <c r="A19" s="20" t="s">
        <v>348</v>
      </c>
      <c r="B19" s="20" t="s">
        <v>212</v>
      </c>
      <c r="C19" s="20">
        <v>150</v>
      </c>
      <c r="D19" s="20">
        <v>36</v>
      </c>
      <c r="E19" s="20">
        <f t="shared" si="0"/>
        <v>5400</v>
      </c>
    </row>
    <row r="20" spans="1:6" s="20" customFormat="1" x14ac:dyDescent="0.25">
      <c r="A20" s="20" t="s">
        <v>342</v>
      </c>
      <c r="B20" s="20" t="s">
        <v>212</v>
      </c>
      <c r="C20" s="20">
        <v>2730</v>
      </c>
      <c r="D20" s="20">
        <v>1</v>
      </c>
      <c r="E20" s="20">
        <f>C20*D20</f>
        <v>2730</v>
      </c>
      <c r="F20" s="21" t="s">
        <v>50</v>
      </c>
    </row>
    <row r="21" spans="1:6" s="28" customFormat="1" x14ac:dyDescent="0.25">
      <c r="A21" s="28" t="s">
        <v>234</v>
      </c>
      <c r="B21" s="28" t="s">
        <v>227</v>
      </c>
      <c r="C21" s="28">
        <v>66000</v>
      </c>
      <c r="D21" s="28">
        <v>1</v>
      </c>
      <c r="E21" s="28">
        <f t="shared" si="0"/>
        <v>66000</v>
      </c>
      <c r="F21" s="28" t="s">
        <v>239</v>
      </c>
    </row>
    <row r="22" spans="1:6" s="28" customFormat="1" x14ac:dyDescent="0.25">
      <c r="A22" s="28" t="s">
        <v>235</v>
      </c>
      <c r="B22" s="28" t="s">
        <v>227</v>
      </c>
      <c r="C22" s="28">
        <v>650</v>
      </c>
      <c r="D22" s="28">
        <v>9</v>
      </c>
      <c r="E22" s="28">
        <f t="shared" si="0"/>
        <v>5850</v>
      </c>
      <c r="F22" s="28" t="s">
        <v>238</v>
      </c>
    </row>
    <row r="23" spans="1:6" s="28" customFormat="1" x14ac:dyDescent="0.25">
      <c r="A23" s="28" t="s">
        <v>236</v>
      </c>
      <c r="B23" s="28" t="s">
        <v>227</v>
      </c>
      <c r="C23" s="28">
        <v>50000</v>
      </c>
      <c r="D23" s="28">
        <v>1</v>
      </c>
      <c r="E23" s="28">
        <f t="shared" si="0"/>
        <v>50000</v>
      </c>
      <c r="F23" s="28" t="s">
        <v>237</v>
      </c>
    </row>
    <row r="24" spans="1:6" s="28" customFormat="1" x14ac:dyDescent="0.25">
      <c r="A24" s="28" t="s">
        <v>241</v>
      </c>
      <c r="B24" s="28" t="s">
        <v>227</v>
      </c>
      <c r="E24" s="28">
        <f t="shared" si="0"/>
        <v>0</v>
      </c>
      <c r="F24" s="28" t="s">
        <v>233</v>
      </c>
    </row>
    <row r="25" spans="1:6" s="28" customFormat="1" x14ac:dyDescent="0.25">
      <c r="A25" s="28" t="s">
        <v>242</v>
      </c>
      <c r="B25" s="28" t="s">
        <v>227</v>
      </c>
      <c r="C25" s="28">
        <v>5000</v>
      </c>
      <c r="D25" s="28">
        <v>1</v>
      </c>
      <c r="E25" s="28">
        <f t="shared" si="0"/>
        <v>5000</v>
      </c>
    </row>
    <row r="26" spans="1:6" s="28" customFormat="1" x14ac:dyDescent="0.25">
      <c r="A26" s="28" t="s">
        <v>260</v>
      </c>
      <c r="B26" s="28" t="s">
        <v>227</v>
      </c>
      <c r="C26" s="28">
        <v>13000</v>
      </c>
      <c r="D26" s="28">
        <v>1</v>
      </c>
      <c r="E26" s="28">
        <f t="shared" si="0"/>
        <v>13000</v>
      </c>
    </row>
    <row r="27" spans="1:6" s="28" customFormat="1" x14ac:dyDescent="0.25">
      <c r="A27" s="28" t="s">
        <v>261</v>
      </c>
      <c r="B27" s="28" t="s">
        <v>227</v>
      </c>
      <c r="C27" s="28">
        <v>2</v>
      </c>
      <c r="D27" s="28">
        <v>12</v>
      </c>
      <c r="E27" s="28">
        <f t="shared" si="0"/>
        <v>24</v>
      </c>
      <c r="F27" s="28" t="s">
        <v>240</v>
      </c>
    </row>
    <row r="28" spans="1:6" s="28" customFormat="1" x14ac:dyDescent="0.25">
      <c r="A28" s="28" t="s">
        <v>244</v>
      </c>
      <c r="B28" s="28" t="s">
        <v>228</v>
      </c>
      <c r="C28" s="28">
        <v>675</v>
      </c>
      <c r="D28" s="28">
        <v>0.5</v>
      </c>
      <c r="E28" s="28">
        <f t="shared" si="0"/>
        <v>337.5</v>
      </c>
    </row>
    <row r="29" spans="1:6" s="28" customFormat="1" x14ac:dyDescent="0.25">
      <c r="A29" s="28" t="s">
        <v>245</v>
      </c>
      <c r="B29" s="28" t="s">
        <v>229</v>
      </c>
      <c r="E29" s="28">
        <f t="shared" si="0"/>
        <v>0</v>
      </c>
      <c r="F29" s="28" t="s">
        <v>246</v>
      </c>
    </row>
    <row r="30" spans="1:6" s="28" customFormat="1" x14ac:dyDescent="0.25">
      <c r="A30" s="28" t="s">
        <v>255</v>
      </c>
      <c r="B30" s="28" t="s">
        <v>229</v>
      </c>
      <c r="E30" s="28">
        <f t="shared" si="0"/>
        <v>0</v>
      </c>
      <c r="F30" s="28" t="s">
        <v>256</v>
      </c>
    </row>
    <row r="31" spans="1:6" s="28" customFormat="1" x14ac:dyDescent="0.25">
      <c r="A31" s="28" t="s">
        <v>257</v>
      </c>
      <c r="B31" s="28" t="s">
        <v>229</v>
      </c>
      <c r="C31" s="28">
        <v>40000</v>
      </c>
      <c r="D31" s="28">
        <v>0.4</v>
      </c>
      <c r="E31" s="28">
        <f t="shared" si="0"/>
        <v>16000</v>
      </c>
    </row>
    <row r="32" spans="1:6" s="28" customFormat="1" x14ac:dyDescent="0.25">
      <c r="A32" s="28" t="s">
        <v>243</v>
      </c>
      <c r="B32" s="28" t="s">
        <v>230</v>
      </c>
      <c r="C32" s="33">
        <v>39500</v>
      </c>
      <c r="D32" s="28">
        <v>0.5</v>
      </c>
      <c r="E32" s="28">
        <f t="shared" si="0"/>
        <v>19750</v>
      </c>
      <c r="F32" s="28" t="s">
        <v>254</v>
      </c>
    </row>
    <row r="33" spans="1:6" s="28" customFormat="1" x14ac:dyDescent="0.25">
      <c r="A33" s="28" t="s">
        <v>263</v>
      </c>
      <c r="B33" s="28" t="s">
        <v>227</v>
      </c>
      <c r="C33" s="28">
        <v>1350</v>
      </c>
      <c r="D33" s="28">
        <v>1</v>
      </c>
      <c r="E33" s="28">
        <f>C33*D33</f>
        <v>1350</v>
      </c>
      <c r="F33" s="28" t="s">
        <v>247</v>
      </c>
    </row>
    <row r="34" spans="1:6" s="20" customFormat="1" x14ac:dyDescent="0.25">
      <c r="A34" s="20" t="s">
        <v>250</v>
      </c>
      <c r="B34" s="20" t="s">
        <v>231</v>
      </c>
      <c r="C34" s="20">
        <v>6000</v>
      </c>
      <c r="D34" s="20">
        <v>1</v>
      </c>
      <c r="E34" s="20">
        <f t="shared" si="0"/>
        <v>6000</v>
      </c>
      <c r="F34" s="20" t="s">
        <v>249</v>
      </c>
    </row>
    <row r="35" spans="1:6" s="20" customFormat="1" x14ac:dyDescent="0.25">
      <c r="A35" s="20" t="s">
        <v>251</v>
      </c>
      <c r="B35" s="20" t="s">
        <v>231</v>
      </c>
      <c r="C35" s="20">
        <v>40000</v>
      </c>
      <c r="D35" s="20">
        <v>1</v>
      </c>
      <c r="E35" s="20">
        <f t="shared" si="0"/>
        <v>40000</v>
      </c>
      <c r="F35" s="20" t="s">
        <v>252</v>
      </c>
    </row>
    <row r="36" spans="1:6" s="20" customFormat="1" x14ac:dyDescent="0.25">
      <c r="A36" s="20" t="s">
        <v>253</v>
      </c>
      <c r="B36" s="20" t="s">
        <v>231</v>
      </c>
      <c r="E36" s="20">
        <f t="shared" si="0"/>
        <v>0</v>
      </c>
      <c r="F36" s="20" t="s">
        <v>246</v>
      </c>
    </row>
    <row r="37" spans="1:6" s="20" customFormat="1" x14ac:dyDescent="0.25">
      <c r="A37" s="20" t="s">
        <v>259</v>
      </c>
      <c r="B37" s="20" t="s">
        <v>231</v>
      </c>
      <c r="C37" s="20">
        <v>5000</v>
      </c>
      <c r="D37" s="20">
        <v>1</v>
      </c>
      <c r="E37" s="20">
        <f t="shared" si="0"/>
        <v>5000</v>
      </c>
      <c r="F37" s="20" t="s">
        <v>248</v>
      </c>
    </row>
    <row r="38" spans="1:6" s="20" customFormat="1" x14ac:dyDescent="0.25">
      <c r="A38" s="20" t="s">
        <v>258</v>
      </c>
      <c r="B38" s="20" t="s">
        <v>231</v>
      </c>
      <c r="C38" s="20">
        <v>90</v>
      </c>
      <c r="D38" s="20">
        <v>9</v>
      </c>
      <c r="E38" s="20">
        <f t="shared" si="0"/>
        <v>810</v>
      </c>
    </row>
    <row r="39" spans="1:6" s="20" customFormat="1" x14ac:dyDescent="0.25">
      <c r="A39" s="20" t="s">
        <v>262</v>
      </c>
      <c r="B39" s="20" t="s">
        <v>231</v>
      </c>
      <c r="C39" s="20">
        <v>5000</v>
      </c>
      <c r="D39" s="20">
        <v>1</v>
      </c>
      <c r="E39" s="20">
        <f t="shared" si="0"/>
        <v>5000</v>
      </c>
    </row>
    <row r="40" spans="1:6" s="20" customFormat="1" x14ac:dyDescent="0.25">
      <c r="A40" s="20" t="s">
        <v>274</v>
      </c>
      <c r="B40" s="20" t="s">
        <v>231</v>
      </c>
      <c r="C40" s="20">
        <v>1080</v>
      </c>
      <c r="D40" s="20">
        <v>1</v>
      </c>
      <c r="E40" s="20">
        <f>C40*D40</f>
        <v>1080</v>
      </c>
      <c r="F40" s="20" t="s">
        <v>276</v>
      </c>
    </row>
    <row r="41" spans="1:6" s="20" customFormat="1" x14ac:dyDescent="0.25">
      <c r="A41" s="20" t="s">
        <v>275</v>
      </c>
      <c r="B41" s="20" t="s">
        <v>231</v>
      </c>
      <c r="C41" s="20">
        <v>22500</v>
      </c>
      <c r="D41" s="20">
        <v>1</v>
      </c>
      <c r="E41" s="20">
        <f>C41*D41</f>
        <v>22500</v>
      </c>
      <c r="F41" s="20" t="s">
        <v>277</v>
      </c>
    </row>
    <row r="42" spans="1:6" s="28" customFormat="1" x14ac:dyDescent="0.25">
      <c r="A42" s="28" t="s">
        <v>272</v>
      </c>
      <c r="B42" s="28" t="s">
        <v>232</v>
      </c>
      <c r="C42" s="28">
        <v>700</v>
      </c>
      <c r="D42" s="28">
        <v>0.4</v>
      </c>
      <c r="E42" s="28">
        <f t="shared" si="0"/>
        <v>280</v>
      </c>
      <c r="F42" s="28" t="s">
        <v>215</v>
      </c>
    </row>
    <row r="43" spans="1:6" s="28" customFormat="1" x14ac:dyDescent="0.25">
      <c r="A43" s="28" t="s">
        <v>273</v>
      </c>
      <c r="B43" s="28" t="s">
        <v>232</v>
      </c>
      <c r="C43" s="28">
        <v>3000</v>
      </c>
      <c r="D43" s="28">
        <v>1</v>
      </c>
      <c r="E43" s="28">
        <f t="shared" si="0"/>
        <v>3000</v>
      </c>
    </row>
    <row r="44" spans="1:6" s="20" customFormat="1" x14ac:dyDescent="0.25">
      <c r="A44" s="20" t="s">
        <v>265</v>
      </c>
      <c r="B44" s="20" t="s">
        <v>266</v>
      </c>
      <c r="C44" s="20">
        <v>20</v>
      </c>
      <c r="D44" s="20">
        <v>13</v>
      </c>
      <c r="E44" s="20">
        <f t="shared" si="0"/>
        <v>260</v>
      </c>
      <c r="F44" s="20" t="s">
        <v>264</v>
      </c>
    </row>
    <row r="45" spans="1:6" s="20" customFormat="1" x14ac:dyDescent="0.25">
      <c r="A45" s="20" t="s">
        <v>267</v>
      </c>
      <c r="B45" s="20" t="s">
        <v>266</v>
      </c>
      <c r="C45" s="20">
        <v>250</v>
      </c>
      <c r="D45" s="20">
        <v>2</v>
      </c>
      <c r="E45" s="20">
        <f t="shared" si="0"/>
        <v>500</v>
      </c>
      <c r="F45" s="21" t="s">
        <v>60</v>
      </c>
    </row>
    <row r="46" spans="1:6" s="20" customFormat="1" x14ac:dyDescent="0.25">
      <c r="A46" s="20" t="s">
        <v>268</v>
      </c>
      <c r="B46" s="20" t="s">
        <v>266</v>
      </c>
      <c r="C46" s="20">
        <v>1512</v>
      </c>
      <c r="D46" s="20">
        <v>1</v>
      </c>
      <c r="E46" s="20">
        <f t="shared" si="0"/>
        <v>1512</v>
      </c>
      <c r="F46" s="21"/>
    </row>
    <row r="47" spans="1:6" s="20" customFormat="1" x14ac:dyDescent="0.25">
      <c r="A47" s="20" t="s">
        <v>269</v>
      </c>
      <c r="B47" s="20" t="s">
        <v>266</v>
      </c>
      <c r="C47" s="20">
        <v>120</v>
      </c>
      <c r="D47" s="20">
        <v>2</v>
      </c>
      <c r="E47" s="20">
        <f t="shared" si="0"/>
        <v>240</v>
      </c>
      <c r="F47" s="20" t="s">
        <v>216</v>
      </c>
    </row>
    <row r="48" spans="1:6" s="28" customFormat="1" x14ac:dyDescent="0.25">
      <c r="A48" s="28" t="s">
        <v>280</v>
      </c>
      <c r="B48" s="28" t="s">
        <v>282</v>
      </c>
      <c r="C48" s="28">
        <v>68000</v>
      </c>
      <c r="D48" s="28">
        <v>1</v>
      </c>
      <c r="E48" s="28">
        <f t="shared" si="0"/>
        <v>68000</v>
      </c>
      <c r="F48" s="28" t="s">
        <v>279</v>
      </c>
    </row>
    <row r="49" spans="1:14" s="28" customFormat="1" x14ac:dyDescent="0.25">
      <c r="A49" s="28" t="s">
        <v>281</v>
      </c>
      <c r="B49" s="28" t="s">
        <v>282</v>
      </c>
      <c r="C49" s="28">
        <v>5000</v>
      </c>
      <c r="D49" s="28">
        <v>1</v>
      </c>
      <c r="E49" s="28">
        <f t="shared" si="0"/>
        <v>5000</v>
      </c>
      <c r="F49" s="28" t="s">
        <v>278</v>
      </c>
    </row>
    <row r="52" spans="1:14" s="30" customFormat="1" x14ac:dyDescent="0.25">
      <c r="A52" s="30" t="s">
        <v>299</v>
      </c>
      <c r="B52" s="30">
        <v>2025</v>
      </c>
      <c r="C52" s="30">
        <v>2026</v>
      </c>
      <c r="D52" s="30">
        <v>2027</v>
      </c>
      <c r="E52" s="30">
        <v>2028</v>
      </c>
      <c r="F52" s="30">
        <v>2029</v>
      </c>
      <c r="G52" s="30">
        <v>2030</v>
      </c>
      <c r="H52" s="30">
        <v>2031</v>
      </c>
      <c r="I52" s="30">
        <v>2032</v>
      </c>
      <c r="J52" s="30">
        <v>2033</v>
      </c>
      <c r="K52" s="30">
        <v>2034</v>
      </c>
      <c r="L52" s="30">
        <v>2035</v>
      </c>
      <c r="M52" s="30">
        <v>2036</v>
      </c>
      <c r="N52" s="30">
        <v>2037</v>
      </c>
    </row>
    <row r="53" spans="1:14" s="30" customFormat="1" x14ac:dyDescent="0.25">
      <c r="A53" s="30" t="s">
        <v>284</v>
      </c>
      <c r="E53" s="30">
        <v>20000</v>
      </c>
      <c r="F53" s="30">
        <v>20000</v>
      </c>
      <c r="H53" s="30">
        <v>20000</v>
      </c>
      <c r="I53" s="30">
        <v>20000</v>
      </c>
      <c r="K53" s="30">
        <v>20000</v>
      </c>
      <c r="L53" s="30">
        <v>20000</v>
      </c>
      <c r="N53" s="30">
        <v>20000</v>
      </c>
    </row>
    <row r="54" spans="1:14" s="30" customFormat="1" x14ac:dyDescent="0.25">
      <c r="A54" s="30" t="s">
        <v>285</v>
      </c>
      <c r="D54" s="30">
        <v>50000</v>
      </c>
      <c r="E54" s="30">
        <v>50000</v>
      </c>
      <c r="F54" s="30">
        <v>50000</v>
      </c>
      <c r="G54" s="30">
        <v>50000</v>
      </c>
      <c r="H54" s="30">
        <v>50000</v>
      </c>
      <c r="I54" s="30">
        <v>50000</v>
      </c>
      <c r="J54" s="30">
        <v>50000</v>
      </c>
      <c r="K54" s="30">
        <v>50000</v>
      </c>
      <c r="L54" s="30">
        <v>50000</v>
      </c>
      <c r="M54" s="30">
        <v>50000</v>
      </c>
      <c r="N54" s="30">
        <v>50000</v>
      </c>
    </row>
    <row r="55" spans="1:14" s="30" customFormat="1" x14ac:dyDescent="0.25">
      <c r="A55" s="30" t="s">
        <v>286</v>
      </c>
      <c r="B55" s="30">
        <v>1500</v>
      </c>
      <c r="C55" s="30">
        <v>1500</v>
      </c>
      <c r="D55" s="30">
        <v>1500</v>
      </c>
      <c r="E55" s="30">
        <v>1500</v>
      </c>
      <c r="F55" s="30">
        <v>1500</v>
      </c>
      <c r="G55" s="30">
        <v>1500</v>
      </c>
      <c r="H55" s="30">
        <v>1500</v>
      </c>
      <c r="I55" s="30">
        <v>1500</v>
      </c>
      <c r="J55" s="30">
        <v>1500</v>
      </c>
      <c r="K55" s="30">
        <v>1500</v>
      </c>
      <c r="L55" s="30">
        <v>1500</v>
      </c>
      <c r="M55" s="30">
        <v>1500</v>
      </c>
      <c r="N55" s="30">
        <v>1500</v>
      </c>
    </row>
    <row r="56" spans="1:14" s="30" customFormat="1" x14ac:dyDescent="0.25">
      <c r="A56" s="30" t="s">
        <v>287</v>
      </c>
      <c r="C56" s="30">
        <v>10000</v>
      </c>
      <c r="F56" s="30">
        <v>10000</v>
      </c>
      <c r="I56" s="30">
        <v>10000</v>
      </c>
      <c r="L56" s="30">
        <v>10000</v>
      </c>
    </row>
    <row r="57" spans="1:14" s="30" customFormat="1" x14ac:dyDescent="0.25">
      <c r="A57" s="30" t="s">
        <v>288</v>
      </c>
      <c r="C57" s="30">
        <v>2000</v>
      </c>
      <c r="D57" s="30">
        <v>10000</v>
      </c>
      <c r="E57" s="30">
        <v>2000</v>
      </c>
      <c r="F57" s="30">
        <v>2000</v>
      </c>
      <c r="G57" s="30">
        <v>10000</v>
      </c>
      <c r="H57" s="30">
        <v>2000</v>
      </c>
      <c r="I57" s="30">
        <v>2000</v>
      </c>
      <c r="J57" s="30">
        <v>10000</v>
      </c>
      <c r="K57" s="30">
        <v>2000</v>
      </c>
      <c r="L57" s="30">
        <v>2000</v>
      </c>
      <c r="M57" s="30">
        <v>10000</v>
      </c>
      <c r="N57" s="30">
        <v>2000</v>
      </c>
    </row>
    <row r="58" spans="1:14" s="30" customFormat="1" x14ac:dyDescent="0.25">
      <c r="A58" s="30" t="s">
        <v>267</v>
      </c>
      <c r="D58" s="30">
        <v>7200</v>
      </c>
      <c r="G58" s="30">
        <v>7200</v>
      </c>
      <c r="J58" s="30">
        <v>7200</v>
      </c>
      <c r="M58" s="30">
        <v>7200</v>
      </c>
    </row>
    <row r="59" spans="1:14" s="30" customFormat="1" x14ac:dyDescent="0.25">
      <c r="A59" s="30" t="s">
        <v>294</v>
      </c>
      <c r="E59" s="30">
        <v>7200</v>
      </c>
      <c r="H59" s="30">
        <v>7200</v>
      </c>
      <c r="K59" s="30">
        <v>7200</v>
      </c>
      <c r="N59" s="30">
        <v>7200</v>
      </c>
    </row>
    <row r="60" spans="1:14" s="27" customFormat="1" x14ac:dyDescent="0.25">
      <c r="A60" s="27" t="s">
        <v>293</v>
      </c>
    </row>
    <row r="61" spans="1:14" s="27" customFormat="1" x14ac:dyDescent="0.25">
      <c r="A61" s="27" t="s">
        <v>292</v>
      </c>
      <c r="C61" s="27">
        <v>118500</v>
      </c>
      <c r="D61" s="27">
        <v>118500</v>
      </c>
      <c r="E61" s="27">
        <v>118500</v>
      </c>
      <c r="F61" s="27">
        <v>118500</v>
      </c>
      <c r="G61" s="27">
        <v>118500</v>
      </c>
      <c r="H61" s="27">
        <v>118500</v>
      </c>
      <c r="I61" s="27">
        <v>118500</v>
      </c>
      <c r="J61" s="27">
        <v>118500</v>
      </c>
      <c r="K61" s="27">
        <v>118500</v>
      </c>
      <c r="L61" s="27">
        <v>118500</v>
      </c>
      <c r="M61" s="27">
        <v>118500</v>
      </c>
      <c r="N61" s="27">
        <v>118500</v>
      </c>
    </row>
    <row r="62" spans="1:14" s="27" customFormat="1" x14ac:dyDescent="0.25">
      <c r="A62" s="27" t="s">
        <v>289</v>
      </c>
      <c r="D62" s="27">
        <v>273</v>
      </c>
      <c r="E62" s="27">
        <v>273</v>
      </c>
      <c r="G62" s="27">
        <v>273</v>
      </c>
      <c r="H62" s="27">
        <v>273</v>
      </c>
      <c r="J62" s="27">
        <v>273</v>
      </c>
      <c r="K62" s="27">
        <v>273</v>
      </c>
      <c r="M62" s="27">
        <v>273</v>
      </c>
      <c r="N62" s="27">
        <v>273</v>
      </c>
    </row>
    <row r="63" spans="1:14" s="27" customFormat="1" x14ac:dyDescent="0.25">
      <c r="A63" s="27" t="s">
        <v>290</v>
      </c>
      <c r="C63" s="27">
        <v>135</v>
      </c>
      <c r="D63" s="27">
        <v>135</v>
      </c>
      <c r="E63" s="27">
        <v>135</v>
      </c>
      <c r="F63" s="27">
        <v>135</v>
      </c>
      <c r="G63" s="27">
        <v>135</v>
      </c>
      <c r="H63" s="27">
        <v>135</v>
      </c>
      <c r="I63" s="27">
        <v>135</v>
      </c>
      <c r="J63" s="27">
        <v>135</v>
      </c>
      <c r="K63" s="27">
        <v>135</v>
      </c>
      <c r="L63" s="27">
        <v>135</v>
      </c>
      <c r="M63" s="27">
        <v>135</v>
      </c>
      <c r="N63" s="27">
        <v>135</v>
      </c>
    </row>
    <row r="64" spans="1:14" s="30" customFormat="1" x14ac:dyDescent="0.25">
      <c r="A64" s="30" t="s">
        <v>291</v>
      </c>
    </row>
    <row r="65" spans="1:14" s="30" customFormat="1" x14ac:dyDescent="0.25">
      <c r="A65" s="30" t="s">
        <v>295</v>
      </c>
      <c r="B65" s="30">
        <v>22000</v>
      </c>
      <c r="C65" s="30">
        <v>33000</v>
      </c>
      <c r="D65" s="30">
        <v>33000</v>
      </c>
      <c r="E65" s="30">
        <v>33000</v>
      </c>
      <c r="F65" s="30">
        <v>33000</v>
      </c>
      <c r="G65" s="30">
        <v>33000</v>
      </c>
      <c r="H65" s="30">
        <v>33000</v>
      </c>
      <c r="I65" s="30">
        <v>33000</v>
      </c>
      <c r="J65" s="30">
        <v>33000</v>
      </c>
      <c r="K65" s="30">
        <v>33000</v>
      </c>
      <c r="L65" s="30">
        <v>33000</v>
      </c>
      <c r="M65" s="30">
        <v>33000</v>
      </c>
      <c r="N65" s="30">
        <v>33000</v>
      </c>
    </row>
    <row r="66" spans="1:14" s="30" customFormat="1" x14ac:dyDescent="0.25">
      <c r="A66" s="30" t="s">
        <v>296</v>
      </c>
      <c r="B66" s="30">
        <v>187000</v>
      </c>
      <c r="C66" s="30">
        <v>280000</v>
      </c>
      <c r="D66" s="30">
        <v>280000</v>
      </c>
      <c r="E66" s="30">
        <v>280000</v>
      </c>
      <c r="F66" s="30">
        <v>280000</v>
      </c>
      <c r="G66" s="30">
        <v>280000</v>
      </c>
      <c r="H66" s="30">
        <v>280000</v>
      </c>
      <c r="I66" s="30">
        <v>280000</v>
      </c>
      <c r="J66" s="30">
        <v>280000</v>
      </c>
      <c r="K66" s="30">
        <v>280000</v>
      </c>
      <c r="L66" s="30">
        <v>280000</v>
      </c>
      <c r="M66" s="30">
        <v>280000</v>
      </c>
      <c r="N66" s="30">
        <v>280000</v>
      </c>
    </row>
    <row r="67" spans="1:14" s="30" customFormat="1" x14ac:dyDescent="0.25">
      <c r="A67" s="30" t="s">
        <v>297</v>
      </c>
      <c r="B67" s="30">
        <v>100</v>
      </c>
      <c r="C67" s="30">
        <v>200</v>
      </c>
      <c r="D67" s="30">
        <v>200</v>
      </c>
      <c r="E67" s="30">
        <v>200</v>
      </c>
      <c r="F67" s="30">
        <v>200</v>
      </c>
      <c r="G67" s="30">
        <v>200</v>
      </c>
      <c r="H67" s="30">
        <v>200</v>
      </c>
      <c r="I67" s="30">
        <v>200</v>
      </c>
      <c r="J67" s="30">
        <v>200</v>
      </c>
      <c r="K67" s="30">
        <v>200</v>
      </c>
      <c r="L67" s="30">
        <v>200</v>
      </c>
      <c r="M67" s="30">
        <v>200</v>
      </c>
      <c r="N67" s="30">
        <v>200</v>
      </c>
    </row>
    <row r="69" spans="1:14" s="24" customFormat="1" x14ac:dyDescent="0.25">
      <c r="A69" s="24" t="s">
        <v>298</v>
      </c>
    </row>
    <row r="70" spans="1:14" s="24" customFormat="1" x14ac:dyDescent="0.25">
      <c r="A70" s="24" t="s">
        <v>284</v>
      </c>
      <c r="E70" s="24">
        <v>3000</v>
      </c>
      <c r="F70" s="24">
        <v>3000</v>
      </c>
      <c r="H70" s="24">
        <v>3000</v>
      </c>
      <c r="I70" s="24">
        <v>3000</v>
      </c>
      <c r="K70" s="24">
        <v>3000</v>
      </c>
      <c r="L70" s="24">
        <v>3000</v>
      </c>
      <c r="N70" s="24">
        <v>3000</v>
      </c>
    </row>
    <row r="71" spans="1:14" s="24" customFormat="1" x14ac:dyDescent="0.25">
      <c r="A71" s="24" t="s">
        <v>285</v>
      </c>
    </row>
    <row r="72" spans="1:14" s="24" customFormat="1" x14ac:dyDescent="0.25">
      <c r="A72" s="24" t="s">
        <v>286</v>
      </c>
      <c r="B72" s="24">
        <v>1283</v>
      </c>
      <c r="C72" s="24">
        <v>1283</v>
      </c>
      <c r="D72" s="24">
        <v>1283</v>
      </c>
      <c r="E72" s="24">
        <v>1283</v>
      </c>
      <c r="F72" s="24">
        <v>1283</v>
      </c>
      <c r="G72" s="24">
        <v>1283</v>
      </c>
      <c r="H72" s="24">
        <v>1283</v>
      </c>
      <c r="I72" s="24">
        <v>1283</v>
      </c>
      <c r="J72" s="24">
        <v>1283</v>
      </c>
      <c r="K72" s="24">
        <v>1283</v>
      </c>
      <c r="L72" s="24">
        <v>1283</v>
      </c>
      <c r="M72" s="24">
        <v>1283</v>
      </c>
      <c r="N72" s="24">
        <v>1283</v>
      </c>
    </row>
    <row r="73" spans="1:14" s="24" customFormat="1" x14ac:dyDescent="0.25">
      <c r="A73" s="24" t="s">
        <v>287</v>
      </c>
      <c r="C73" s="24">
        <v>750</v>
      </c>
      <c r="F73" s="24">
        <v>750</v>
      </c>
      <c r="I73" s="24">
        <v>750</v>
      </c>
      <c r="L73" s="24">
        <v>750</v>
      </c>
    </row>
    <row r="74" spans="1:14" s="24" customFormat="1" x14ac:dyDescent="0.25">
      <c r="A74" s="24" t="s">
        <v>288</v>
      </c>
    </row>
    <row r="75" spans="1:14" s="24" customFormat="1" x14ac:dyDescent="0.25">
      <c r="A75" s="24" t="s">
        <v>267</v>
      </c>
      <c r="D75" s="24">
        <v>1512</v>
      </c>
      <c r="G75" s="24">
        <v>1512</v>
      </c>
      <c r="J75" s="24">
        <v>1512</v>
      </c>
      <c r="M75" s="24">
        <v>1512</v>
      </c>
    </row>
    <row r="76" spans="1:14" s="24" customFormat="1" x14ac:dyDescent="0.25">
      <c r="A76" s="24" t="s">
        <v>294</v>
      </c>
    </row>
    <row r="77" spans="1:14" s="23" customFormat="1" x14ac:dyDescent="0.25">
      <c r="A77" s="23" t="s">
        <v>293</v>
      </c>
    </row>
    <row r="78" spans="1:14" s="23" customFormat="1" x14ac:dyDescent="0.25">
      <c r="A78" s="23" t="s">
        <v>292</v>
      </c>
      <c r="C78" s="23">
        <v>17775</v>
      </c>
      <c r="D78" s="23">
        <v>17775</v>
      </c>
      <c r="E78" s="23">
        <v>17775</v>
      </c>
      <c r="F78" s="23">
        <v>17775</v>
      </c>
      <c r="G78" s="23">
        <v>17775</v>
      </c>
      <c r="H78" s="23">
        <v>17775</v>
      </c>
      <c r="I78" s="23">
        <v>17775</v>
      </c>
      <c r="J78" s="23">
        <v>17775</v>
      </c>
      <c r="K78" s="23">
        <v>17775</v>
      </c>
      <c r="L78" s="23">
        <v>17775</v>
      </c>
      <c r="M78" s="23">
        <v>17775</v>
      </c>
      <c r="N78" s="23">
        <v>17775</v>
      </c>
    </row>
    <row r="79" spans="1:14" s="23" customFormat="1" x14ac:dyDescent="0.25">
      <c r="A79" s="23" t="s">
        <v>289</v>
      </c>
      <c r="D79" s="23">
        <v>273</v>
      </c>
      <c r="E79" s="23">
        <v>273</v>
      </c>
      <c r="G79" s="23">
        <v>273</v>
      </c>
      <c r="H79" s="23">
        <v>273</v>
      </c>
      <c r="J79" s="23">
        <v>273</v>
      </c>
      <c r="K79" s="23">
        <v>273</v>
      </c>
      <c r="M79" s="23">
        <v>273</v>
      </c>
      <c r="N79" s="23">
        <v>273</v>
      </c>
    </row>
    <row r="80" spans="1:14" s="23" customFormat="1" x14ac:dyDescent="0.25">
      <c r="A80" s="23" t="s">
        <v>290</v>
      </c>
      <c r="C80" s="23">
        <v>30</v>
      </c>
      <c r="D80" s="23">
        <v>30</v>
      </c>
      <c r="E80" s="23">
        <v>30</v>
      </c>
      <c r="F80" s="23">
        <v>30</v>
      </c>
      <c r="G80" s="23">
        <v>30</v>
      </c>
      <c r="H80" s="23">
        <v>30</v>
      </c>
      <c r="I80" s="23">
        <v>30</v>
      </c>
      <c r="J80" s="23">
        <v>30</v>
      </c>
      <c r="K80" s="23">
        <v>30</v>
      </c>
      <c r="L80" s="23">
        <v>30</v>
      </c>
      <c r="M80" s="23">
        <v>30</v>
      </c>
      <c r="N80" s="23">
        <v>30</v>
      </c>
    </row>
    <row r="81" spans="1:14" s="24" customFormat="1" x14ac:dyDescent="0.25">
      <c r="A81" s="24" t="s">
        <v>291</v>
      </c>
    </row>
    <row r="82" spans="1:14" s="24" customFormat="1" x14ac:dyDescent="0.25">
      <c r="A82" s="24" t="s">
        <v>295</v>
      </c>
      <c r="B82" s="24">
        <v>12960</v>
      </c>
      <c r="C82" s="24">
        <v>19440</v>
      </c>
      <c r="D82" s="24">
        <v>19440</v>
      </c>
      <c r="E82" s="24">
        <v>19440</v>
      </c>
      <c r="F82" s="24">
        <v>19440</v>
      </c>
      <c r="G82" s="24">
        <v>19440</v>
      </c>
      <c r="H82" s="24">
        <v>19440</v>
      </c>
      <c r="I82" s="24">
        <v>19440</v>
      </c>
      <c r="J82" s="24">
        <v>19440</v>
      </c>
      <c r="K82" s="24">
        <v>19440</v>
      </c>
      <c r="L82" s="24">
        <v>19440</v>
      </c>
      <c r="M82" s="24">
        <v>19440</v>
      </c>
      <c r="N82" s="24">
        <v>19440</v>
      </c>
    </row>
    <row r="83" spans="1:14" s="24" customFormat="1" x14ac:dyDescent="0.25">
      <c r="A83" s="24" t="s">
        <v>296</v>
      </c>
      <c r="B83" s="24">
        <v>3400</v>
      </c>
      <c r="C83" s="24">
        <v>5000</v>
      </c>
      <c r="D83" s="24">
        <v>5000</v>
      </c>
      <c r="E83" s="24">
        <v>5000</v>
      </c>
      <c r="F83" s="24">
        <v>5000</v>
      </c>
      <c r="G83" s="24">
        <v>5000</v>
      </c>
      <c r="H83" s="24">
        <v>5000</v>
      </c>
      <c r="I83" s="24">
        <v>5000</v>
      </c>
      <c r="J83" s="24">
        <v>5000</v>
      </c>
      <c r="K83" s="24">
        <v>5000</v>
      </c>
      <c r="L83" s="24">
        <v>5000</v>
      </c>
      <c r="M83" s="24">
        <v>5000</v>
      </c>
      <c r="N83" s="24">
        <v>5000</v>
      </c>
    </row>
    <row r="84" spans="1:14" s="24" customFormat="1" x14ac:dyDescent="0.25">
      <c r="A84" s="24" t="s">
        <v>297</v>
      </c>
    </row>
    <row r="85" spans="1:14" s="24" customFormat="1" x14ac:dyDescent="0.25">
      <c r="B85" s="24">
        <f>SUM(B71:B84)</f>
        <v>17643</v>
      </c>
      <c r="C85" s="24">
        <f>SUM(C71:C84)</f>
        <v>44278</v>
      </c>
      <c r="D85" s="24">
        <f t="shared" ref="D85:N85" si="1">SUM(D70:D84)</f>
        <v>45313</v>
      </c>
      <c r="E85" s="24">
        <f t="shared" si="1"/>
        <v>46801</v>
      </c>
      <c r="F85" s="24">
        <f t="shared" si="1"/>
        <v>47278</v>
      </c>
      <c r="G85" s="24">
        <f t="shared" si="1"/>
        <v>45313</v>
      </c>
      <c r="H85" s="24">
        <f t="shared" si="1"/>
        <v>46801</v>
      </c>
      <c r="I85" s="24">
        <f t="shared" si="1"/>
        <v>47278</v>
      </c>
      <c r="J85" s="24">
        <f t="shared" si="1"/>
        <v>45313</v>
      </c>
      <c r="K85" s="24">
        <f t="shared" si="1"/>
        <v>46801</v>
      </c>
      <c r="L85" s="24">
        <f t="shared" si="1"/>
        <v>47278</v>
      </c>
      <c r="M85" s="24">
        <f t="shared" si="1"/>
        <v>45313</v>
      </c>
      <c r="N85" s="24">
        <f t="shared" si="1"/>
        <v>46801</v>
      </c>
    </row>
    <row r="88" spans="1:14" s="29" customFormat="1" x14ac:dyDescent="0.25">
      <c r="A88" s="29" t="s">
        <v>300</v>
      </c>
      <c r="B88" s="29">
        <v>2025</v>
      </c>
      <c r="C88" s="29">
        <v>2026</v>
      </c>
      <c r="D88" s="29">
        <v>2027</v>
      </c>
      <c r="E88" s="29">
        <v>2028</v>
      </c>
      <c r="F88" s="29">
        <v>2029</v>
      </c>
      <c r="G88" s="29">
        <v>2030</v>
      </c>
      <c r="H88" s="29">
        <v>2031</v>
      </c>
      <c r="I88" s="29">
        <v>2032</v>
      </c>
      <c r="J88" s="29">
        <v>2033</v>
      </c>
      <c r="K88" s="29">
        <v>2034</v>
      </c>
      <c r="L88" s="29">
        <v>2035</v>
      </c>
      <c r="M88" s="29">
        <v>2036</v>
      </c>
      <c r="N88" s="29">
        <v>2037</v>
      </c>
    </row>
    <row r="89" spans="1:14" s="29" customFormat="1" x14ac:dyDescent="0.25">
      <c r="A89" s="29" t="s">
        <v>284</v>
      </c>
      <c r="E89" s="29">
        <v>18000</v>
      </c>
      <c r="F89" s="29">
        <v>18000</v>
      </c>
      <c r="H89" s="29">
        <v>18000</v>
      </c>
      <c r="I89" s="29">
        <v>18000</v>
      </c>
      <c r="K89" s="29">
        <v>18000</v>
      </c>
      <c r="L89" s="29">
        <v>18000</v>
      </c>
      <c r="N89" s="29">
        <v>18000</v>
      </c>
    </row>
    <row r="90" spans="1:14" s="29" customFormat="1" x14ac:dyDescent="0.25">
      <c r="A90" s="29" t="s">
        <v>285</v>
      </c>
      <c r="D90" s="29">
        <v>96250</v>
      </c>
      <c r="E90" s="29">
        <v>96250</v>
      </c>
      <c r="F90" s="29">
        <v>96250</v>
      </c>
      <c r="G90" s="29">
        <v>96250</v>
      </c>
      <c r="H90" s="29">
        <v>96250</v>
      </c>
      <c r="I90" s="29">
        <v>96250</v>
      </c>
      <c r="J90" s="29">
        <v>96250</v>
      </c>
      <c r="K90" s="29">
        <v>96250</v>
      </c>
      <c r="L90" s="29">
        <v>96250</v>
      </c>
      <c r="M90" s="29">
        <v>96250</v>
      </c>
      <c r="N90" s="29">
        <v>96250</v>
      </c>
    </row>
    <row r="91" spans="1:14" s="29" customFormat="1" x14ac:dyDescent="0.25">
      <c r="A91" s="29" t="s">
        <v>286</v>
      </c>
      <c r="B91" s="29">
        <v>13725</v>
      </c>
      <c r="C91" s="29">
        <v>13725</v>
      </c>
      <c r="D91" s="29">
        <v>13725</v>
      </c>
      <c r="E91" s="29">
        <v>13725</v>
      </c>
      <c r="F91" s="29">
        <v>13725</v>
      </c>
      <c r="G91" s="29">
        <v>13725</v>
      </c>
      <c r="H91" s="29">
        <v>13725</v>
      </c>
      <c r="I91" s="29">
        <v>13725</v>
      </c>
      <c r="J91" s="29">
        <v>13725</v>
      </c>
      <c r="K91" s="29">
        <v>13725</v>
      </c>
      <c r="L91" s="29">
        <v>13725</v>
      </c>
      <c r="M91" s="29">
        <v>13725</v>
      </c>
      <c r="N91" s="29">
        <v>13725</v>
      </c>
    </row>
    <row r="92" spans="1:14" s="29" customFormat="1" x14ac:dyDescent="0.25">
      <c r="A92" s="29" t="s">
        <v>287</v>
      </c>
      <c r="C92" s="29">
        <v>10500</v>
      </c>
      <c r="F92" s="29">
        <v>10500</v>
      </c>
      <c r="I92" s="29">
        <v>10500</v>
      </c>
      <c r="L92" s="29">
        <v>10500</v>
      </c>
    </row>
    <row r="93" spans="1:14" s="29" customFormat="1" x14ac:dyDescent="0.25">
      <c r="A93" s="29" t="s">
        <v>288</v>
      </c>
      <c r="C93" s="29">
        <v>3200</v>
      </c>
      <c r="D93" s="29">
        <v>16000</v>
      </c>
      <c r="E93" s="29">
        <v>3200</v>
      </c>
      <c r="F93" s="29">
        <v>3200</v>
      </c>
      <c r="G93" s="29">
        <v>16000</v>
      </c>
      <c r="H93" s="29">
        <v>3200</v>
      </c>
      <c r="I93" s="29">
        <v>3200</v>
      </c>
      <c r="J93" s="29">
        <v>16000</v>
      </c>
      <c r="K93" s="29">
        <v>3200</v>
      </c>
      <c r="L93" s="29">
        <v>3200</v>
      </c>
      <c r="M93" s="29">
        <v>16000</v>
      </c>
      <c r="N93" s="29">
        <v>3200</v>
      </c>
    </row>
    <row r="94" spans="1:14" s="29" customFormat="1" x14ac:dyDescent="0.25">
      <c r="A94" s="29" t="s">
        <v>267</v>
      </c>
      <c r="D94" s="29">
        <v>15120</v>
      </c>
      <c r="G94" s="29">
        <v>15120</v>
      </c>
      <c r="J94" s="29">
        <v>15120</v>
      </c>
      <c r="M94" s="29">
        <v>15120</v>
      </c>
    </row>
    <row r="95" spans="1:14" s="29" customFormat="1" x14ac:dyDescent="0.25">
      <c r="B95" s="29">
        <f>SUM(B89:B94)</f>
        <v>13725</v>
      </c>
      <c r="C95" s="29">
        <f t="shared" ref="C95:N95" si="2">SUM(C89:C94)</f>
        <v>27425</v>
      </c>
      <c r="D95" s="29">
        <f t="shared" si="2"/>
        <v>141095</v>
      </c>
      <c r="E95" s="29">
        <f t="shared" si="2"/>
        <v>131175</v>
      </c>
      <c r="F95" s="29">
        <f t="shared" si="2"/>
        <v>141675</v>
      </c>
      <c r="G95" s="29">
        <f t="shared" si="2"/>
        <v>141095</v>
      </c>
      <c r="H95" s="29">
        <f t="shared" si="2"/>
        <v>131175</v>
      </c>
      <c r="I95" s="29">
        <f t="shared" si="2"/>
        <v>141675</v>
      </c>
      <c r="J95" s="29">
        <f t="shared" si="2"/>
        <v>141095</v>
      </c>
      <c r="K95" s="29">
        <f t="shared" si="2"/>
        <v>131175</v>
      </c>
      <c r="L95" s="29">
        <f t="shared" si="2"/>
        <v>141675</v>
      </c>
      <c r="M95" s="29">
        <f t="shared" si="2"/>
        <v>141095</v>
      </c>
      <c r="N95" s="29">
        <f t="shared" si="2"/>
        <v>131175</v>
      </c>
    </row>
    <row r="96" spans="1:14" s="34" customFormat="1" x14ac:dyDescent="0.25">
      <c r="A96" s="34" t="s">
        <v>293</v>
      </c>
    </row>
    <row r="97" spans="1:14" s="34" customFormat="1" x14ac:dyDescent="0.25">
      <c r="A97" s="34" t="s">
        <v>292</v>
      </c>
      <c r="C97" s="34">
        <v>227520</v>
      </c>
      <c r="D97" s="34">
        <v>227520</v>
      </c>
      <c r="E97" s="34">
        <v>227520</v>
      </c>
      <c r="F97" s="34">
        <v>227520</v>
      </c>
      <c r="G97" s="34">
        <v>227520</v>
      </c>
      <c r="H97" s="34">
        <v>227520</v>
      </c>
      <c r="I97" s="34">
        <v>227520</v>
      </c>
      <c r="J97" s="34">
        <v>227520</v>
      </c>
      <c r="K97" s="34">
        <v>227520</v>
      </c>
      <c r="L97" s="34">
        <v>227520</v>
      </c>
      <c r="M97" s="34">
        <v>227520</v>
      </c>
      <c r="N97" s="34">
        <v>227520</v>
      </c>
    </row>
    <row r="98" spans="1:14" s="34" customFormat="1" x14ac:dyDescent="0.25">
      <c r="A98" s="34" t="s">
        <v>289</v>
      </c>
      <c r="D98" s="34">
        <v>4360</v>
      </c>
      <c r="E98" s="34">
        <v>4360</v>
      </c>
      <c r="G98" s="34">
        <v>4360</v>
      </c>
      <c r="H98" s="34">
        <v>4360</v>
      </c>
      <c r="J98" s="34">
        <v>4360</v>
      </c>
      <c r="K98" s="34">
        <v>4360</v>
      </c>
      <c r="M98" s="34">
        <v>4360</v>
      </c>
      <c r="N98" s="34">
        <v>4360</v>
      </c>
    </row>
    <row r="99" spans="1:14" s="34" customFormat="1" x14ac:dyDescent="0.25">
      <c r="A99" s="34" t="s">
        <v>290</v>
      </c>
      <c r="C99" s="34">
        <v>350</v>
      </c>
      <c r="D99" s="34">
        <v>350</v>
      </c>
      <c r="E99" s="34">
        <v>350</v>
      </c>
      <c r="F99" s="34">
        <v>350</v>
      </c>
      <c r="G99" s="34">
        <v>350</v>
      </c>
      <c r="H99" s="34">
        <v>350</v>
      </c>
      <c r="I99" s="34">
        <v>350</v>
      </c>
      <c r="J99" s="34">
        <v>350</v>
      </c>
      <c r="K99" s="34">
        <v>350</v>
      </c>
      <c r="L99" s="34">
        <v>350</v>
      </c>
      <c r="M99" s="34">
        <v>350</v>
      </c>
      <c r="N99" s="34">
        <v>350</v>
      </c>
    </row>
    <row r="100" spans="1:14" s="29" customFormat="1" x14ac:dyDescent="0.25">
      <c r="A100" s="29" t="s">
        <v>301</v>
      </c>
    </row>
    <row r="101" spans="1:14" s="29" customFormat="1" x14ac:dyDescent="0.25">
      <c r="A101" s="29" t="s">
        <v>295</v>
      </c>
      <c r="B101" s="29">
        <v>321600</v>
      </c>
      <c r="C101" s="29">
        <v>482400</v>
      </c>
      <c r="D101" s="29">
        <v>482400</v>
      </c>
      <c r="E101" s="29">
        <v>482400</v>
      </c>
      <c r="F101" s="29">
        <v>482400</v>
      </c>
      <c r="G101" s="29">
        <v>482400</v>
      </c>
      <c r="H101" s="29">
        <v>482400</v>
      </c>
      <c r="I101" s="29">
        <v>482400</v>
      </c>
      <c r="J101" s="29">
        <v>482400</v>
      </c>
      <c r="K101" s="29">
        <v>482400</v>
      </c>
      <c r="L101" s="29">
        <v>482400</v>
      </c>
      <c r="M101" s="29">
        <v>482400</v>
      </c>
      <c r="N101" s="29">
        <v>482400</v>
      </c>
    </row>
    <row r="102" spans="1:14" s="29" customFormat="1" x14ac:dyDescent="0.25">
      <c r="A102" s="29" t="s">
        <v>296</v>
      </c>
      <c r="B102" s="29">
        <v>63700</v>
      </c>
      <c r="C102" s="29">
        <v>95600</v>
      </c>
      <c r="D102" s="29">
        <v>95600</v>
      </c>
      <c r="E102" s="29">
        <v>95600</v>
      </c>
      <c r="F102" s="29">
        <v>95600</v>
      </c>
      <c r="G102" s="29">
        <v>95600</v>
      </c>
      <c r="H102" s="29">
        <v>95600</v>
      </c>
      <c r="I102" s="29">
        <v>95600</v>
      </c>
      <c r="J102" s="29">
        <v>95600</v>
      </c>
      <c r="K102" s="29">
        <v>95600</v>
      </c>
      <c r="L102" s="29">
        <v>95600</v>
      </c>
      <c r="M102" s="29">
        <v>95600</v>
      </c>
      <c r="N102" s="29">
        <v>95600</v>
      </c>
    </row>
    <row r="103" spans="1:14" s="29" customFormat="1" x14ac:dyDescent="0.25">
      <c r="A103" s="29" t="s">
        <v>297</v>
      </c>
      <c r="B103" s="29">
        <v>8000</v>
      </c>
      <c r="C103" s="29">
        <v>16000</v>
      </c>
      <c r="D103" s="29">
        <v>16000</v>
      </c>
      <c r="E103" s="29">
        <v>16000</v>
      </c>
      <c r="F103" s="29">
        <v>16000</v>
      </c>
      <c r="G103" s="29">
        <v>16000</v>
      </c>
      <c r="H103" s="29">
        <v>16000</v>
      </c>
      <c r="I103" s="29">
        <v>16000</v>
      </c>
      <c r="J103" s="29">
        <v>16000</v>
      </c>
      <c r="K103" s="29">
        <v>16000</v>
      </c>
      <c r="L103" s="29">
        <v>16000</v>
      </c>
      <c r="M103" s="29">
        <v>16000</v>
      </c>
      <c r="N103" s="29">
        <v>16000</v>
      </c>
    </row>
    <row r="104" spans="1:14" s="29" customFormat="1" x14ac:dyDescent="0.25">
      <c r="B104" s="29">
        <f>SUM(B101:B103)</f>
        <v>393300</v>
      </c>
      <c r="C104" s="29">
        <f t="shared" ref="C104:N104" si="3">SUM(C101:C103)</f>
        <v>594000</v>
      </c>
      <c r="D104" s="29">
        <f t="shared" si="3"/>
        <v>594000</v>
      </c>
      <c r="E104" s="29">
        <f t="shared" si="3"/>
        <v>594000</v>
      </c>
      <c r="F104" s="29">
        <f t="shared" si="3"/>
        <v>594000</v>
      </c>
      <c r="G104" s="29">
        <f t="shared" si="3"/>
        <v>594000</v>
      </c>
      <c r="H104" s="29">
        <f t="shared" si="3"/>
        <v>594000</v>
      </c>
      <c r="I104" s="29">
        <f t="shared" si="3"/>
        <v>594000</v>
      </c>
      <c r="J104" s="29">
        <f t="shared" si="3"/>
        <v>594000</v>
      </c>
      <c r="K104" s="29">
        <f t="shared" si="3"/>
        <v>594000</v>
      </c>
      <c r="L104" s="29">
        <f t="shared" si="3"/>
        <v>594000</v>
      </c>
      <c r="M104" s="29">
        <f t="shared" si="3"/>
        <v>594000</v>
      </c>
      <c r="N104" s="29">
        <f t="shared" si="3"/>
        <v>594000</v>
      </c>
    </row>
    <row r="107" spans="1:14" s="32" customFormat="1" x14ac:dyDescent="0.25">
      <c r="A107" s="32" t="s">
        <v>302</v>
      </c>
      <c r="B107" s="32" t="s">
        <v>304</v>
      </c>
      <c r="C107" s="32" t="s">
        <v>303</v>
      </c>
      <c r="D107" s="32" t="s">
        <v>305</v>
      </c>
      <c r="E107" s="32" t="s">
        <v>306</v>
      </c>
    </row>
    <row r="108" spans="1:14" s="32" customFormat="1" x14ac:dyDescent="0.25">
      <c r="A108" s="32" t="s">
        <v>207</v>
      </c>
      <c r="B108" s="32">
        <v>30</v>
      </c>
      <c r="C108" s="32">
        <v>10</v>
      </c>
      <c r="D108" s="32">
        <v>5</v>
      </c>
      <c r="E108" s="32">
        <v>5</v>
      </c>
    </row>
    <row r="109" spans="1:14" s="32" customFormat="1" x14ac:dyDescent="0.25">
      <c r="B109" s="32">
        <v>180</v>
      </c>
      <c r="C109" s="32">
        <v>300</v>
      </c>
      <c r="D109" s="32">
        <v>400</v>
      </c>
      <c r="E109" s="32">
        <v>800</v>
      </c>
    </row>
    <row r="110" spans="1:14" s="32" customFormat="1" x14ac:dyDescent="0.25">
      <c r="A110" s="32" t="s">
        <v>307</v>
      </c>
      <c r="B110" s="32">
        <v>2160</v>
      </c>
      <c r="C110" s="32">
        <v>1200</v>
      </c>
      <c r="D110" s="32">
        <v>800</v>
      </c>
      <c r="E110" s="32">
        <v>1600</v>
      </c>
      <c r="F110" s="32">
        <f>SUM(B110:E110)</f>
        <v>5760</v>
      </c>
    </row>
    <row r="111" spans="1:14" s="32" customFormat="1" x14ac:dyDescent="0.25">
      <c r="A111" s="32" t="s">
        <v>308</v>
      </c>
    </row>
    <row r="113" spans="1:14" s="22" customFormat="1" x14ac:dyDescent="0.25">
      <c r="A113" s="22" t="s">
        <v>309</v>
      </c>
      <c r="B113" s="22" t="s">
        <v>310</v>
      </c>
      <c r="C113" s="22" t="s">
        <v>311</v>
      </c>
      <c r="D113" s="22" t="s">
        <v>312</v>
      </c>
      <c r="E113" s="22" t="s">
        <v>313</v>
      </c>
    </row>
    <row r="114" spans="1:14" s="22" customFormat="1" x14ac:dyDescent="0.25">
      <c r="A114" s="22" t="s">
        <v>314</v>
      </c>
      <c r="B114" s="22">
        <v>1</v>
      </c>
      <c r="C114" s="22">
        <v>1</v>
      </c>
      <c r="D114" s="22">
        <v>1</v>
      </c>
      <c r="F114" s="22">
        <v>17800</v>
      </c>
    </row>
    <row r="115" spans="1:14" s="22" customFormat="1" x14ac:dyDescent="0.25">
      <c r="A115" s="22" t="s">
        <v>315</v>
      </c>
      <c r="B115" s="22">
        <v>1</v>
      </c>
      <c r="C115" s="22">
        <v>1</v>
      </c>
      <c r="D115" s="22">
        <v>1</v>
      </c>
      <c r="E115" s="22">
        <v>1</v>
      </c>
      <c r="F115" s="22">
        <v>40200</v>
      </c>
    </row>
    <row r="116" spans="1:14" s="22" customFormat="1" x14ac:dyDescent="0.25">
      <c r="A116" s="22" t="s">
        <v>316</v>
      </c>
      <c r="B116" s="22">
        <v>1</v>
      </c>
      <c r="C116" s="22">
        <v>1</v>
      </c>
      <c r="D116" s="22">
        <v>1</v>
      </c>
      <c r="E116" s="22">
        <v>1</v>
      </c>
      <c r="F116" s="22">
        <v>32160</v>
      </c>
    </row>
    <row r="117" spans="1:14" s="22" customFormat="1" x14ac:dyDescent="0.25">
      <c r="A117" s="22" t="s">
        <v>317</v>
      </c>
      <c r="D117" s="22">
        <v>1</v>
      </c>
      <c r="F117" s="22">
        <v>18000</v>
      </c>
    </row>
    <row r="118" spans="1:14" s="22" customFormat="1" x14ac:dyDescent="0.25">
      <c r="A118" s="22" t="s">
        <v>318</v>
      </c>
      <c r="D118" s="22">
        <v>1</v>
      </c>
      <c r="E118" s="22">
        <v>1</v>
      </c>
      <c r="F118" s="22">
        <v>18000</v>
      </c>
    </row>
    <row r="119" spans="1:14" s="22" customFormat="1" x14ac:dyDescent="0.25">
      <c r="A119" s="22" t="s">
        <v>319</v>
      </c>
      <c r="E119" s="22">
        <v>1</v>
      </c>
      <c r="F119" s="22">
        <v>16800</v>
      </c>
    </row>
    <row r="120" spans="1:14" s="22" customFormat="1" x14ac:dyDescent="0.25">
      <c r="A120" s="22" t="s">
        <v>320</v>
      </c>
      <c r="C120" s="22">
        <v>1</v>
      </c>
      <c r="D120" s="22">
        <v>1</v>
      </c>
      <c r="E120" s="22">
        <v>1</v>
      </c>
      <c r="F120" s="22">
        <v>31200</v>
      </c>
    </row>
    <row r="121" spans="1:14" s="22" customFormat="1" x14ac:dyDescent="0.25">
      <c r="A121" s="22" t="s">
        <v>321</v>
      </c>
      <c r="D121" s="22">
        <v>1</v>
      </c>
      <c r="E121" s="22">
        <v>1</v>
      </c>
      <c r="F121" s="22">
        <v>5400</v>
      </c>
    </row>
    <row r="122" spans="1:14" s="22" customFormat="1" x14ac:dyDescent="0.25">
      <c r="A122" s="22" t="s">
        <v>322</v>
      </c>
      <c r="B122" s="22">
        <v>1</v>
      </c>
      <c r="C122" s="22">
        <v>1</v>
      </c>
      <c r="D122" s="22">
        <v>1</v>
      </c>
      <c r="F122" s="22">
        <v>45000</v>
      </c>
    </row>
    <row r="123" spans="1:14" s="22" customFormat="1" x14ac:dyDescent="0.25">
      <c r="A123" s="22" t="s">
        <v>323</v>
      </c>
      <c r="C123" s="22">
        <v>1</v>
      </c>
      <c r="F123" s="22">
        <v>8800</v>
      </c>
    </row>
    <row r="125" spans="1:14" s="32" customFormat="1" x14ac:dyDescent="0.25">
      <c r="A125" s="31" t="s">
        <v>331</v>
      </c>
    </row>
    <row r="126" spans="1:14" s="32" customFormat="1" x14ac:dyDescent="0.25">
      <c r="A126" s="31" t="s">
        <v>330</v>
      </c>
      <c r="C126" s="32">
        <v>540</v>
      </c>
      <c r="D126" s="32">
        <v>540</v>
      </c>
      <c r="E126" s="32">
        <v>540</v>
      </c>
      <c r="F126" s="32">
        <v>540</v>
      </c>
      <c r="G126" s="32">
        <v>540</v>
      </c>
      <c r="H126" s="32">
        <v>540</v>
      </c>
      <c r="I126" s="32">
        <v>540</v>
      </c>
      <c r="J126" s="35">
        <v>540</v>
      </c>
      <c r="K126" s="32">
        <v>540</v>
      </c>
      <c r="L126" s="32">
        <v>540</v>
      </c>
      <c r="M126" s="32">
        <v>540</v>
      </c>
      <c r="N126" s="32">
        <v>540</v>
      </c>
    </row>
    <row r="127" spans="1:14" s="32" customFormat="1" x14ac:dyDescent="0.25">
      <c r="A127" s="31" t="s">
        <v>329</v>
      </c>
      <c r="B127" s="32">
        <v>6000</v>
      </c>
      <c r="C127" s="32">
        <v>6000</v>
      </c>
      <c r="D127" s="32">
        <v>6000</v>
      </c>
      <c r="E127" s="32">
        <v>6000</v>
      </c>
      <c r="F127" s="32">
        <v>6000</v>
      </c>
      <c r="G127" s="32">
        <v>6000</v>
      </c>
      <c r="H127" s="35">
        <v>6000</v>
      </c>
      <c r="I127" s="32">
        <v>6000</v>
      </c>
      <c r="J127" s="32">
        <v>6000</v>
      </c>
      <c r="K127" s="32">
        <v>6000</v>
      </c>
      <c r="L127" s="32">
        <v>6000</v>
      </c>
      <c r="M127" s="32">
        <v>6000</v>
      </c>
      <c r="N127" s="32">
        <v>6000</v>
      </c>
    </row>
    <row r="128" spans="1:14" s="32" customFormat="1" x14ac:dyDescent="0.25">
      <c r="A128" s="31" t="s">
        <v>220</v>
      </c>
      <c r="D128" s="32">
        <v>68000</v>
      </c>
      <c r="E128" s="32">
        <v>68000</v>
      </c>
      <c r="F128" s="32">
        <v>68000</v>
      </c>
      <c r="G128" s="32">
        <v>68000</v>
      </c>
      <c r="H128" s="32">
        <v>68000</v>
      </c>
      <c r="I128" s="32">
        <v>68000</v>
      </c>
      <c r="J128" s="32">
        <v>68000</v>
      </c>
      <c r="K128" s="32">
        <v>68000</v>
      </c>
      <c r="L128" s="32">
        <v>68000</v>
      </c>
      <c r="M128" s="32">
        <v>68000</v>
      </c>
      <c r="N128" s="32">
        <v>68000</v>
      </c>
    </row>
    <row r="129" spans="1:14" s="32" customFormat="1" x14ac:dyDescent="0.25">
      <c r="A129" s="31" t="s">
        <v>328</v>
      </c>
      <c r="D129" s="32">
        <v>5000</v>
      </c>
      <c r="E129" s="32">
        <v>5000</v>
      </c>
      <c r="F129" s="32">
        <v>5000</v>
      </c>
      <c r="G129" s="32">
        <v>5000</v>
      </c>
      <c r="H129" s="32">
        <v>5000</v>
      </c>
      <c r="I129" s="32">
        <v>5000</v>
      </c>
      <c r="J129" s="32">
        <v>5000</v>
      </c>
      <c r="K129" s="32">
        <v>5000</v>
      </c>
      <c r="L129" s="32">
        <v>5000</v>
      </c>
      <c r="M129" s="32">
        <v>5000</v>
      </c>
      <c r="N129" s="32">
        <v>5000</v>
      </c>
    </row>
    <row r="130" spans="1:14" s="32" customFormat="1" x14ac:dyDescent="0.25">
      <c r="A130" s="31" t="s">
        <v>327</v>
      </c>
      <c r="B130" s="32">
        <v>1350</v>
      </c>
      <c r="C130" s="32">
        <v>1350</v>
      </c>
      <c r="D130" s="32">
        <v>1350</v>
      </c>
      <c r="E130" s="32">
        <v>1350</v>
      </c>
      <c r="F130" s="32">
        <v>1350</v>
      </c>
      <c r="G130" s="32">
        <v>1350</v>
      </c>
      <c r="H130" s="32">
        <v>1350</v>
      </c>
      <c r="I130" s="32">
        <v>1350</v>
      </c>
      <c r="J130" s="32">
        <v>1350</v>
      </c>
      <c r="K130" s="32">
        <v>1350</v>
      </c>
      <c r="L130" s="32">
        <v>1350</v>
      </c>
      <c r="M130" s="32">
        <v>1350</v>
      </c>
      <c r="N130" s="32">
        <v>1350</v>
      </c>
    </row>
    <row r="131" spans="1:14" s="32" customFormat="1" x14ac:dyDescent="0.25">
      <c r="A131" s="31" t="s">
        <v>325</v>
      </c>
      <c r="C131" s="32">
        <v>22500</v>
      </c>
      <c r="D131" s="32">
        <v>22500</v>
      </c>
      <c r="E131" s="32">
        <v>22500</v>
      </c>
      <c r="F131" s="32">
        <v>22500</v>
      </c>
      <c r="G131" s="32">
        <v>22500</v>
      </c>
      <c r="H131" s="32">
        <v>22500</v>
      </c>
      <c r="I131" s="32">
        <v>22500</v>
      </c>
      <c r="J131" s="32">
        <v>22500</v>
      </c>
      <c r="K131" s="32">
        <v>22500</v>
      </c>
      <c r="L131" s="32">
        <v>22500</v>
      </c>
      <c r="M131" s="32">
        <v>22500</v>
      </c>
      <c r="N131" s="32">
        <v>22500</v>
      </c>
    </row>
    <row r="132" spans="1:14" s="32" customFormat="1" x14ac:dyDescent="0.25">
      <c r="A132" s="31" t="s">
        <v>324</v>
      </c>
      <c r="B132" s="32">
        <v>10000</v>
      </c>
      <c r="C132" s="32">
        <v>10000</v>
      </c>
      <c r="D132" s="32">
        <v>10000</v>
      </c>
      <c r="E132" s="32">
        <v>10000</v>
      </c>
      <c r="F132" s="32">
        <v>10000</v>
      </c>
      <c r="G132" s="32">
        <v>10000</v>
      </c>
      <c r="H132" s="32">
        <v>10000</v>
      </c>
      <c r="I132" s="32">
        <v>10000</v>
      </c>
      <c r="J132" s="32">
        <v>10000</v>
      </c>
      <c r="K132" s="32">
        <v>10000</v>
      </c>
      <c r="L132" s="32">
        <v>10000</v>
      </c>
      <c r="M132" s="32">
        <v>10000</v>
      </c>
      <c r="N132" s="32">
        <v>10000</v>
      </c>
    </row>
    <row r="133" spans="1:14" s="32" customFormat="1" x14ac:dyDescent="0.25">
      <c r="A133" s="31" t="s">
        <v>326</v>
      </c>
      <c r="B133" s="32">
        <v>5000</v>
      </c>
      <c r="C133" s="32">
        <v>5000</v>
      </c>
      <c r="D133" s="32">
        <v>5000</v>
      </c>
      <c r="E133" s="32">
        <v>5000</v>
      </c>
      <c r="F133" s="32">
        <v>5000</v>
      </c>
      <c r="G133" s="32">
        <v>5000</v>
      </c>
      <c r="H133" s="32">
        <v>5000</v>
      </c>
      <c r="I133" s="32">
        <v>5000</v>
      </c>
      <c r="J133" s="32">
        <v>5000</v>
      </c>
      <c r="K133" s="32">
        <v>5000</v>
      </c>
      <c r="L133" s="32">
        <v>5000</v>
      </c>
    </row>
    <row r="134" spans="1:14" s="32" customFormat="1" x14ac:dyDescent="0.25">
      <c r="B134" s="32">
        <f>SUM(B126:B133)</f>
        <v>22350</v>
      </c>
      <c r="C134" s="32">
        <f t="shared" ref="C134:N134" si="4">SUM(C126:C133)</f>
        <v>45390</v>
      </c>
      <c r="D134" s="32">
        <f t="shared" si="4"/>
        <v>118390</v>
      </c>
      <c r="E134" s="32">
        <f t="shared" si="4"/>
        <v>118390</v>
      </c>
      <c r="F134" s="32">
        <f t="shared" si="4"/>
        <v>118390</v>
      </c>
      <c r="G134" s="32">
        <f t="shared" si="4"/>
        <v>118390</v>
      </c>
      <c r="H134" s="32">
        <f t="shared" si="4"/>
        <v>118390</v>
      </c>
      <c r="I134" s="32">
        <f t="shared" si="4"/>
        <v>118390</v>
      </c>
      <c r="J134" s="32">
        <f t="shared" si="4"/>
        <v>118390</v>
      </c>
      <c r="K134" s="32">
        <f t="shared" si="4"/>
        <v>118390</v>
      </c>
      <c r="L134" s="32">
        <f t="shared" si="4"/>
        <v>118390</v>
      </c>
      <c r="M134" s="32">
        <f>SUM(M126:M133)</f>
        <v>113390</v>
      </c>
      <c r="N134" s="32">
        <f t="shared" si="4"/>
        <v>113390</v>
      </c>
    </row>
    <row r="136" spans="1:14" s="22" customFormat="1" x14ac:dyDescent="0.25">
      <c r="A136" s="26" t="s">
        <v>349</v>
      </c>
    </row>
    <row r="137" spans="1:14" s="22" customFormat="1" x14ac:dyDescent="0.25">
      <c r="A137" s="26" t="s">
        <v>330</v>
      </c>
      <c r="C137" s="22">
        <v>270</v>
      </c>
      <c r="D137" s="22">
        <v>270</v>
      </c>
      <c r="E137" s="22">
        <v>270</v>
      </c>
      <c r="F137" s="22">
        <v>270</v>
      </c>
      <c r="G137" s="22">
        <v>270</v>
      </c>
      <c r="H137" s="22">
        <v>270</v>
      </c>
      <c r="I137" s="22">
        <v>270</v>
      </c>
      <c r="J137" s="22">
        <v>270</v>
      </c>
      <c r="K137" s="22">
        <v>270</v>
      </c>
      <c r="L137" s="22">
        <v>270</v>
      </c>
      <c r="M137" s="22">
        <v>270</v>
      </c>
      <c r="N137" s="22">
        <v>270</v>
      </c>
    </row>
    <row r="138" spans="1:14" s="22" customFormat="1" x14ac:dyDescent="0.25">
      <c r="A138" s="26" t="s">
        <v>329</v>
      </c>
      <c r="B138" s="22">
        <v>3000</v>
      </c>
      <c r="C138" s="22">
        <v>3000</v>
      </c>
      <c r="D138" s="22">
        <v>3000</v>
      </c>
      <c r="E138" s="22">
        <v>3000</v>
      </c>
      <c r="F138" s="22">
        <v>3000</v>
      </c>
      <c r="G138" s="22">
        <v>3000</v>
      </c>
      <c r="H138" s="22">
        <v>3000</v>
      </c>
      <c r="I138" s="22">
        <v>3000</v>
      </c>
      <c r="J138" s="22">
        <v>3000</v>
      </c>
      <c r="K138" s="22">
        <v>3000</v>
      </c>
      <c r="L138" s="22">
        <v>3000</v>
      </c>
      <c r="M138" s="22">
        <v>3000</v>
      </c>
      <c r="N138" s="22">
        <v>3000</v>
      </c>
    </row>
    <row r="139" spans="1:14" s="22" customFormat="1" x14ac:dyDescent="0.25">
      <c r="A139" s="26" t="s">
        <v>220</v>
      </c>
      <c r="D139" s="22">
        <v>68000</v>
      </c>
      <c r="E139" s="22">
        <v>68000</v>
      </c>
      <c r="F139" s="22">
        <v>68000</v>
      </c>
      <c r="G139" s="22">
        <v>68000</v>
      </c>
      <c r="H139" s="22">
        <v>68000</v>
      </c>
      <c r="I139" s="22">
        <v>68000</v>
      </c>
      <c r="J139" s="22">
        <v>68000</v>
      </c>
      <c r="K139" s="22">
        <v>68000</v>
      </c>
      <c r="L139" s="22">
        <v>68000</v>
      </c>
      <c r="M139" s="22">
        <v>68000</v>
      </c>
      <c r="N139" s="22">
        <v>68000</v>
      </c>
    </row>
    <row r="140" spans="1:14" s="22" customFormat="1" x14ac:dyDescent="0.25">
      <c r="A140" s="26" t="s">
        <v>328</v>
      </c>
      <c r="D140" s="22">
        <v>4500</v>
      </c>
      <c r="E140" s="22">
        <v>4500</v>
      </c>
      <c r="F140" s="22">
        <v>4500</v>
      </c>
      <c r="G140" s="22">
        <v>4500</v>
      </c>
      <c r="H140" s="22">
        <v>4500</v>
      </c>
      <c r="I140" s="22">
        <v>4500</v>
      </c>
      <c r="J140" s="22">
        <v>4500</v>
      </c>
      <c r="K140" s="22">
        <v>4500</v>
      </c>
      <c r="L140" s="22">
        <v>4500</v>
      </c>
      <c r="M140" s="22">
        <v>4500</v>
      </c>
      <c r="N140" s="22">
        <v>4500</v>
      </c>
    </row>
    <row r="141" spans="1:14" s="22" customFormat="1" x14ac:dyDescent="0.25">
      <c r="A141" s="26" t="s">
        <v>327</v>
      </c>
      <c r="B141" s="22">
        <v>1350</v>
      </c>
      <c r="C141" s="22">
        <v>1350</v>
      </c>
      <c r="D141" s="22">
        <v>1350</v>
      </c>
      <c r="E141" s="22">
        <v>1350</v>
      </c>
      <c r="F141" s="22">
        <v>1350</v>
      </c>
      <c r="G141" s="22">
        <v>1350</v>
      </c>
      <c r="H141" s="22">
        <v>1350</v>
      </c>
      <c r="I141" s="22">
        <v>1350</v>
      </c>
      <c r="J141" s="22">
        <v>1350</v>
      </c>
      <c r="K141" s="22">
        <v>1350</v>
      </c>
      <c r="L141" s="22">
        <v>1350</v>
      </c>
      <c r="M141" s="22">
        <v>1350</v>
      </c>
      <c r="N141" s="22">
        <v>1350</v>
      </c>
    </row>
    <row r="142" spans="1:14" s="22" customFormat="1" x14ac:dyDescent="0.25">
      <c r="A142" s="26" t="s">
        <v>325</v>
      </c>
      <c r="C142" s="22">
        <v>22500</v>
      </c>
      <c r="D142" s="22">
        <v>22500</v>
      </c>
      <c r="E142" s="22">
        <v>22500</v>
      </c>
      <c r="F142" s="22">
        <v>22500</v>
      </c>
      <c r="G142" s="22">
        <v>22500</v>
      </c>
      <c r="H142" s="22">
        <v>22500</v>
      </c>
      <c r="I142" s="22">
        <v>22500</v>
      </c>
      <c r="J142" s="22">
        <v>22500</v>
      </c>
      <c r="K142" s="22">
        <v>22500</v>
      </c>
      <c r="L142" s="22">
        <v>22500</v>
      </c>
      <c r="M142" s="22">
        <v>22500</v>
      </c>
      <c r="N142" s="22">
        <v>22500</v>
      </c>
    </row>
    <row r="143" spans="1:14" s="22" customFormat="1" x14ac:dyDescent="0.25">
      <c r="A143" s="26" t="s">
        <v>324</v>
      </c>
      <c r="B143" s="22">
        <v>3300</v>
      </c>
      <c r="C143" s="22">
        <v>3300</v>
      </c>
      <c r="D143" s="22">
        <v>3300</v>
      </c>
      <c r="E143" s="22">
        <v>3300</v>
      </c>
      <c r="F143" s="22">
        <v>3300</v>
      </c>
      <c r="G143" s="22">
        <v>3300</v>
      </c>
      <c r="H143" s="22">
        <v>3300</v>
      </c>
      <c r="I143" s="22">
        <v>3300</v>
      </c>
      <c r="J143" s="22">
        <v>3300</v>
      </c>
      <c r="K143" s="22">
        <v>3300</v>
      </c>
      <c r="L143" s="22">
        <v>3300</v>
      </c>
      <c r="M143" s="22">
        <v>3300</v>
      </c>
      <c r="N143" s="22">
        <v>3300</v>
      </c>
    </row>
    <row r="144" spans="1:14" s="22" customFormat="1" x14ac:dyDescent="0.25">
      <c r="A144" s="26" t="s">
        <v>326</v>
      </c>
      <c r="B144" s="22">
        <v>2500</v>
      </c>
      <c r="C144" s="22">
        <v>2500</v>
      </c>
      <c r="D144" s="22">
        <v>2500</v>
      </c>
      <c r="E144" s="22">
        <v>2500</v>
      </c>
      <c r="F144" s="22">
        <v>2500</v>
      </c>
      <c r="G144" s="22">
        <v>2500</v>
      </c>
      <c r="H144" s="22">
        <v>2500</v>
      </c>
      <c r="I144" s="22">
        <v>2500</v>
      </c>
      <c r="J144" s="22">
        <v>2500</v>
      </c>
      <c r="K144" s="22">
        <v>2500</v>
      </c>
      <c r="L144" s="22">
        <v>2500</v>
      </c>
      <c r="M144" s="22">
        <v>2500</v>
      </c>
      <c r="N144" s="22">
        <v>2500</v>
      </c>
    </row>
    <row r="145" spans="2:14" s="22" customFormat="1" x14ac:dyDescent="0.25">
      <c r="B145" s="22">
        <f>SUM(B137:B143)</f>
        <v>7650</v>
      </c>
      <c r="C145" s="22">
        <f t="shared" ref="C145:N145" si="5">SUM(C137:C143)</f>
        <v>30420</v>
      </c>
      <c r="D145" s="22">
        <f t="shared" si="5"/>
        <v>102920</v>
      </c>
      <c r="E145" s="22">
        <f t="shared" si="5"/>
        <v>102920</v>
      </c>
      <c r="F145" s="22">
        <f t="shared" si="5"/>
        <v>102920</v>
      </c>
      <c r="G145" s="22">
        <f t="shared" si="5"/>
        <v>102920</v>
      </c>
      <c r="H145" s="22">
        <f t="shared" si="5"/>
        <v>102920</v>
      </c>
      <c r="I145" s="22">
        <f t="shared" si="5"/>
        <v>102920</v>
      </c>
      <c r="J145" s="22">
        <f t="shared" si="5"/>
        <v>102920</v>
      </c>
      <c r="K145" s="22">
        <f t="shared" si="5"/>
        <v>102920</v>
      </c>
      <c r="L145" s="22">
        <f t="shared" si="5"/>
        <v>102920</v>
      </c>
      <c r="M145" s="22">
        <f t="shared" si="5"/>
        <v>102920</v>
      </c>
      <c r="N145" s="22">
        <f t="shared" si="5"/>
        <v>102920</v>
      </c>
    </row>
  </sheetData>
  <phoneticPr fontId="2" type="noConversion"/>
  <hyperlinks>
    <hyperlink ref="F9" r:id="rId1"/>
    <hyperlink ref="F20" r:id="rId2" display="https://www.vivaigabbianelli.it/it/"/>
    <hyperlink ref="F4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pane ySplit="9" topLeftCell="A47" activePane="bottomLeft" state="frozen"/>
      <selection pane="bottomLeft" activeCell="D73" sqref="D73"/>
    </sheetView>
  </sheetViews>
  <sheetFormatPr defaultRowHeight="15" x14ac:dyDescent="0.25"/>
  <cols>
    <col min="1" max="1" width="34.375" style="19" customWidth="1"/>
    <col min="2" max="2" width="18.125" style="19" customWidth="1"/>
    <col min="3" max="3" width="9.5" style="19" bestFit="1" customWidth="1"/>
    <col min="4" max="4" width="12.125" style="19" customWidth="1"/>
    <col min="5" max="16384" width="9" style="19"/>
  </cols>
  <sheetData>
    <row r="1" spans="1:14" x14ac:dyDescent="0.25">
      <c r="A1" s="41" t="s">
        <v>354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x14ac:dyDescent="0.25">
      <c r="A2" s="41" t="s">
        <v>355</v>
      </c>
      <c r="B2" s="41"/>
      <c r="C2" s="41"/>
      <c r="F2" s="19" t="s">
        <v>332</v>
      </c>
    </row>
    <row r="3" spans="1:14" x14ac:dyDescent="0.25">
      <c r="A3" s="19" t="s">
        <v>356</v>
      </c>
      <c r="F3" s="19" t="s">
        <v>357</v>
      </c>
    </row>
    <row r="4" spans="1:14" x14ac:dyDescent="0.25">
      <c r="A4" s="19" t="s">
        <v>358</v>
      </c>
      <c r="B4" s="19">
        <v>2025</v>
      </c>
    </row>
    <row r="5" spans="1:14" x14ac:dyDescent="0.25">
      <c r="A5" s="19" t="s">
        <v>359</v>
      </c>
      <c r="B5" s="19">
        <v>2025</v>
      </c>
      <c r="C5" s="19" t="s">
        <v>360</v>
      </c>
    </row>
    <row r="6" spans="1:14" x14ac:dyDescent="0.25">
      <c r="B6" s="19">
        <v>2026</v>
      </c>
      <c r="C6" s="19" t="s">
        <v>361</v>
      </c>
    </row>
    <row r="7" spans="1:14" x14ac:dyDescent="0.25">
      <c r="B7" s="19">
        <v>2027</v>
      </c>
      <c r="C7" s="19" t="s">
        <v>362</v>
      </c>
    </row>
    <row r="8" spans="1:14" x14ac:dyDescent="0.25">
      <c r="A8" s="19" t="s">
        <v>363</v>
      </c>
      <c r="B8" s="19">
        <v>2037</v>
      </c>
    </row>
    <row r="9" spans="1:14" x14ac:dyDescent="0.25">
      <c r="A9" s="19" t="s">
        <v>364</v>
      </c>
      <c r="B9" s="19">
        <v>2025</v>
      </c>
      <c r="C9" s="19">
        <v>2026</v>
      </c>
      <c r="D9" s="19">
        <v>2027</v>
      </c>
      <c r="E9" s="19">
        <v>2028</v>
      </c>
      <c r="F9" s="19">
        <v>2029</v>
      </c>
      <c r="G9" s="19">
        <v>2030</v>
      </c>
      <c r="H9" s="19">
        <v>2031</v>
      </c>
      <c r="I9" s="19">
        <v>2032</v>
      </c>
      <c r="J9" s="19">
        <v>2033</v>
      </c>
      <c r="K9" s="19">
        <v>2034</v>
      </c>
      <c r="L9" s="19">
        <v>2035</v>
      </c>
      <c r="M9" s="19">
        <v>2036</v>
      </c>
      <c r="N9" s="19">
        <v>2037</v>
      </c>
    </row>
    <row r="10" spans="1:14" s="24" customFormat="1" x14ac:dyDescent="0.25">
      <c r="A10" s="24" t="s">
        <v>365</v>
      </c>
    </row>
    <row r="11" spans="1:14" s="24" customFormat="1" x14ac:dyDescent="0.25">
      <c r="A11" s="38">
        <v>0.1046</v>
      </c>
      <c r="B11" s="24">
        <f>1/(1+$A$11)^(B9-$B$9)</f>
        <v>1</v>
      </c>
      <c r="C11" s="24">
        <f t="shared" ref="C11:N11" si="0">1/(1+$A$11)^(C9-$B$9)</f>
        <v>0.90530508781459351</v>
      </c>
      <c r="D11" s="24">
        <f t="shared" si="0"/>
        <v>0.81957730202298884</v>
      </c>
      <c r="E11" s="24">
        <f t="shared" si="0"/>
        <v>0.74196750137876943</v>
      </c>
      <c r="F11" s="24">
        <f t="shared" si="0"/>
        <v>0.67170695399128144</v>
      </c>
      <c r="G11" s="24">
        <f t="shared" si="0"/>
        <v>0.60809972296875014</v>
      </c>
      <c r="H11" s="24">
        <f t="shared" si="0"/>
        <v>0.55051577310225441</v>
      </c>
      <c r="I11" s="24">
        <f t="shared" si="0"/>
        <v>0.4983847303116552</v>
      </c>
      <c r="J11" s="24">
        <f t="shared" si="0"/>
        <v>0.4511902320402455</v>
      </c>
      <c r="K11" s="24">
        <f t="shared" si="0"/>
        <v>0.40846481263828127</v>
      </c>
      <c r="L11" s="24">
        <f t="shared" si="0"/>
        <v>0.36978527307467068</v>
      </c>
      <c r="M11" s="24">
        <f t="shared" si="0"/>
        <v>0.33476848911340812</v>
      </c>
      <c r="N11" s="24">
        <f t="shared" si="0"/>
        <v>0.3030676164343728</v>
      </c>
    </row>
    <row r="13" spans="1:14" x14ac:dyDescent="0.25">
      <c r="A13" s="19" t="s">
        <v>334</v>
      </c>
      <c r="B13" s="19">
        <f>SUM(B14:B29)</f>
        <v>4546980</v>
      </c>
    </row>
    <row r="14" spans="1:14" x14ac:dyDescent="0.25">
      <c r="A14" s="19" t="s">
        <v>366</v>
      </c>
      <c r="B14" s="19">
        <v>29400</v>
      </c>
    </row>
    <row r="15" spans="1:14" x14ac:dyDescent="0.25">
      <c r="A15" s="19" t="s">
        <v>337</v>
      </c>
      <c r="B15" s="19">
        <v>27000</v>
      </c>
    </row>
    <row r="16" spans="1:14" s="25" customFormat="1" x14ac:dyDescent="0.25">
      <c r="A16" s="25" t="s">
        <v>338</v>
      </c>
      <c r="B16" s="25">
        <v>50000</v>
      </c>
    </row>
    <row r="17" spans="1:15" s="25" customFormat="1" x14ac:dyDescent="0.25">
      <c r="A17" s="25" t="s">
        <v>367</v>
      </c>
      <c r="B17" s="25">
        <v>6000</v>
      </c>
    </row>
    <row r="18" spans="1:15" s="25" customFormat="1" x14ac:dyDescent="0.25">
      <c r="A18" s="25" t="s">
        <v>368</v>
      </c>
      <c r="B18" s="25">
        <v>3400000</v>
      </c>
    </row>
    <row r="19" spans="1:15" s="25" customFormat="1" x14ac:dyDescent="0.25">
      <c r="A19" s="25" t="s">
        <v>369</v>
      </c>
      <c r="B19" s="25">
        <v>3000</v>
      </c>
    </row>
    <row r="20" spans="1:15" s="25" customFormat="1" x14ac:dyDescent="0.25">
      <c r="A20" s="25" t="s">
        <v>370</v>
      </c>
      <c r="B20" s="25">
        <v>450</v>
      </c>
    </row>
    <row r="21" spans="1:15" s="25" customFormat="1" x14ac:dyDescent="0.25">
      <c r="A21" s="25" t="s">
        <v>371</v>
      </c>
      <c r="B21" s="25">
        <v>450000</v>
      </c>
    </row>
    <row r="22" spans="1:15" s="25" customFormat="1" x14ac:dyDescent="0.25">
      <c r="A22" s="25" t="s">
        <v>372</v>
      </c>
      <c r="B22" s="25">
        <v>150000</v>
      </c>
    </row>
    <row r="23" spans="1:15" s="25" customFormat="1" x14ac:dyDescent="0.25">
      <c r="A23" s="25" t="s">
        <v>373</v>
      </c>
      <c r="B23" s="25">
        <v>8000</v>
      </c>
    </row>
    <row r="24" spans="1:15" s="25" customFormat="1" x14ac:dyDescent="0.25">
      <c r="A24" s="25" t="s">
        <v>374</v>
      </c>
      <c r="B24" s="25">
        <v>350000</v>
      </c>
    </row>
    <row r="25" spans="1:15" s="25" customFormat="1" x14ac:dyDescent="0.25">
      <c r="A25" s="25" t="s">
        <v>375</v>
      </c>
      <c r="B25" s="25">
        <v>5000</v>
      </c>
    </row>
    <row r="26" spans="1:15" s="25" customFormat="1" x14ac:dyDescent="0.25">
      <c r="A26" s="25" t="s">
        <v>343</v>
      </c>
      <c r="B26" s="25">
        <v>10000</v>
      </c>
    </row>
    <row r="27" spans="1:15" s="25" customFormat="1" x14ac:dyDescent="0.25">
      <c r="A27" s="25" t="s">
        <v>348</v>
      </c>
      <c r="B27" s="25">
        <v>5400</v>
      </c>
    </row>
    <row r="28" spans="1:15" s="25" customFormat="1" x14ac:dyDescent="0.25">
      <c r="A28" s="25" t="s">
        <v>342</v>
      </c>
      <c r="B28" s="25">
        <v>2730</v>
      </c>
    </row>
    <row r="29" spans="1:15" x14ac:dyDescent="0.25">
      <c r="A29" s="19" t="s">
        <v>341</v>
      </c>
      <c r="B29" s="19">
        <v>50000</v>
      </c>
    </row>
    <row r="31" spans="1:15" s="25" customFormat="1" x14ac:dyDescent="0.25">
      <c r="A31" s="25" t="s">
        <v>376</v>
      </c>
      <c r="B31" s="25">
        <f>SUM(B32:B41)</f>
        <v>533854.5</v>
      </c>
      <c r="C31" s="25">
        <f t="shared" ref="C31:N31" si="1">SUM(C32:C41)</f>
        <v>656749.5</v>
      </c>
      <c r="D31" s="25">
        <f t="shared" si="1"/>
        <v>1018085.9</v>
      </c>
      <c r="E31" s="25">
        <f t="shared" si="1"/>
        <v>1020736.9028</v>
      </c>
      <c r="F31" s="25">
        <f t="shared" si="1"/>
        <v>1022879.2316056</v>
      </c>
      <c r="G31" s="25">
        <f t="shared" si="1"/>
        <v>1021581.8910688112</v>
      </c>
      <c r="H31" s="25">
        <f t="shared" si="1"/>
        <v>1054239.8858509487</v>
      </c>
      <c r="I31" s="25">
        <f t="shared" si="1"/>
        <v>1026389.2206226507</v>
      </c>
      <c r="J31" s="25">
        <f t="shared" si="1"/>
        <v>1030498.900063896</v>
      </c>
      <c r="K31" s="25">
        <f t="shared" si="1"/>
        <v>1027763.9288640238</v>
      </c>
      <c r="L31" s="25">
        <f t="shared" si="1"/>
        <v>1029420.3117217518</v>
      </c>
      <c r="M31" s="25">
        <f t="shared" si="1"/>
        <v>1024137.0533451954</v>
      </c>
      <c r="N31" s="25">
        <f t="shared" si="1"/>
        <v>1026309.1584518858</v>
      </c>
      <c r="O31" s="25">
        <f>AVERAGE(B31:N31)</f>
        <v>960972.79879959719</v>
      </c>
    </row>
    <row r="32" spans="1:15" x14ac:dyDescent="0.25">
      <c r="A32" s="19" t="s">
        <v>377</v>
      </c>
      <c r="B32" s="19">
        <v>20861.5</v>
      </c>
      <c r="C32" s="19">
        <v>20111.5</v>
      </c>
      <c r="D32" s="19">
        <v>20111.5</v>
      </c>
      <c r="E32" s="19">
        <v>20111.5</v>
      </c>
      <c r="F32" s="19">
        <v>20111.5</v>
      </c>
      <c r="G32" s="19">
        <v>20111.5</v>
      </c>
      <c r="H32" s="19">
        <v>20111.5</v>
      </c>
      <c r="I32" s="19">
        <v>20111.5</v>
      </c>
      <c r="J32" s="19">
        <v>20111.5</v>
      </c>
      <c r="K32" s="19">
        <v>20111.5</v>
      </c>
      <c r="L32" s="19">
        <v>20111.5</v>
      </c>
      <c r="M32" s="19">
        <v>20111.5</v>
      </c>
      <c r="N32" s="19">
        <v>20111.5</v>
      </c>
    </row>
    <row r="33" spans="1:14" s="25" customFormat="1" x14ac:dyDescent="0.25">
      <c r="A33" s="25" t="s">
        <v>378</v>
      </c>
      <c r="B33" s="25">
        <v>17643</v>
      </c>
      <c r="C33" s="25">
        <v>44278</v>
      </c>
      <c r="D33" s="25">
        <v>45313</v>
      </c>
      <c r="E33" s="25">
        <v>46801</v>
      </c>
      <c r="F33" s="25">
        <v>47278</v>
      </c>
      <c r="G33" s="25">
        <v>45313</v>
      </c>
      <c r="H33" s="25">
        <v>46801</v>
      </c>
      <c r="I33" s="25">
        <v>47278</v>
      </c>
      <c r="J33" s="25">
        <v>45313</v>
      </c>
      <c r="K33" s="25">
        <v>46801</v>
      </c>
      <c r="L33" s="25">
        <v>47278</v>
      </c>
      <c r="M33" s="25">
        <v>45313</v>
      </c>
      <c r="N33" s="25">
        <v>46801</v>
      </c>
    </row>
    <row r="34" spans="1:14" x14ac:dyDescent="0.25">
      <c r="A34" s="19" t="s">
        <v>379</v>
      </c>
      <c r="B34" s="19">
        <v>4000</v>
      </c>
      <c r="C34" s="19">
        <v>4000</v>
      </c>
      <c r="D34" s="19">
        <v>5000</v>
      </c>
      <c r="E34" s="19">
        <v>5000</v>
      </c>
      <c r="F34" s="19">
        <v>5000</v>
      </c>
      <c r="G34" s="19">
        <v>5000</v>
      </c>
      <c r="H34" s="19">
        <v>5000</v>
      </c>
      <c r="I34" s="19">
        <v>5000</v>
      </c>
      <c r="J34" s="19">
        <v>5000</v>
      </c>
      <c r="K34" s="19">
        <v>5000</v>
      </c>
      <c r="L34" s="19">
        <v>5000</v>
      </c>
      <c r="M34" s="19">
        <v>5000</v>
      </c>
      <c r="N34" s="19">
        <v>5000</v>
      </c>
    </row>
    <row r="35" spans="1:14" x14ac:dyDescent="0.25">
      <c r="A35" s="19" t="s">
        <v>380</v>
      </c>
      <c r="B35" s="19">
        <v>60000</v>
      </c>
      <c r="C35" s="19">
        <v>66000</v>
      </c>
      <c r="D35" s="19">
        <v>99000</v>
      </c>
      <c r="E35" s="19">
        <v>99000</v>
      </c>
      <c r="F35" s="19">
        <v>99000</v>
      </c>
      <c r="G35" s="19">
        <v>99000</v>
      </c>
      <c r="H35" s="19">
        <v>99000</v>
      </c>
      <c r="I35" s="19">
        <v>99000</v>
      </c>
      <c r="J35" s="19">
        <v>99000</v>
      </c>
      <c r="K35" s="19">
        <v>99000</v>
      </c>
      <c r="L35" s="19">
        <v>99000</v>
      </c>
      <c r="M35" s="19">
        <v>99000</v>
      </c>
      <c r="N35" s="19">
        <v>99000</v>
      </c>
    </row>
    <row r="36" spans="1:14" x14ac:dyDescent="0.25">
      <c r="A36" s="19" t="s">
        <v>381</v>
      </c>
      <c r="B36" s="19">
        <v>5850</v>
      </c>
      <c r="C36" s="19">
        <v>5850</v>
      </c>
      <c r="D36" s="19">
        <v>5850</v>
      </c>
      <c r="E36" s="19">
        <v>5850</v>
      </c>
      <c r="F36" s="19">
        <v>5850</v>
      </c>
      <c r="G36" s="19">
        <v>5850</v>
      </c>
      <c r="H36" s="19">
        <v>5850</v>
      </c>
      <c r="I36" s="19">
        <v>5850</v>
      </c>
      <c r="J36" s="19">
        <v>5850</v>
      </c>
      <c r="K36" s="19">
        <v>5850</v>
      </c>
      <c r="L36" s="19">
        <v>5850</v>
      </c>
      <c r="M36" s="19">
        <v>5850</v>
      </c>
      <c r="N36" s="19">
        <v>5850</v>
      </c>
    </row>
    <row r="37" spans="1:14" x14ac:dyDescent="0.25">
      <c r="A37" s="19" t="s">
        <v>382</v>
      </c>
      <c r="B37" s="19">
        <v>350000</v>
      </c>
      <c r="C37" s="19">
        <f>50000+B37*1.002</f>
        <v>400700</v>
      </c>
      <c r="D37" s="19">
        <f>180000+C37*1.002</f>
        <v>581501.4</v>
      </c>
      <c r="E37" s="19">
        <f>D37*1.002</f>
        <v>582664.40280000004</v>
      </c>
      <c r="F37" s="19">
        <f t="shared" ref="F37:N37" si="2">E37*1.002</f>
        <v>583829.73160559998</v>
      </c>
      <c r="G37" s="19">
        <f t="shared" si="2"/>
        <v>584997.39106881118</v>
      </c>
      <c r="H37" s="19">
        <f t="shared" si="2"/>
        <v>586167.38585094875</v>
      </c>
      <c r="I37" s="19">
        <f t="shared" si="2"/>
        <v>587339.7206226507</v>
      </c>
      <c r="J37" s="19">
        <f t="shared" si="2"/>
        <v>588514.40006389597</v>
      </c>
      <c r="K37" s="19">
        <f t="shared" si="2"/>
        <v>589691.42886402376</v>
      </c>
      <c r="L37" s="19">
        <f t="shared" si="2"/>
        <v>590870.81172175182</v>
      </c>
      <c r="M37" s="19">
        <f t="shared" si="2"/>
        <v>592052.55334519537</v>
      </c>
      <c r="N37" s="19">
        <f t="shared" si="2"/>
        <v>593236.6584518858</v>
      </c>
    </row>
    <row r="38" spans="1:14" x14ac:dyDescent="0.25">
      <c r="A38" s="19" t="s">
        <v>383</v>
      </c>
      <c r="H38" s="19">
        <v>30000</v>
      </c>
      <c r="J38" s="19">
        <v>5400</v>
      </c>
    </row>
    <row r="39" spans="1:14" x14ac:dyDescent="0.25">
      <c r="A39" s="19" t="s">
        <v>384</v>
      </c>
      <c r="B39" s="19">
        <v>7650</v>
      </c>
      <c r="C39" s="19">
        <v>30420</v>
      </c>
      <c r="D39" s="19">
        <v>102920</v>
      </c>
      <c r="E39" s="19">
        <v>102920</v>
      </c>
      <c r="F39" s="19">
        <v>102920</v>
      </c>
      <c r="G39" s="19">
        <v>102920</v>
      </c>
      <c r="H39" s="19">
        <v>102920</v>
      </c>
      <c r="I39" s="19">
        <v>102920</v>
      </c>
      <c r="J39" s="19">
        <v>102920</v>
      </c>
      <c r="K39" s="19">
        <v>102920</v>
      </c>
      <c r="L39" s="19">
        <v>102920</v>
      </c>
      <c r="M39" s="19">
        <v>102920</v>
      </c>
      <c r="N39" s="19">
        <v>102920</v>
      </c>
    </row>
    <row r="40" spans="1:14" x14ac:dyDescent="0.25">
      <c r="A40" s="19" t="s">
        <v>385</v>
      </c>
      <c r="B40" s="19">
        <v>45500</v>
      </c>
      <c r="C40" s="19">
        <v>40000</v>
      </c>
      <c r="D40" s="19">
        <v>40000</v>
      </c>
      <c r="E40" s="19">
        <v>40000</v>
      </c>
      <c r="F40" s="19">
        <v>40500</v>
      </c>
      <c r="G40" s="19">
        <v>40000</v>
      </c>
      <c r="H40" s="19">
        <v>40000</v>
      </c>
      <c r="I40" s="19">
        <v>40500</v>
      </c>
      <c r="J40" s="19">
        <v>40000</v>
      </c>
      <c r="K40" s="19">
        <v>40000</v>
      </c>
      <c r="L40" s="19">
        <v>40000</v>
      </c>
      <c r="M40" s="19">
        <v>40500</v>
      </c>
      <c r="N40" s="19">
        <v>40000</v>
      </c>
    </row>
    <row r="41" spans="1:14" x14ac:dyDescent="0.25">
      <c r="A41" s="19" t="s">
        <v>386</v>
      </c>
      <c r="B41" s="19">
        <v>22350</v>
      </c>
      <c r="C41" s="19">
        <v>45390</v>
      </c>
      <c r="D41" s="19">
        <v>118390</v>
      </c>
      <c r="E41" s="19">
        <v>118390</v>
      </c>
      <c r="F41" s="19">
        <v>118390</v>
      </c>
      <c r="G41" s="19">
        <v>118390</v>
      </c>
      <c r="H41" s="19">
        <v>118390</v>
      </c>
      <c r="I41" s="19">
        <v>118390</v>
      </c>
      <c r="J41" s="19">
        <v>118390</v>
      </c>
      <c r="K41" s="19">
        <v>118390</v>
      </c>
      <c r="L41" s="19">
        <v>118390</v>
      </c>
      <c r="M41" s="19">
        <v>113390</v>
      </c>
      <c r="N41" s="19">
        <v>113390</v>
      </c>
    </row>
    <row r="43" spans="1:14" x14ac:dyDescent="0.25">
      <c r="A43" s="19" t="s">
        <v>387</v>
      </c>
      <c r="B43" s="19">
        <f>SUM(B44:B48)</f>
        <v>470425</v>
      </c>
      <c r="C43" s="19">
        <f t="shared" ref="C43:N43" si="3">SUM(C44:C48)</f>
        <v>700905</v>
      </c>
      <c r="D43" s="19">
        <f t="shared" si="3"/>
        <v>3078055</v>
      </c>
      <c r="E43" s="19">
        <f t="shared" si="3"/>
        <v>3068135</v>
      </c>
      <c r="F43" s="19">
        <f t="shared" si="3"/>
        <v>3078635</v>
      </c>
      <c r="G43" s="19">
        <f t="shared" si="3"/>
        <v>3078055</v>
      </c>
      <c r="H43" s="19">
        <f t="shared" si="3"/>
        <v>3068135</v>
      </c>
      <c r="I43" s="19">
        <f t="shared" si="3"/>
        <v>3078635</v>
      </c>
      <c r="J43" s="19">
        <f t="shared" si="3"/>
        <v>3078055</v>
      </c>
      <c r="K43" s="19">
        <f t="shared" si="3"/>
        <v>3068135</v>
      </c>
      <c r="L43" s="19">
        <f t="shared" si="3"/>
        <v>3078635</v>
      </c>
      <c r="M43" s="19">
        <f t="shared" si="3"/>
        <v>3078055</v>
      </c>
      <c r="N43" s="19">
        <f t="shared" si="3"/>
        <v>3068135</v>
      </c>
    </row>
    <row r="44" spans="1:14" x14ac:dyDescent="0.25">
      <c r="A44" s="19" t="s">
        <v>350</v>
      </c>
      <c r="D44" s="19">
        <v>2100000</v>
      </c>
      <c r="E44" s="19">
        <v>2100000</v>
      </c>
      <c r="F44" s="19">
        <v>2100000</v>
      </c>
      <c r="G44" s="19">
        <v>2100000</v>
      </c>
      <c r="H44" s="19">
        <v>2100000</v>
      </c>
      <c r="I44" s="19">
        <v>2100000</v>
      </c>
      <c r="J44" s="19">
        <v>2100000</v>
      </c>
      <c r="K44" s="19">
        <v>2100000</v>
      </c>
      <c r="L44" s="19">
        <v>2100000</v>
      </c>
      <c r="M44" s="19">
        <v>2100000</v>
      </c>
      <c r="N44" s="19">
        <v>2100000</v>
      </c>
    </row>
    <row r="45" spans="1:14" x14ac:dyDescent="0.25">
      <c r="A45" s="19" t="s">
        <v>388</v>
      </c>
      <c r="D45" s="19">
        <v>26400</v>
      </c>
      <c r="E45" s="19">
        <v>26400</v>
      </c>
      <c r="F45" s="19">
        <v>26400</v>
      </c>
      <c r="G45" s="19">
        <v>26400</v>
      </c>
      <c r="H45" s="19">
        <v>26400</v>
      </c>
      <c r="I45" s="19">
        <v>26400</v>
      </c>
      <c r="J45" s="19">
        <v>26400</v>
      </c>
      <c r="K45" s="19">
        <v>26400</v>
      </c>
      <c r="L45" s="19">
        <v>26400</v>
      </c>
      <c r="M45" s="19">
        <v>26400</v>
      </c>
      <c r="N45" s="19">
        <v>26400</v>
      </c>
    </row>
    <row r="46" spans="1:14" x14ac:dyDescent="0.25">
      <c r="A46" s="19" t="s">
        <v>389</v>
      </c>
      <c r="B46" s="19">
        <v>393300</v>
      </c>
      <c r="C46" s="19">
        <v>594000</v>
      </c>
      <c r="D46" s="19">
        <v>594000</v>
      </c>
      <c r="E46" s="19">
        <v>594000</v>
      </c>
      <c r="F46" s="19">
        <v>594000</v>
      </c>
      <c r="G46" s="19">
        <v>594000</v>
      </c>
      <c r="H46" s="19">
        <v>594000</v>
      </c>
      <c r="I46" s="19">
        <v>594000</v>
      </c>
      <c r="J46" s="19">
        <v>594000</v>
      </c>
      <c r="K46" s="19">
        <v>594000</v>
      </c>
      <c r="L46" s="19">
        <v>594000</v>
      </c>
      <c r="M46" s="19">
        <v>594000</v>
      </c>
      <c r="N46" s="19">
        <v>594000</v>
      </c>
    </row>
    <row r="47" spans="1:14" ht="15" customHeight="1" x14ac:dyDescent="0.25">
      <c r="A47" s="39" t="s">
        <v>351</v>
      </c>
      <c r="B47" s="19">
        <v>63400</v>
      </c>
      <c r="C47" s="19">
        <v>79480</v>
      </c>
      <c r="D47" s="19">
        <v>216560</v>
      </c>
      <c r="E47" s="19">
        <v>216560</v>
      </c>
      <c r="F47" s="19">
        <v>216560</v>
      </c>
      <c r="G47" s="19">
        <v>216560</v>
      </c>
      <c r="H47" s="19">
        <v>216560</v>
      </c>
      <c r="I47" s="19">
        <v>216560</v>
      </c>
      <c r="J47" s="19">
        <v>216560</v>
      </c>
      <c r="K47" s="19">
        <v>216560</v>
      </c>
      <c r="L47" s="19">
        <v>216560</v>
      </c>
      <c r="M47" s="19">
        <v>216560</v>
      </c>
      <c r="N47" s="19">
        <v>216560</v>
      </c>
    </row>
    <row r="48" spans="1:14" x14ac:dyDescent="0.25">
      <c r="A48" s="19" t="s">
        <v>352</v>
      </c>
      <c r="B48" s="19">
        <v>13725</v>
      </c>
      <c r="C48" s="19">
        <v>27425</v>
      </c>
      <c r="D48" s="19">
        <v>141095</v>
      </c>
      <c r="E48" s="19">
        <v>131175</v>
      </c>
      <c r="F48" s="19">
        <v>141675</v>
      </c>
      <c r="G48" s="19">
        <v>141095</v>
      </c>
      <c r="H48" s="19">
        <v>131175</v>
      </c>
      <c r="I48" s="19">
        <v>141675</v>
      </c>
      <c r="J48" s="19">
        <v>141095</v>
      </c>
      <c r="K48" s="19">
        <v>131175</v>
      </c>
      <c r="L48" s="19">
        <v>141675</v>
      </c>
      <c r="M48" s="19">
        <v>141095</v>
      </c>
      <c r="N48" s="19">
        <v>131175</v>
      </c>
    </row>
    <row r="49" spans="1:14" x14ac:dyDescent="0.25">
      <c r="A49" s="40" t="s">
        <v>390</v>
      </c>
    </row>
    <row r="50" spans="1:14" x14ac:dyDescent="0.25">
      <c r="A50" s="19" t="s">
        <v>391</v>
      </c>
      <c r="B50" s="19">
        <f>B43*$A$51</f>
        <v>103493.5</v>
      </c>
      <c r="C50" s="19">
        <f t="shared" ref="C50:N50" si="4">C43*$A$51</f>
        <v>154199.1</v>
      </c>
      <c r="D50" s="19">
        <f t="shared" si="4"/>
        <v>677172.1</v>
      </c>
      <c r="E50" s="19">
        <f t="shared" si="4"/>
        <v>674989.7</v>
      </c>
      <c r="F50" s="19">
        <f t="shared" si="4"/>
        <v>677299.7</v>
      </c>
      <c r="G50" s="19">
        <f t="shared" si="4"/>
        <v>677172.1</v>
      </c>
      <c r="H50" s="19">
        <f t="shared" si="4"/>
        <v>674989.7</v>
      </c>
      <c r="I50" s="19">
        <f t="shared" si="4"/>
        <v>677299.7</v>
      </c>
      <c r="J50" s="19">
        <f t="shared" si="4"/>
        <v>677172.1</v>
      </c>
      <c r="K50" s="19">
        <f t="shared" si="4"/>
        <v>674989.7</v>
      </c>
      <c r="L50" s="19">
        <f t="shared" si="4"/>
        <v>677299.7</v>
      </c>
      <c r="M50" s="19">
        <f t="shared" si="4"/>
        <v>677172.1</v>
      </c>
      <c r="N50" s="19">
        <f t="shared" si="4"/>
        <v>674989.7</v>
      </c>
    </row>
    <row r="51" spans="1:14" x14ac:dyDescent="0.25">
      <c r="A51" s="37">
        <v>0.22</v>
      </c>
    </row>
    <row r="52" spans="1:14" x14ac:dyDescent="0.25">
      <c r="A52" s="19" t="s">
        <v>392</v>
      </c>
      <c r="B52" s="19">
        <f t="shared" ref="B52:N52" si="5">B43*$A$53</f>
        <v>18346.575000000001</v>
      </c>
      <c r="C52" s="19">
        <f t="shared" si="5"/>
        <v>27335.294999999998</v>
      </c>
      <c r="D52" s="19">
        <f t="shared" si="5"/>
        <v>120044.145</v>
      </c>
      <c r="E52" s="19">
        <f t="shared" si="5"/>
        <v>119657.265</v>
      </c>
      <c r="F52" s="19">
        <f t="shared" si="5"/>
        <v>120066.765</v>
      </c>
      <c r="G52" s="19">
        <f t="shared" si="5"/>
        <v>120044.145</v>
      </c>
      <c r="H52" s="19">
        <f t="shared" si="5"/>
        <v>119657.265</v>
      </c>
      <c r="I52" s="19">
        <f t="shared" si="5"/>
        <v>120066.765</v>
      </c>
      <c r="J52" s="19">
        <f t="shared" si="5"/>
        <v>120044.145</v>
      </c>
      <c r="K52" s="19">
        <f t="shared" si="5"/>
        <v>119657.265</v>
      </c>
      <c r="L52" s="19">
        <f t="shared" si="5"/>
        <v>120066.765</v>
      </c>
      <c r="M52" s="19">
        <f t="shared" si="5"/>
        <v>120044.145</v>
      </c>
      <c r="N52" s="19">
        <f t="shared" si="5"/>
        <v>119657.265</v>
      </c>
    </row>
    <row r="53" spans="1:14" x14ac:dyDescent="0.25">
      <c r="A53" s="36">
        <v>3.9E-2</v>
      </c>
    </row>
    <row r="55" spans="1:14" x14ac:dyDescent="0.25">
      <c r="A55" s="19" t="s">
        <v>393</v>
      </c>
      <c r="B55" s="19" t="s">
        <v>394</v>
      </c>
      <c r="E55" s="19">
        <f>SUM(B15:B29)</f>
        <v>4517580</v>
      </c>
    </row>
    <row r="56" spans="1:14" x14ac:dyDescent="0.25">
      <c r="A56" s="37">
        <v>0.24</v>
      </c>
    </row>
    <row r="57" spans="1:14" x14ac:dyDescent="0.25">
      <c r="A57" s="19" t="s">
        <v>395</v>
      </c>
      <c r="B57" s="19">
        <f>B43-B31-E55</f>
        <v>-4581009.5</v>
      </c>
      <c r="C57" s="19">
        <f>C43-C31+B57</f>
        <v>-4536854</v>
      </c>
      <c r="D57" s="19">
        <f>D43-D31+C57</f>
        <v>-2476884.9</v>
      </c>
      <c r="E57" s="19">
        <f>E43-E31+D57</f>
        <v>-429486.80279999995</v>
      </c>
      <c r="F57" s="19">
        <f>F43-F31+E57</f>
        <v>1626268.9655944</v>
      </c>
      <c r="G57" s="19">
        <f t="shared" ref="G57:N57" si="6">G43-G31</f>
        <v>2056473.1089311889</v>
      </c>
      <c r="H57" s="19">
        <f t="shared" si="6"/>
        <v>2013895.1141490513</v>
      </c>
      <c r="I57" s="19">
        <f t="shared" si="6"/>
        <v>2052245.7793773492</v>
      </c>
      <c r="J57" s="19">
        <f t="shared" si="6"/>
        <v>2047556.0999361039</v>
      </c>
      <c r="K57" s="19">
        <f t="shared" si="6"/>
        <v>2040371.0711359764</v>
      </c>
      <c r="L57" s="19">
        <f t="shared" si="6"/>
        <v>2049214.6882782481</v>
      </c>
      <c r="M57" s="19">
        <f t="shared" si="6"/>
        <v>2053917.9466548045</v>
      </c>
      <c r="N57" s="19">
        <f t="shared" si="6"/>
        <v>2041825.8415481141</v>
      </c>
    </row>
    <row r="58" spans="1:14" x14ac:dyDescent="0.25">
      <c r="A58" s="19" t="s">
        <v>353</v>
      </c>
      <c r="B58" s="19">
        <f>IF(B57&gt;=0,B57,0)</f>
        <v>0</v>
      </c>
      <c r="C58" s="19">
        <f t="shared" ref="C58:D58" si="7">IF(C57&gt;=0,C57,0)</f>
        <v>0</v>
      </c>
      <c r="D58" s="19">
        <f t="shared" si="7"/>
        <v>0</v>
      </c>
      <c r="E58" s="19">
        <f>IF(E57&gt;=0,E57,0)</f>
        <v>0</v>
      </c>
      <c r="F58" s="19">
        <f>IF(F57&gt;=0,F57,0)</f>
        <v>1626268.9655944</v>
      </c>
      <c r="G58" s="19">
        <f t="shared" ref="G58:N58" si="8">IF(G57&gt;=0,G57,0)</f>
        <v>2056473.1089311889</v>
      </c>
      <c r="H58" s="19">
        <f t="shared" si="8"/>
        <v>2013895.1141490513</v>
      </c>
      <c r="I58" s="19">
        <f t="shared" si="8"/>
        <v>2052245.7793773492</v>
      </c>
      <c r="J58" s="19">
        <f t="shared" si="8"/>
        <v>2047556.0999361039</v>
      </c>
      <c r="K58" s="19">
        <f t="shared" si="8"/>
        <v>2040371.0711359764</v>
      </c>
      <c r="L58" s="19">
        <f t="shared" si="8"/>
        <v>2049214.6882782481</v>
      </c>
      <c r="M58" s="19">
        <f t="shared" si="8"/>
        <v>2053917.9466548045</v>
      </c>
      <c r="N58" s="19">
        <f t="shared" si="8"/>
        <v>2041825.8415481141</v>
      </c>
    </row>
    <row r="59" spans="1:14" x14ac:dyDescent="0.25">
      <c r="A59" s="19" t="s">
        <v>396</v>
      </c>
      <c r="B59" s="19">
        <f>B58*$A$56</f>
        <v>0</v>
      </c>
      <c r="C59" s="19">
        <f t="shared" ref="C59:N59" si="9">C58*$A$56</f>
        <v>0</v>
      </c>
      <c r="D59" s="19">
        <f t="shared" si="9"/>
        <v>0</v>
      </c>
      <c r="E59" s="19">
        <f t="shared" si="9"/>
        <v>0</v>
      </c>
      <c r="F59" s="19">
        <f>F58*$A$56</f>
        <v>390304.55174265598</v>
      </c>
      <c r="G59" s="19">
        <f t="shared" si="9"/>
        <v>493553.54614348535</v>
      </c>
      <c r="H59" s="19">
        <f t="shared" si="9"/>
        <v>483334.82739577227</v>
      </c>
      <c r="I59" s="19">
        <f t="shared" si="9"/>
        <v>492538.9870505638</v>
      </c>
      <c r="J59" s="19">
        <f t="shared" si="9"/>
        <v>491413.46398466494</v>
      </c>
      <c r="K59" s="19">
        <f t="shared" si="9"/>
        <v>489689.05707263428</v>
      </c>
      <c r="L59" s="19">
        <f t="shared" si="9"/>
        <v>491811.5251867795</v>
      </c>
      <c r="M59" s="19">
        <f t="shared" si="9"/>
        <v>492940.30719715304</v>
      </c>
      <c r="N59" s="19">
        <f t="shared" si="9"/>
        <v>490038.20197154739</v>
      </c>
    </row>
    <row r="61" spans="1:14" x14ac:dyDescent="0.25">
      <c r="A61" s="19" t="s">
        <v>397</v>
      </c>
      <c r="B61" s="19">
        <f>B43-B13-B50-B52-B59</f>
        <v>-4198395.0750000002</v>
      </c>
      <c r="C61" s="19">
        <f t="shared" ref="C61:N61" si="10">C43-C31-C50-C52-C59</f>
        <v>-137378.89500000002</v>
      </c>
      <c r="D61" s="19">
        <f t="shared" si="10"/>
        <v>1262752.855</v>
      </c>
      <c r="E61" s="19">
        <f t="shared" si="10"/>
        <v>1252751.1322000001</v>
      </c>
      <c r="F61" s="19">
        <f t="shared" si="10"/>
        <v>868084.75165174413</v>
      </c>
      <c r="G61" s="19">
        <f t="shared" si="10"/>
        <v>765703.31778770348</v>
      </c>
      <c r="H61" s="19">
        <f t="shared" si="10"/>
        <v>735913.32175327907</v>
      </c>
      <c r="I61" s="19">
        <f t="shared" si="10"/>
        <v>762340.32732678554</v>
      </c>
      <c r="J61" s="19">
        <f t="shared" si="10"/>
        <v>758926.39095143881</v>
      </c>
      <c r="K61" s="19">
        <f t="shared" si="10"/>
        <v>756035.04906334216</v>
      </c>
      <c r="L61" s="19">
        <f t="shared" si="10"/>
        <v>760036.69809146877</v>
      </c>
      <c r="M61" s="19">
        <f t="shared" si="10"/>
        <v>763761.3944576513</v>
      </c>
      <c r="N61" s="19">
        <f t="shared" si="10"/>
        <v>757140.67457656679</v>
      </c>
    </row>
    <row r="62" spans="1:14" x14ac:dyDescent="0.25">
      <c r="A62" s="19" t="s">
        <v>398</v>
      </c>
      <c r="B62" s="19">
        <f t="shared" ref="B62:N62" si="11">B11*B61</f>
        <v>-4198395.0750000002</v>
      </c>
      <c r="C62" s="19">
        <f t="shared" si="11"/>
        <v>-124369.81260184683</v>
      </c>
      <c r="D62" s="19">
        <f t="shared" si="11"/>
        <v>1034923.5780227265</v>
      </c>
      <c r="E62" s="19">
        <f t="shared" si="11"/>
        <v>929500.6274078585</v>
      </c>
      <c r="F62" s="19">
        <f t="shared" si="11"/>
        <v>583098.56433827104</v>
      </c>
      <c r="G62" s="19">
        <f t="shared" si="11"/>
        <v>465623.97542295535</v>
      </c>
      <c r="H62" s="19">
        <f t="shared" si="11"/>
        <v>405131.89126125455</v>
      </c>
      <c r="I62" s="19">
        <f t="shared" si="11"/>
        <v>379938.77844045893</v>
      </c>
      <c r="J62" s="19">
        <f t="shared" si="11"/>
        <v>342420.17443484574</v>
      </c>
      <c r="K62" s="19">
        <f t="shared" si="11"/>
        <v>308813.71466363186</v>
      </c>
      <c r="L62" s="19">
        <f t="shared" si="11"/>
        <v>281050.37795052479</v>
      </c>
      <c r="M62" s="19">
        <f t="shared" si="11"/>
        <v>255683.24806573766</v>
      </c>
      <c r="N62" s="19">
        <f t="shared" si="11"/>
        <v>229464.81954943322</v>
      </c>
    </row>
    <row r="64" spans="1:14" x14ac:dyDescent="0.25">
      <c r="A64" s="19" t="s">
        <v>399</v>
      </c>
      <c r="B64" s="19">
        <f>SUM(B62:N62)</f>
        <v>892884.86195585132</v>
      </c>
    </row>
    <row r="66" spans="1:15" x14ac:dyDescent="0.25">
      <c r="A66" s="19" t="s">
        <v>400</v>
      </c>
      <c r="B66" s="36">
        <v>0.14499999999999999</v>
      </c>
    </row>
    <row r="68" spans="1:15" x14ac:dyDescent="0.25">
      <c r="B68" s="19">
        <f>B64/(11*13)</f>
        <v>6243.9500836073521</v>
      </c>
    </row>
    <row r="70" spans="1:15" x14ac:dyDescent="0.25">
      <c r="A70" s="19" t="s">
        <v>401</v>
      </c>
      <c r="B70" s="19">
        <f>(B43-B59-B50-B52-B31)/B43</f>
        <v>-0.39383445820268909</v>
      </c>
      <c r="C70" s="19">
        <f t="shared" ref="C70:N70" si="12">(C43-C59-C50-C52-C31)/C43</f>
        <v>-0.19600216149121488</v>
      </c>
      <c r="D70" s="19">
        <f t="shared" si="12"/>
        <v>0.4102437594519916</v>
      </c>
      <c r="E70" s="19">
        <f t="shared" si="12"/>
        <v>0.40831030322981215</v>
      </c>
      <c r="F70" s="19">
        <f t="shared" si="12"/>
        <v>0.28197066285926847</v>
      </c>
      <c r="G70" s="19">
        <f t="shared" si="12"/>
        <v>0.24876206493636516</v>
      </c>
      <c r="H70" s="19">
        <f t="shared" si="12"/>
        <v>0.23985689083214373</v>
      </c>
      <c r="I70" s="19">
        <f t="shared" si="12"/>
        <v>0.24762283522625625</v>
      </c>
      <c r="J70" s="19">
        <f t="shared" si="12"/>
        <v>0.24656037366175684</v>
      </c>
      <c r="K70" s="19">
        <f t="shared" si="12"/>
        <v>0.24641518351159322</v>
      </c>
      <c r="L70" s="19">
        <f t="shared" si="12"/>
        <v>0.24687457203970881</v>
      </c>
      <c r="M70" s="19">
        <f t="shared" si="12"/>
        <v>0.24813117194385786</v>
      </c>
      <c r="N70" s="19">
        <f t="shared" si="12"/>
        <v>0.24677554102950722</v>
      </c>
      <c r="O70" s="19">
        <f>AVERAGE(B70:N70)</f>
        <v>0.19089897992525823</v>
      </c>
    </row>
  </sheetData>
  <mergeCells count="2">
    <mergeCell ref="A1:N1"/>
    <mergeCell ref="A2:C2"/>
  </mergeCells>
  <phoneticPr fontId="2" type="noConversion"/>
  <hyperlinks>
    <hyperlink ref="A49" r:id="rId1" display="https://www.agenziaentrate.gov.it/portale/web/english/nse/business/vat-in-italy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opLeftCell="A124" zoomScaleNormal="100" workbookViewId="0">
      <selection activeCell="A122" sqref="A122:I139"/>
    </sheetView>
  </sheetViews>
  <sheetFormatPr defaultRowHeight="13.5" x14ac:dyDescent="0.15"/>
  <cols>
    <col min="1" max="1" width="21.125" customWidth="1"/>
    <col min="2" max="2" width="21.75" customWidth="1"/>
    <col min="3" max="3" width="14" customWidth="1"/>
    <col min="4" max="4" width="8.875" customWidth="1"/>
    <col min="5" max="5" width="13.75" customWidth="1"/>
  </cols>
  <sheetData>
    <row r="1" spans="1:12" s="4" customFormat="1" x14ac:dyDescent="0.15">
      <c r="A1" s="4" t="s">
        <v>66</v>
      </c>
    </row>
    <row r="2" spans="1:12" x14ac:dyDescent="0.15">
      <c r="A2" t="s">
        <v>0</v>
      </c>
      <c r="B2" t="s">
        <v>1</v>
      </c>
      <c r="C2" t="s">
        <v>5</v>
      </c>
      <c r="D2" t="s">
        <v>4</v>
      </c>
      <c r="E2" t="s">
        <v>6</v>
      </c>
      <c r="F2" t="s">
        <v>8</v>
      </c>
    </row>
    <row r="3" spans="1:12" s="3" customFormat="1" x14ac:dyDescent="0.15">
      <c r="A3" s="3" t="s">
        <v>40</v>
      </c>
      <c r="B3" s="3" t="s">
        <v>2</v>
      </c>
      <c r="C3" s="3">
        <v>15900</v>
      </c>
      <c r="D3" s="3">
        <v>1</v>
      </c>
      <c r="E3" s="3">
        <f>C3*D3</f>
        <v>15900</v>
      </c>
      <c r="F3" s="3" t="s">
        <v>43</v>
      </c>
    </row>
    <row r="4" spans="1:12" s="3" customFormat="1" x14ac:dyDescent="0.15">
      <c r="A4" s="3" t="s">
        <v>41</v>
      </c>
      <c r="B4" s="3" t="s">
        <v>2</v>
      </c>
      <c r="C4" s="3">
        <v>13500</v>
      </c>
      <c r="D4" s="3">
        <v>1</v>
      </c>
      <c r="E4" s="3">
        <f t="shared" ref="E4:E49" si="0">C4*D4</f>
        <v>13500</v>
      </c>
      <c r="F4" s="3" t="s">
        <v>42</v>
      </c>
    </row>
    <row r="5" spans="1:12" s="3" customFormat="1" x14ac:dyDescent="0.15">
      <c r="A5" s="3" t="s">
        <v>15</v>
      </c>
      <c r="B5" s="3" t="s">
        <v>2</v>
      </c>
      <c r="C5" s="3">
        <v>50000</v>
      </c>
      <c r="D5" s="3">
        <v>1</v>
      </c>
      <c r="E5" s="3">
        <f t="shared" si="0"/>
        <v>50000</v>
      </c>
    </row>
    <row r="6" spans="1:12" s="3" customFormat="1" x14ac:dyDescent="0.15">
      <c r="A6" s="3" t="s">
        <v>21</v>
      </c>
      <c r="B6" s="3" t="s">
        <v>2</v>
      </c>
      <c r="C6" s="3">
        <v>27000</v>
      </c>
      <c r="D6" s="3">
        <v>1</v>
      </c>
      <c r="E6" s="3">
        <f t="shared" si="0"/>
        <v>27000</v>
      </c>
      <c r="F6" s="3" t="s">
        <v>62</v>
      </c>
    </row>
    <row r="7" spans="1:12" s="3" customFormat="1" x14ac:dyDescent="0.15">
      <c r="A7" s="3" t="s">
        <v>14</v>
      </c>
      <c r="B7" s="3" t="s">
        <v>2</v>
      </c>
      <c r="C7" s="3">
        <v>2.5</v>
      </c>
      <c r="D7" s="3">
        <v>20000</v>
      </c>
      <c r="E7" s="3">
        <f t="shared" si="0"/>
        <v>50000</v>
      </c>
      <c r="F7" s="3" t="s">
        <v>46</v>
      </c>
    </row>
    <row r="8" spans="1:12" s="3" customFormat="1" x14ac:dyDescent="0.15">
      <c r="A8" s="3" t="s">
        <v>16</v>
      </c>
      <c r="B8" s="3" t="s">
        <v>2</v>
      </c>
      <c r="C8" s="3">
        <v>0.5</v>
      </c>
      <c r="D8" s="3">
        <v>12000</v>
      </c>
      <c r="E8" s="3">
        <f t="shared" si="0"/>
        <v>6000</v>
      </c>
      <c r="F8" s="3" t="s">
        <v>47</v>
      </c>
    </row>
    <row r="9" spans="1:12" s="3" customFormat="1" x14ac:dyDescent="0.15">
      <c r="A9" s="3" t="s">
        <v>37</v>
      </c>
      <c r="B9" s="3" t="s">
        <v>17</v>
      </c>
      <c r="C9" s="3">
        <v>1700</v>
      </c>
      <c r="D9" s="3">
        <v>2000</v>
      </c>
      <c r="E9" s="3">
        <f>C9*D9</f>
        <v>3400000</v>
      </c>
      <c r="F9" s="11" t="s">
        <v>44</v>
      </c>
      <c r="L9" s="3" t="s">
        <v>45</v>
      </c>
    </row>
    <row r="10" spans="1:12" s="3" customFormat="1" x14ac:dyDescent="0.15">
      <c r="A10" s="3" t="s">
        <v>18</v>
      </c>
      <c r="B10" s="3" t="s">
        <v>19</v>
      </c>
      <c r="C10" s="3">
        <v>45000</v>
      </c>
      <c r="D10" s="3">
        <v>10</v>
      </c>
      <c r="E10" s="3">
        <f t="shared" si="0"/>
        <v>450000</v>
      </c>
    </row>
    <row r="11" spans="1:12" s="3" customFormat="1" x14ac:dyDescent="0.15">
      <c r="A11" s="3" t="s">
        <v>174</v>
      </c>
      <c r="B11" s="3" t="s">
        <v>175</v>
      </c>
      <c r="C11" s="3">
        <v>150</v>
      </c>
      <c r="D11" s="3">
        <v>3</v>
      </c>
      <c r="E11" s="3">
        <f t="shared" si="0"/>
        <v>450</v>
      </c>
    </row>
    <row r="12" spans="1:12" s="3" customFormat="1" x14ac:dyDescent="0.15">
      <c r="A12" s="3" t="s">
        <v>173</v>
      </c>
      <c r="B12" s="3" t="s">
        <v>2</v>
      </c>
      <c r="C12" s="3">
        <v>1000</v>
      </c>
      <c r="D12" s="3">
        <v>3</v>
      </c>
      <c r="E12" s="3">
        <f t="shared" si="0"/>
        <v>3000</v>
      </c>
    </row>
    <row r="13" spans="1:12" s="3" customFormat="1" x14ac:dyDescent="0.15">
      <c r="A13" s="3" t="s">
        <v>79</v>
      </c>
      <c r="B13" s="3" t="s">
        <v>2</v>
      </c>
      <c r="C13" s="3">
        <v>150000</v>
      </c>
      <c r="D13" s="3">
        <v>1</v>
      </c>
      <c r="E13" s="3">
        <f t="shared" si="0"/>
        <v>150000</v>
      </c>
    </row>
    <row r="14" spans="1:12" s="3" customFormat="1" x14ac:dyDescent="0.15">
      <c r="A14" s="3" t="s">
        <v>80</v>
      </c>
      <c r="B14" s="3" t="s">
        <v>2</v>
      </c>
      <c r="C14" s="3">
        <v>8000</v>
      </c>
      <c r="D14" s="3">
        <v>1</v>
      </c>
      <c r="E14" s="3">
        <f>C14*D14</f>
        <v>8000</v>
      </c>
      <c r="F14" s="3" t="s">
        <v>81</v>
      </c>
    </row>
    <row r="15" spans="1:12" s="3" customFormat="1" x14ac:dyDescent="0.15">
      <c r="A15" s="3" t="s">
        <v>20</v>
      </c>
      <c r="B15" s="3" t="s">
        <v>19</v>
      </c>
      <c r="C15" s="3">
        <v>350000</v>
      </c>
      <c r="D15" s="3">
        <v>1</v>
      </c>
      <c r="E15" s="3">
        <f t="shared" si="0"/>
        <v>350000</v>
      </c>
      <c r="F15" s="3" t="s">
        <v>61</v>
      </c>
    </row>
    <row r="16" spans="1:12" s="3" customFormat="1" x14ac:dyDescent="0.15">
      <c r="A16" s="3" t="s">
        <v>12</v>
      </c>
      <c r="B16" s="3" t="s">
        <v>34</v>
      </c>
      <c r="C16" s="3">
        <v>5000</v>
      </c>
      <c r="D16" s="3">
        <v>1</v>
      </c>
      <c r="E16" s="3">
        <f t="shared" si="0"/>
        <v>5000</v>
      </c>
      <c r="F16" s="3" t="s">
        <v>35</v>
      </c>
    </row>
    <row r="17" spans="1:6" s="3" customFormat="1" x14ac:dyDescent="0.15">
      <c r="A17" s="3" t="s">
        <v>22</v>
      </c>
      <c r="B17" s="3" t="s">
        <v>19</v>
      </c>
      <c r="C17" s="3">
        <v>10000</v>
      </c>
      <c r="D17" s="3">
        <v>1</v>
      </c>
      <c r="E17" s="3">
        <f t="shared" si="0"/>
        <v>10000</v>
      </c>
    </row>
    <row r="18" spans="1:6" s="3" customFormat="1" x14ac:dyDescent="0.15">
      <c r="A18" s="3" t="s">
        <v>131</v>
      </c>
      <c r="B18" s="3" t="s">
        <v>132</v>
      </c>
      <c r="C18" s="3">
        <v>150</v>
      </c>
      <c r="D18" s="3">
        <v>36</v>
      </c>
      <c r="E18" s="3">
        <f t="shared" si="0"/>
        <v>5400</v>
      </c>
    </row>
    <row r="19" spans="1:6" s="3" customFormat="1" x14ac:dyDescent="0.15">
      <c r="A19" s="3" t="s">
        <v>49</v>
      </c>
      <c r="B19" s="3" t="s">
        <v>34</v>
      </c>
      <c r="C19" s="3">
        <v>2730</v>
      </c>
      <c r="D19" s="3">
        <v>1</v>
      </c>
      <c r="E19" s="3">
        <f>C19*D19</f>
        <v>2730</v>
      </c>
      <c r="F19" s="11" t="s">
        <v>50</v>
      </c>
    </row>
    <row r="20" spans="1:6" s="2" customFormat="1" x14ac:dyDescent="0.15">
      <c r="A20" s="2" t="s">
        <v>23</v>
      </c>
      <c r="B20" s="2" t="s">
        <v>3</v>
      </c>
      <c r="C20" s="2">
        <v>66000</v>
      </c>
      <c r="D20" s="2">
        <v>1</v>
      </c>
      <c r="E20" s="2">
        <f t="shared" si="0"/>
        <v>66000</v>
      </c>
      <c r="F20" s="2" t="s">
        <v>24</v>
      </c>
    </row>
    <row r="21" spans="1:6" s="2" customFormat="1" x14ac:dyDescent="0.15">
      <c r="A21" s="2" t="s">
        <v>10</v>
      </c>
      <c r="B21" s="2" t="s">
        <v>3</v>
      </c>
      <c r="C21" s="2">
        <v>650</v>
      </c>
      <c r="D21" s="2">
        <v>9</v>
      </c>
      <c r="E21" s="2">
        <f t="shared" si="0"/>
        <v>5850</v>
      </c>
      <c r="F21" s="2" t="s">
        <v>11</v>
      </c>
    </row>
    <row r="22" spans="1:6" s="2" customFormat="1" x14ac:dyDescent="0.15">
      <c r="A22" s="2" t="s">
        <v>7</v>
      </c>
      <c r="B22" s="2" t="s">
        <v>13</v>
      </c>
      <c r="C22" s="2">
        <v>50000</v>
      </c>
      <c r="D22" s="2">
        <v>1</v>
      </c>
      <c r="E22" s="2">
        <f t="shared" si="0"/>
        <v>50000</v>
      </c>
      <c r="F22" s="2" t="s">
        <v>9</v>
      </c>
    </row>
    <row r="23" spans="1:6" s="2" customFormat="1" x14ac:dyDescent="0.15">
      <c r="A23" s="2" t="s">
        <v>25</v>
      </c>
      <c r="B23" s="2" t="s">
        <v>26</v>
      </c>
      <c r="E23" s="2">
        <f t="shared" si="0"/>
        <v>0</v>
      </c>
      <c r="F23" s="2" t="s">
        <v>82</v>
      </c>
    </row>
    <row r="24" spans="1:6" s="2" customFormat="1" x14ac:dyDescent="0.15">
      <c r="A24" s="2" t="s">
        <v>83</v>
      </c>
      <c r="B24" s="2" t="s">
        <v>3</v>
      </c>
      <c r="C24" s="2">
        <v>5000</v>
      </c>
      <c r="D24" s="2">
        <v>1</v>
      </c>
      <c r="E24" s="2">
        <f t="shared" si="0"/>
        <v>5000</v>
      </c>
    </row>
    <row r="25" spans="1:6" s="2" customFormat="1" x14ac:dyDescent="0.15">
      <c r="A25" s="2" t="s">
        <v>89</v>
      </c>
      <c r="B25" s="2" t="s">
        <v>3</v>
      </c>
      <c r="C25" s="2">
        <v>13000</v>
      </c>
      <c r="D25" s="2">
        <v>1</v>
      </c>
      <c r="E25" s="2">
        <f t="shared" ref="E25:E32" si="1">C25*D25</f>
        <v>13000</v>
      </c>
      <c r="F25" s="2" t="s">
        <v>91</v>
      </c>
    </row>
    <row r="26" spans="1:6" s="2" customFormat="1" x14ac:dyDescent="0.15">
      <c r="A26" s="2" t="s">
        <v>52</v>
      </c>
      <c r="B26" s="2" t="s">
        <v>3</v>
      </c>
      <c r="C26" s="2">
        <v>2</v>
      </c>
      <c r="D26" s="2">
        <v>12</v>
      </c>
      <c r="E26" s="2">
        <f t="shared" si="1"/>
        <v>24</v>
      </c>
      <c r="F26" s="2" t="s">
        <v>53</v>
      </c>
    </row>
    <row r="27" spans="1:6" s="2" customFormat="1" x14ac:dyDescent="0.15">
      <c r="A27" s="2" t="s">
        <v>54</v>
      </c>
      <c r="B27" s="2" t="s">
        <v>55</v>
      </c>
      <c r="C27" s="2">
        <v>675</v>
      </c>
      <c r="D27" s="2">
        <v>0.5</v>
      </c>
      <c r="E27" s="2">
        <f t="shared" si="1"/>
        <v>337.5</v>
      </c>
    </row>
    <row r="28" spans="1:6" s="2" customFormat="1" x14ac:dyDescent="0.15">
      <c r="A28" s="2" t="s">
        <v>107</v>
      </c>
      <c r="B28" s="2" t="s">
        <v>3</v>
      </c>
      <c r="C28" s="2">
        <v>12000</v>
      </c>
      <c r="D28" s="2">
        <v>3</v>
      </c>
      <c r="E28" s="2">
        <f t="shared" si="1"/>
        <v>36000</v>
      </c>
    </row>
    <row r="29" spans="1:6" s="2" customFormat="1" x14ac:dyDescent="0.15">
      <c r="A29" s="2" t="s">
        <v>108</v>
      </c>
      <c r="B29" s="2" t="s">
        <v>3</v>
      </c>
      <c r="C29" s="2">
        <v>23000</v>
      </c>
      <c r="D29" s="2">
        <v>1</v>
      </c>
      <c r="E29" s="2">
        <f t="shared" si="1"/>
        <v>23000</v>
      </c>
    </row>
    <row r="30" spans="1:6" s="2" customFormat="1" x14ac:dyDescent="0.15">
      <c r="A30" s="2" t="s">
        <v>63</v>
      </c>
      <c r="B30" s="2" t="s">
        <v>3</v>
      </c>
      <c r="C30" s="2">
        <v>40000</v>
      </c>
      <c r="D30" s="2">
        <v>0.4</v>
      </c>
      <c r="E30" s="2">
        <f t="shared" si="1"/>
        <v>16000</v>
      </c>
    </row>
    <row r="31" spans="1:6" s="2" customFormat="1" x14ac:dyDescent="0.15">
      <c r="A31" s="2" t="s">
        <v>27</v>
      </c>
      <c r="B31" s="2" t="s">
        <v>56</v>
      </c>
      <c r="C31" s="10">
        <v>39500</v>
      </c>
      <c r="D31" s="2">
        <v>0.5</v>
      </c>
      <c r="E31" s="2">
        <f t="shared" si="1"/>
        <v>19750</v>
      </c>
      <c r="F31" s="2" t="s">
        <v>51</v>
      </c>
    </row>
    <row r="32" spans="1:6" s="1" customFormat="1" x14ac:dyDescent="0.15">
      <c r="A32" s="1" t="s">
        <v>88</v>
      </c>
      <c r="B32" s="1" t="s">
        <v>99</v>
      </c>
      <c r="C32" s="1">
        <v>6000</v>
      </c>
      <c r="D32" s="1">
        <v>1</v>
      </c>
      <c r="E32" s="1">
        <f t="shared" si="1"/>
        <v>6000</v>
      </c>
      <c r="F32" s="1" t="s">
        <v>90</v>
      </c>
    </row>
    <row r="33" spans="1:6" s="1" customFormat="1" x14ac:dyDescent="0.15">
      <c r="A33" s="1" t="s">
        <v>36</v>
      </c>
      <c r="B33" s="1" t="s">
        <v>97</v>
      </c>
      <c r="C33" s="1">
        <v>40000</v>
      </c>
      <c r="D33" s="1">
        <v>1</v>
      </c>
      <c r="E33" s="1">
        <f t="shared" si="0"/>
        <v>40000</v>
      </c>
    </row>
    <row r="34" spans="1:6" s="1" customFormat="1" x14ac:dyDescent="0.15">
      <c r="A34" s="1" t="s">
        <v>33</v>
      </c>
      <c r="B34" s="1" t="s">
        <v>97</v>
      </c>
      <c r="E34" s="1">
        <f t="shared" si="0"/>
        <v>0</v>
      </c>
    </row>
    <row r="35" spans="1:6" s="1" customFormat="1" x14ac:dyDescent="0.15">
      <c r="A35" s="1" t="s">
        <v>86</v>
      </c>
      <c r="B35" s="1" t="s">
        <v>97</v>
      </c>
      <c r="C35" s="1">
        <v>5000</v>
      </c>
      <c r="D35" s="1">
        <v>1</v>
      </c>
      <c r="E35" s="1">
        <f t="shared" si="0"/>
        <v>5000</v>
      </c>
      <c r="F35" s="1" t="s">
        <v>95</v>
      </c>
    </row>
    <row r="36" spans="1:6" s="1" customFormat="1" x14ac:dyDescent="0.15">
      <c r="A36" s="1" t="s">
        <v>133</v>
      </c>
      <c r="B36" s="1" t="s">
        <v>134</v>
      </c>
      <c r="C36" s="1">
        <v>90</v>
      </c>
      <c r="D36" s="1">
        <v>9</v>
      </c>
      <c r="E36" s="1">
        <f t="shared" si="0"/>
        <v>810</v>
      </c>
    </row>
    <row r="37" spans="1:6" s="1" customFormat="1" x14ac:dyDescent="0.15">
      <c r="A37" s="1" t="s">
        <v>111</v>
      </c>
      <c r="B37" s="1" t="s">
        <v>112</v>
      </c>
      <c r="C37" s="1">
        <v>5000</v>
      </c>
      <c r="D37" s="1">
        <v>1</v>
      </c>
      <c r="E37" s="1">
        <f t="shared" si="0"/>
        <v>5000</v>
      </c>
    </row>
    <row r="38" spans="1:6" s="1" customFormat="1" x14ac:dyDescent="0.15">
      <c r="A38" s="1" t="s">
        <v>87</v>
      </c>
      <c r="B38" s="1" t="s">
        <v>98</v>
      </c>
      <c r="C38" s="1">
        <v>1350</v>
      </c>
      <c r="D38" s="1">
        <v>1</v>
      </c>
      <c r="E38" s="1">
        <f t="shared" si="0"/>
        <v>1350</v>
      </c>
      <c r="F38" s="1" t="s">
        <v>94</v>
      </c>
    </row>
    <row r="39" spans="1:6" s="6" customFormat="1" x14ac:dyDescent="0.15">
      <c r="A39" s="6" t="s">
        <v>38</v>
      </c>
      <c r="B39" s="6" t="s">
        <v>28</v>
      </c>
      <c r="C39" s="6">
        <v>700</v>
      </c>
      <c r="D39" s="6">
        <v>0.4</v>
      </c>
      <c r="E39" s="6">
        <f t="shared" si="0"/>
        <v>280</v>
      </c>
      <c r="F39" s="6" t="s">
        <v>57</v>
      </c>
    </row>
    <row r="40" spans="1:6" s="6" customFormat="1" x14ac:dyDescent="0.15">
      <c r="A40" s="6" t="s">
        <v>109</v>
      </c>
      <c r="B40" s="6" t="s">
        <v>28</v>
      </c>
      <c r="C40" s="6">
        <v>750</v>
      </c>
      <c r="D40" s="6">
        <v>1</v>
      </c>
      <c r="E40" s="6">
        <f t="shared" si="0"/>
        <v>750</v>
      </c>
    </row>
    <row r="41" spans="1:6" s="4" customFormat="1" x14ac:dyDescent="0.15">
      <c r="A41" s="4" t="s">
        <v>31</v>
      </c>
      <c r="B41" s="4" t="s">
        <v>32</v>
      </c>
      <c r="C41" s="4">
        <v>20</v>
      </c>
      <c r="D41" s="4">
        <v>13</v>
      </c>
      <c r="E41" s="4">
        <f t="shared" si="0"/>
        <v>260</v>
      </c>
      <c r="F41" s="4" t="s">
        <v>58</v>
      </c>
    </row>
    <row r="42" spans="1:6" s="4" customFormat="1" x14ac:dyDescent="0.15">
      <c r="A42" s="4" t="s">
        <v>59</v>
      </c>
      <c r="B42" s="4" t="s">
        <v>32</v>
      </c>
      <c r="C42" s="4">
        <v>250</v>
      </c>
      <c r="D42" s="4">
        <v>2</v>
      </c>
      <c r="E42" s="4">
        <f t="shared" si="0"/>
        <v>500</v>
      </c>
      <c r="F42" s="12" t="s">
        <v>60</v>
      </c>
    </row>
    <row r="43" spans="1:6" s="4" customFormat="1" x14ac:dyDescent="0.15">
      <c r="A43" s="4" t="s">
        <v>110</v>
      </c>
      <c r="B43" s="4" t="s">
        <v>32</v>
      </c>
      <c r="C43" s="4">
        <v>700</v>
      </c>
      <c r="D43" s="4">
        <v>1</v>
      </c>
      <c r="E43" s="4">
        <f t="shared" si="0"/>
        <v>700</v>
      </c>
      <c r="F43" s="12"/>
    </row>
    <row r="44" spans="1:6" s="4" customFormat="1" x14ac:dyDescent="0.15">
      <c r="A44" s="4" t="s">
        <v>39</v>
      </c>
      <c r="B44" s="4" t="s">
        <v>32</v>
      </c>
      <c r="C44" s="4">
        <v>120</v>
      </c>
      <c r="D44" s="4">
        <v>2</v>
      </c>
      <c r="E44" s="4">
        <f t="shared" si="0"/>
        <v>240</v>
      </c>
      <c r="F44" s="4" t="s">
        <v>48</v>
      </c>
    </row>
    <row r="45" spans="1:6" s="5" customFormat="1" x14ac:dyDescent="0.15">
      <c r="A45" s="5" t="s">
        <v>29</v>
      </c>
      <c r="B45" s="5" t="s">
        <v>30</v>
      </c>
      <c r="C45" s="5">
        <v>11000</v>
      </c>
      <c r="D45" s="5">
        <v>0.5</v>
      </c>
      <c r="E45" s="5">
        <f>C45*D45</f>
        <v>5500</v>
      </c>
      <c r="F45" s="5" t="s">
        <v>65</v>
      </c>
    </row>
    <row r="46" spans="1:6" s="7" customFormat="1" x14ac:dyDescent="0.15">
      <c r="A46" s="7" t="s">
        <v>135</v>
      </c>
      <c r="B46" s="7" t="s">
        <v>187</v>
      </c>
      <c r="C46" s="7">
        <v>1080</v>
      </c>
      <c r="D46" s="7">
        <v>1</v>
      </c>
      <c r="E46" s="7">
        <f>C46*D46</f>
        <v>1080</v>
      </c>
    </row>
    <row r="47" spans="1:6" s="7" customFormat="1" x14ac:dyDescent="0.15">
      <c r="A47" s="7" t="s">
        <v>96</v>
      </c>
      <c r="B47" s="7" t="s">
        <v>187</v>
      </c>
      <c r="C47" s="7">
        <v>22500</v>
      </c>
      <c r="D47" s="7">
        <v>1</v>
      </c>
      <c r="E47" s="7">
        <f>C47*D47</f>
        <v>22500</v>
      </c>
    </row>
    <row r="48" spans="1:6" s="8" customFormat="1" x14ac:dyDescent="0.15">
      <c r="A48" s="8" t="s">
        <v>84</v>
      </c>
      <c r="B48" s="8" t="s">
        <v>188</v>
      </c>
      <c r="C48" s="8">
        <v>68000</v>
      </c>
      <c r="D48" s="8">
        <v>1</v>
      </c>
      <c r="E48" s="8">
        <f t="shared" si="0"/>
        <v>68000</v>
      </c>
      <c r="F48" s="8" t="s">
        <v>92</v>
      </c>
    </row>
    <row r="49" spans="1:14" s="8" customFormat="1" x14ac:dyDescent="0.15">
      <c r="A49" s="8" t="s">
        <v>85</v>
      </c>
      <c r="B49" s="8" t="s">
        <v>188</v>
      </c>
      <c r="C49" s="8">
        <v>5000</v>
      </c>
      <c r="D49" s="8">
        <v>1</v>
      </c>
      <c r="E49" s="8">
        <f t="shared" si="0"/>
        <v>5000</v>
      </c>
      <c r="F49" s="8" t="s">
        <v>93</v>
      </c>
    </row>
    <row r="57" spans="1:14" s="15" customFormat="1" x14ac:dyDescent="0.15">
      <c r="A57" s="15" t="s">
        <v>143</v>
      </c>
      <c r="B57" s="15">
        <v>2025</v>
      </c>
      <c r="C57" s="15">
        <v>2026</v>
      </c>
      <c r="D57" s="15">
        <v>2027</v>
      </c>
      <c r="E57" s="15">
        <v>2028</v>
      </c>
      <c r="F57" s="15">
        <v>2029</v>
      </c>
      <c r="G57" s="15">
        <v>2030</v>
      </c>
      <c r="H57" s="15">
        <v>2031</v>
      </c>
      <c r="I57" s="15">
        <v>2032</v>
      </c>
      <c r="J57" s="15">
        <v>2033</v>
      </c>
      <c r="K57" s="15">
        <v>2034</v>
      </c>
      <c r="L57" s="15">
        <v>2035</v>
      </c>
      <c r="M57" s="15">
        <v>2036</v>
      </c>
      <c r="N57" s="15">
        <v>2037</v>
      </c>
    </row>
    <row r="58" spans="1:14" s="15" customFormat="1" x14ac:dyDescent="0.15">
      <c r="A58" s="15" t="s">
        <v>119</v>
      </c>
      <c r="E58" s="15">
        <v>20000</v>
      </c>
      <c r="F58" s="15">
        <v>20000</v>
      </c>
      <c r="H58" s="15">
        <v>20000</v>
      </c>
      <c r="I58" s="15">
        <v>20000</v>
      </c>
      <c r="K58" s="15">
        <v>20000</v>
      </c>
      <c r="L58" s="15">
        <v>20000</v>
      </c>
      <c r="N58" s="15">
        <v>20000</v>
      </c>
    </row>
    <row r="59" spans="1:14" s="15" customFormat="1" x14ac:dyDescent="0.15">
      <c r="A59" s="15" t="s">
        <v>120</v>
      </c>
      <c r="D59" s="15">
        <v>50000</v>
      </c>
      <c r="E59" s="15">
        <v>50000</v>
      </c>
      <c r="F59" s="15">
        <v>50000</v>
      </c>
      <c r="G59" s="15">
        <v>50000</v>
      </c>
      <c r="H59" s="15">
        <v>50000</v>
      </c>
      <c r="I59" s="15">
        <v>50000</v>
      </c>
      <c r="J59" s="15">
        <v>50000</v>
      </c>
      <c r="K59" s="15">
        <v>50000</v>
      </c>
      <c r="L59" s="15">
        <v>50000</v>
      </c>
      <c r="M59" s="15">
        <v>50000</v>
      </c>
      <c r="N59" s="15">
        <v>50000</v>
      </c>
    </row>
    <row r="60" spans="1:14" s="15" customFormat="1" x14ac:dyDescent="0.15">
      <c r="A60" s="15" t="s">
        <v>121</v>
      </c>
      <c r="B60" s="15">
        <v>1500</v>
      </c>
      <c r="C60" s="15">
        <v>1500</v>
      </c>
      <c r="D60" s="15">
        <v>1500</v>
      </c>
      <c r="E60" s="15">
        <v>1500</v>
      </c>
      <c r="F60" s="15">
        <v>1500</v>
      </c>
      <c r="G60" s="15">
        <v>1500</v>
      </c>
      <c r="H60" s="15">
        <v>1500</v>
      </c>
      <c r="I60" s="15">
        <v>1500</v>
      </c>
      <c r="J60" s="15">
        <v>1500</v>
      </c>
      <c r="K60" s="15">
        <v>1500</v>
      </c>
      <c r="L60" s="15">
        <v>1500</v>
      </c>
      <c r="M60" s="15">
        <v>1500</v>
      </c>
      <c r="N60" s="15">
        <v>1500</v>
      </c>
    </row>
    <row r="61" spans="1:14" s="15" customFormat="1" x14ac:dyDescent="0.15">
      <c r="A61" s="15" t="s">
        <v>122</v>
      </c>
      <c r="C61" s="15">
        <v>10000</v>
      </c>
      <c r="F61" s="15">
        <v>10000</v>
      </c>
      <c r="I61" s="15">
        <v>10000</v>
      </c>
      <c r="L61" s="15">
        <v>10000</v>
      </c>
    </row>
    <row r="62" spans="1:14" s="15" customFormat="1" x14ac:dyDescent="0.15">
      <c r="A62" s="15" t="s">
        <v>123</v>
      </c>
      <c r="C62" s="15">
        <v>2000</v>
      </c>
      <c r="D62" s="15">
        <v>10000</v>
      </c>
      <c r="E62" s="15">
        <v>2000</v>
      </c>
      <c r="F62" s="15">
        <v>2000</v>
      </c>
      <c r="G62" s="15">
        <v>10000</v>
      </c>
      <c r="H62" s="15">
        <v>2000</v>
      </c>
      <c r="I62" s="15">
        <v>2000</v>
      </c>
      <c r="J62" s="15">
        <v>10000</v>
      </c>
      <c r="K62" s="15">
        <v>2000</v>
      </c>
      <c r="L62" s="15">
        <v>2000</v>
      </c>
      <c r="M62" s="15">
        <v>10000</v>
      </c>
      <c r="N62" s="15">
        <v>2000</v>
      </c>
    </row>
    <row r="63" spans="1:14" s="15" customFormat="1" x14ac:dyDescent="0.15">
      <c r="A63" s="15" t="s">
        <v>124</v>
      </c>
      <c r="D63" s="15">
        <v>7200</v>
      </c>
      <c r="G63" s="15">
        <v>7200</v>
      </c>
      <c r="J63" s="15">
        <v>7200</v>
      </c>
      <c r="M63" s="15">
        <v>7200</v>
      </c>
    </row>
    <row r="64" spans="1:14" s="15" customFormat="1" x14ac:dyDescent="0.15">
      <c r="A64" s="15" t="s">
        <v>125</v>
      </c>
      <c r="E64" s="15">
        <v>7200</v>
      </c>
      <c r="H64" s="15">
        <v>7200</v>
      </c>
      <c r="K64" s="15">
        <v>7200</v>
      </c>
      <c r="N64" s="15">
        <v>7200</v>
      </c>
    </row>
    <row r="66" spans="1:14" s="16" customFormat="1" x14ac:dyDescent="0.15">
      <c r="A66" s="16" t="s">
        <v>127</v>
      </c>
    </row>
    <row r="67" spans="1:14" s="16" customFormat="1" x14ac:dyDescent="0.15">
      <c r="A67" s="16" t="s">
        <v>126</v>
      </c>
      <c r="C67" s="16">
        <v>118500</v>
      </c>
      <c r="D67" s="16">
        <v>118500</v>
      </c>
      <c r="E67" s="16">
        <v>118500</v>
      </c>
      <c r="F67" s="16">
        <v>118500</v>
      </c>
      <c r="G67" s="16">
        <v>118500</v>
      </c>
      <c r="H67" s="16">
        <v>118500</v>
      </c>
      <c r="I67" s="16">
        <v>118500</v>
      </c>
      <c r="J67" s="16">
        <v>118500</v>
      </c>
      <c r="K67" s="16">
        <v>118500</v>
      </c>
      <c r="L67" s="16">
        <v>118500</v>
      </c>
      <c r="M67" s="16">
        <v>118500</v>
      </c>
      <c r="N67" s="16">
        <v>118500</v>
      </c>
    </row>
    <row r="68" spans="1:14" s="16" customFormat="1" x14ac:dyDescent="0.15">
      <c r="A68" s="16" t="s">
        <v>129</v>
      </c>
      <c r="D68" s="16">
        <v>273</v>
      </c>
      <c r="E68" s="16">
        <v>273</v>
      </c>
      <c r="G68" s="16">
        <v>273</v>
      </c>
      <c r="H68" s="16">
        <v>273</v>
      </c>
      <c r="J68" s="16">
        <v>273</v>
      </c>
      <c r="K68" s="16">
        <v>273</v>
      </c>
      <c r="M68" s="16">
        <v>273</v>
      </c>
      <c r="N68" s="16">
        <v>273</v>
      </c>
    </row>
    <row r="69" spans="1:14" s="16" customFormat="1" x14ac:dyDescent="0.15">
      <c r="A69" s="16" t="s">
        <v>130</v>
      </c>
      <c r="C69" s="16">
        <v>135</v>
      </c>
      <c r="D69" s="16">
        <v>135</v>
      </c>
      <c r="E69" s="16">
        <v>135</v>
      </c>
      <c r="F69" s="16">
        <v>135</v>
      </c>
      <c r="G69" s="16">
        <v>135</v>
      </c>
      <c r="H69" s="16">
        <v>135</v>
      </c>
      <c r="I69" s="16">
        <v>135</v>
      </c>
      <c r="J69" s="16">
        <v>135</v>
      </c>
      <c r="K69" s="16">
        <v>135</v>
      </c>
      <c r="L69" s="16">
        <v>135</v>
      </c>
      <c r="M69" s="16">
        <v>135</v>
      </c>
      <c r="N69" s="16">
        <v>135</v>
      </c>
    </row>
    <row r="71" spans="1:14" s="15" customFormat="1" x14ac:dyDescent="0.15">
      <c r="A71" s="15" t="s">
        <v>144</v>
      </c>
    </row>
    <row r="72" spans="1:14" s="15" customFormat="1" x14ac:dyDescent="0.15">
      <c r="A72" s="15" t="s">
        <v>128</v>
      </c>
      <c r="B72" s="15">
        <v>22000</v>
      </c>
      <c r="C72" s="15">
        <v>33000</v>
      </c>
      <c r="D72" s="15">
        <v>33000</v>
      </c>
      <c r="E72" s="15">
        <v>33000</v>
      </c>
      <c r="F72" s="15">
        <v>33000</v>
      </c>
      <c r="G72" s="15">
        <v>33000</v>
      </c>
      <c r="H72" s="15">
        <v>33000</v>
      </c>
      <c r="I72" s="15">
        <v>33000</v>
      </c>
      <c r="J72" s="15">
        <v>33000</v>
      </c>
      <c r="K72" s="15">
        <v>33000</v>
      </c>
      <c r="L72" s="15">
        <v>33000</v>
      </c>
      <c r="M72" s="15">
        <v>33000</v>
      </c>
      <c r="N72" s="15">
        <v>33000</v>
      </c>
    </row>
    <row r="73" spans="1:14" s="15" customFormat="1" x14ac:dyDescent="0.15">
      <c r="A73" s="15" t="s">
        <v>145</v>
      </c>
      <c r="B73" s="15">
        <v>187000</v>
      </c>
      <c r="C73" s="15">
        <v>280000</v>
      </c>
      <c r="D73" s="15">
        <v>280000</v>
      </c>
      <c r="E73" s="15">
        <v>280000</v>
      </c>
      <c r="F73" s="15">
        <v>280000</v>
      </c>
      <c r="G73" s="15">
        <v>280000</v>
      </c>
      <c r="H73" s="15">
        <v>280000</v>
      </c>
      <c r="I73" s="15">
        <v>280000</v>
      </c>
      <c r="J73" s="15">
        <v>280000</v>
      </c>
      <c r="K73" s="15">
        <v>280000</v>
      </c>
      <c r="L73" s="15">
        <v>280000</v>
      </c>
      <c r="M73" s="15">
        <v>280000</v>
      </c>
      <c r="N73" s="15">
        <v>280000</v>
      </c>
    </row>
    <row r="74" spans="1:14" s="15" customFormat="1" x14ac:dyDescent="0.15">
      <c r="A74" s="15" t="s">
        <v>177</v>
      </c>
      <c r="B74" s="15">
        <v>100</v>
      </c>
      <c r="C74" s="15">
        <v>200</v>
      </c>
      <c r="D74" s="15">
        <v>200</v>
      </c>
      <c r="E74" s="15">
        <v>200</v>
      </c>
      <c r="F74" s="15">
        <v>200</v>
      </c>
      <c r="G74" s="15">
        <v>200</v>
      </c>
      <c r="H74" s="15">
        <v>200</v>
      </c>
      <c r="I74" s="15">
        <v>200</v>
      </c>
      <c r="J74" s="15">
        <v>200</v>
      </c>
      <c r="K74" s="15">
        <v>200</v>
      </c>
      <c r="L74" s="15">
        <v>200</v>
      </c>
      <c r="M74" s="15">
        <v>200</v>
      </c>
      <c r="N74" s="15">
        <v>200</v>
      </c>
    </row>
    <row r="76" spans="1:14" s="16" customFormat="1" x14ac:dyDescent="0.15">
      <c r="A76" s="16" t="s">
        <v>192</v>
      </c>
    </row>
    <row r="77" spans="1:14" s="16" customFormat="1" x14ac:dyDescent="0.15">
      <c r="A77" s="16" t="s">
        <v>119</v>
      </c>
      <c r="E77" s="16">
        <v>3000</v>
      </c>
      <c r="F77" s="16">
        <v>3000</v>
      </c>
      <c r="H77" s="16">
        <v>3000</v>
      </c>
      <c r="I77" s="16">
        <v>3000</v>
      </c>
      <c r="K77" s="16">
        <v>3000</v>
      </c>
      <c r="L77" s="16">
        <v>3000</v>
      </c>
      <c r="N77" s="16">
        <v>3000</v>
      </c>
    </row>
    <row r="78" spans="1:14" s="16" customFormat="1" x14ac:dyDescent="0.15">
      <c r="A78" s="16" t="s">
        <v>120</v>
      </c>
    </row>
    <row r="79" spans="1:14" s="16" customFormat="1" x14ac:dyDescent="0.15">
      <c r="A79" s="16" t="s">
        <v>121</v>
      </c>
      <c r="B79" s="16">
        <v>1283</v>
      </c>
      <c r="C79" s="16">
        <v>1283</v>
      </c>
      <c r="D79" s="16">
        <v>1283</v>
      </c>
      <c r="E79" s="16">
        <v>1283</v>
      </c>
      <c r="F79" s="16">
        <v>1283</v>
      </c>
      <c r="G79" s="16">
        <v>1283</v>
      </c>
      <c r="H79" s="16">
        <v>1283</v>
      </c>
      <c r="I79" s="16">
        <v>1283</v>
      </c>
      <c r="J79" s="16">
        <v>1283</v>
      </c>
      <c r="K79" s="16">
        <v>1283</v>
      </c>
      <c r="L79" s="16">
        <v>1283</v>
      </c>
      <c r="M79" s="16">
        <v>1283</v>
      </c>
      <c r="N79" s="16">
        <v>1283</v>
      </c>
    </row>
    <row r="80" spans="1:14" s="16" customFormat="1" x14ac:dyDescent="0.15">
      <c r="A80" s="16" t="s">
        <v>122</v>
      </c>
      <c r="C80" s="16">
        <v>750</v>
      </c>
      <c r="F80" s="16">
        <v>750</v>
      </c>
      <c r="I80" s="16">
        <v>750</v>
      </c>
      <c r="L80" s="16">
        <v>750</v>
      </c>
    </row>
    <row r="81" spans="1:14" s="16" customFormat="1" x14ac:dyDescent="0.15">
      <c r="A81" s="16" t="s">
        <v>123</v>
      </c>
    </row>
    <row r="82" spans="1:14" s="16" customFormat="1" x14ac:dyDescent="0.15">
      <c r="A82" s="16" t="s">
        <v>59</v>
      </c>
      <c r="D82" s="16">
        <v>1512</v>
      </c>
      <c r="G82" s="16">
        <v>1512</v>
      </c>
      <c r="J82" s="16">
        <v>1512</v>
      </c>
      <c r="M82" s="16">
        <v>1512</v>
      </c>
    </row>
    <row r="83" spans="1:14" s="16" customFormat="1" x14ac:dyDescent="0.15">
      <c r="A83" s="16" t="s">
        <v>125</v>
      </c>
    </row>
    <row r="85" spans="1:14" s="15" customFormat="1" x14ac:dyDescent="0.15">
      <c r="A85" s="15" t="s">
        <v>127</v>
      </c>
    </row>
    <row r="86" spans="1:14" s="15" customFormat="1" x14ac:dyDescent="0.15">
      <c r="A86" s="15" t="s">
        <v>126</v>
      </c>
      <c r="C86" s="15">
        <v>17775</v>
      </c>
      <c r="D86" s="15">
        <v>17775</v>
      </c>
      <c r="E86" s="15">
        <v>17775</v>
      </c>
      <c r="F86" s="15">
        <v>17775</v>
      </c>
      <c r="G86" s="15">
        <v>17775</v>
      </c>
      <c r="H86" s="15">
        <v>17775</v>
      </c>
      <c r="I86" s="15">
        <v>17775</v>
      </c>
      <c r="J86" s="15">
        <v>17775</v>
      </c>
      <c r="K86" s="15">
        <v>17775</v>
      </c>
      <c r="L86" s="15">
        <v>17775</v>
      </c>
      <c r="M86" s="15">
        <v>17775</v>
      </c>
      <c r="N86" s="15">
        <v>17775</v>
      </c>
    </row>
    <row r="87" spans="1:14" s="15" customFormat="1" x14ac:dyDescent="0.15">
      <c r="A87" s="15" t="s">
        <v>129</v>
      </c>
      <c r="D87" s="15">
        <v>273</v>
      </c>
      <c r="E87" s="15">
        <v>273</v>
      </c>
      <c r="G87" s="15">
        <v>273</v>
      </c>
      <c r="H87" s="15">
        <v>273</v>
      </c>
      <c r="J87" s="15">
        <v>273</v>
      </c>
      <c r="K87" s="15">
        <v>273</v>
      </c>
      <c r="M87" s="15">
        <v>273</v>
      </c>
      <c r="N87" s="15">
        <v>273</v>
      </c>
    </row>
    <row r="88" spans="1:14" s="15" customFormat="1" x14ac:dyDescent="0.15">
      <c r="A88" s="15" t="s">
        <v>54</v>
      </c>
      <c r="C88" s="15">
        <v>30</v>
      </c>
      <c r="D88" s="15">
        <v>30</v>
      </c>
      <c r="E88" s="15">
        <v>30</v>
      </c>
      <c r="F88" s="15">
        <v>30</v>
      </c>
      <c r="G88" s="15">
        <v>30</v>
      </c>
      <c r="H88" s="15">
        <v>30</v>
      </c>
      <c r="I88" s="15">
        <v>30</v>
      </c>
      <c r="J88" s="15">
        <v>30</v>
      </c>
      <c r="K88" s="15">
        <v>30</v>
      </c>
      <c r="L88" s="15">
        <v>30</v>
      </c>
      <c r="M88" s="15">
        <v>30</v>
      </c>
      <c r="N88" s="15">
        <v>30</v>
      </c>
    </row>
    <row r="90" spans="1:14" s="16" customFormat="1" x14ac:dyDescent="0.15">
      <c r="A90" s="16" t="s">
        <v>144</v>
      </c>
    </row>
    <row r="91" spans="1:14" s="16" customFormat="1" x14ac:dyDescent="0.15">
      <c r="A91" s="16" t="s">
        <v>193</v>
      </c>
      <c r="B91" s="16">
        <v>12960</v>
      </c>
      <c r="C91" s="16">
        <v>19440</v>
      </c>
      <c r="D91" s="16">
        <v>19440</v>
      </c>
      <c r="E91" s="16">
        <v>19440</v>
      </c>
      <c r="F91" s="16">
        <v>19440</v>
      </c>
      <c r="G91" s="16">
        <v>19440</v>
      </c>
      <c r="H91" s="16">
        <v>19440</v>
      </c>
      <c r="I91" s="16">
        <v>19440</v>
      </c>
      <c r="J91" s="16">
        <v>19440</v>
      </c>
      <c r="K91" s="16">
        <v>19440</v>
      </c>
      <c r="L91" s="16">
        <v>19440</v>
      </c>
      <c r="M91" s="16">
        <v>19440</v>
      </c>
      <c r="N91" s="16">
        <v>19440</v>
      </c>
    </row>
    <row r="92" spans="1:14" s="16" customFormat="1" x14ac:dyDescent="0.15">
      <c r="A92" s="16" t="s">
        <v>145</v>
      </c>
      <c r="B92" s="16">
        <v>3400</v>
      </c>
      <c r="C92" s="16">
        <v>5000</v>
      </c>
      <c r="D92" s="16">
        <v>5000</v>
      </c>
      <c r="E92" s="16">
        <v>5000</v>
      </c>
      <c r="F92" s="16">
        <v>5000</v>
      </c>
      <c r="G92" s="16">
        <v>5000</v>
      </c>
      <c r="H92" s="16">
        <v>5000</v>
      </c>
      <c r="I92" s="16">
        <v>5000</v>
      </c>
      <c r="J92" s="16">
        <v>5000</v>
      </c>
      <c r="K92" s="16">
        <v>5000</v>
      </c>
      <c r="L92" s="16">
        <v>5000</v>
      </c>
      <c r="M92" s="16">
        <v>5000</v>
      </c>
      <c r="N92" s="16">
        <v>5000</v>
      </c>
    </row>
    <row r="93" spans="1:14" s="16" customFormat="1" x14ac:dyDescent="0.15">
      <c r="A93" s="16" t="s">
        <v>177</v>
      </c>
    </row>
    <row r="94" spans="1:14" s="16" customFormat="1" x14ac:dyDescent="0.15">
      <c r="B94" s="16">
        <f>SUM(B78:B93)</f>
        <v>17643</v>
      </c>
      <c r="C94" s="16">
        <f>SUM(C78:C93)</f>
        <v>44278</v>
      </c>
      <c r="D94" s="16">
        <f>SUM(D77:D93)</f>
        <v>45313</v>
      </c>
      <c r="E94" s="16">
        <f t="shared" ref="E94:N94" si="2">SUM(E77:E93)</f>
        <v>46801</v>
      </c>
      <c r="F94" s="16">
        <f t="shared" si="2"/>
        <v>47278</v>
      </c>
      <c r="G94" s="16">
        <f t="shared" si="2"/>
        <v>45313</v>
      </c>
      <c r="H94" s="16">
        <f t="shared" si="2"/>
        <v>46801</v>
      </c>
      <c r="I94" s="16">
        <f t="shared" si="2"/>
        <v>47278</v>
      </c>
      <c r="J94" s="16">
        <f t="shared" si="2"/>
        <v>45313</v>
      </c>
      <c r="K94" s="16">
        <f t="shared" si="2"/>
        <v>46801</v>
      </c>
      <c r="L94" s="16">
        <f t="shared" si="2"/>
        <v>47278</v>
      </c>
      <c r="M94" s="16">
        <f t="shared" si="2"/>
        <v>45313</v>
      </c>
      <c r="N94" s="16">
        <f t="shared" si="2"/>
        <v>46801</v>
      </c>
    </row>
    <row r="96" spans="1:14" s="16" customFormat="1" x14ac:dyDescent="0.15">
      <c r="A96" s="16" t="s">
        <v>136</v>
      </c>
      <c r="B96" s="16" t="s">
        <v>137</v>
      </c>
      <c r="C96" s="16" t="s">
        <v>139</v>
      </c>
      <c r="D96" s="16" t="s">
        <v>140</v>
      </c>
      <c r="E96" s="16" t="s">
        <v>141</v>
      </c>
    </row>
    <row r="97" spans="1:14" s="16" customFormat="1" x14ac:dyDescent="0.15">
      <c r="A97" s="16" t="s">
        <v>138</v>
      </c>
      <c r="B97" s="16">
        <v>30</v>
      </c>
      <c r="C97" s="16">
        <v>10</v>
      </c>
      <c r="D97" s="16">
        <v>5</v>
      </c>
      <c r="E97" s="16">
        <v>5</v>
      </c>
    </row>
    <row r="98" spans="1:14" s="16" customFormat="1" x14ac:dyDescent="0.15">
      <c r="B98" s="16">
        <v>180</v>
      </c>
      <c r="C98" s="16">
        <v>300</v>
      </c>
      <c r="D98" s="16">
        <v>400</v>
      </c>
      <c r="E98" s="16">
        <v>800</v>
      </c>
    </row>
    <row r="99" spans="1:14" s="16" customFormat="1" x14ac:dyDescent="0.15">
      <c r="A99" s="16" t="s">
        <v>142</v>
      </c>
      <c r="B99" s="16">
        <v>2160</v>
      </c>
      <c r="C99" s="16">
        <v>1200</v>
      </c>
      <c r="D99" s="16">
        <v>800</v>
      </c>
      <c r="E99" s="16">
        <v>1600</v>
      </c>
      <c r="F99" s="16">
        <f>SUM(B99:E99)</f>
        <v>5760</v>
      </c>
    </row>
    <row r="100" spans="1:14" s="16" customFormat="1" x14ac:dyDescent="0.15">
      <c r="A100" s="16" t="s">
        <v>203</v>
      </c>
    </row>
    <row r="102" spans="1:14" s="15" customFormat="1" x14ac:dyDescent="0.15">
      <c r="A102" s="15" t="s">
        <v>146</v>
      </c>
      <c r="B102" s="15">
        <v>2025</v>
      </c>
      <c r="C102" s="15">
        <v>2026</v>
      </c>
      <c r="D102" s="15">
        <v>2027</v>
      </c>
      <c r="E102" s="15">
        <v>2028</v>
      </c>
      <c r="F102" s="15">
        <v>2029</v>
      </c>
      <c r="G102" s="15">
        <v>2030</v>
      </c>
      <c r="H102" s="15">
        <v>2031</v>
      </c>
      <c r="I102" s="15">
        <v>2032</v>
      </c>
      <c r="J102" s="15">
        <v>2033</v>
      </c>
      <c r="K102" s="15">
        <v>2034</v>
      </c>
      <c r="L102" s="15">
        <v>2035</v>
      </c>
      <c r="M102" s="15">
        <v>2036</v>
      </c>
      <c r="N102" s="15">
        <v>2037</v>
      </c>
    </row>
    <row r="103" spans="1:14" s="15" customFormat="1" x14ac:dyDescent="0.15">
      <c r="A103" s="15" t="s">
        <v>119</v>
      </c>
      <c r="E103" s="15">
        <v>18000</v>
      </c>
      <c r="F103" s="15">
        <v>18000</v>
      </c>
      <c r="H103" s="15">
        <v>18000</v>
      </c>
      <c r="I103" s="15">
        <v>18000</v>
      </c>
      <c r="K103" s="15">
        <v>18000</v>
      </c>
      <c r="L103" s="15">
        <v>18000</v>
      </c>
      <c r="N103" s="15">
        <v>18000</v>
      </c>
    </row>
    <row r="104" spans="1:14" s="15" customFormat="1" x14ac:dyDescent="0.15">
      <c r="A104" s="15" t="s">
        <v>120</v>
      </c>
      <c r="D104" s="15">
        <v>96250</v>
      </c>
      <c r="E104" s="15">
        <v>96250</v>
      </c>
      <c r="F104" s="15">
        <v>96250</v>
      </c>
      <c r="G104" s="15">
        <v>96250</v>
      </c>
      <c r="H104" s="15">
        <v>96250</v>
      </c>
      <c r="I104" s="15">
        <v>96250</v>
      </c>
      <c r="J104" s="15">
        <v>96250</v>
      </c>
      <c r="K104" s="15">
        <v>96250</v>
      </c>
      <c r="L104" s="15">
        <v>96250</v>
      </c>
      <c r="M104" s="15">
        <v>96250</v>
      </c>
      <c r="N104" s="15">
        <v>96250</v>
      </c>
    </row>
    <row r="105" spans="1:14" s="15" customFormat="1" x14ac:dyDescent="0.15">
      <c r="A105" s="15" t="s">
        <v>121</v>
      </c>
      <c r="B105" s="15">
        <v>13725</v>
      </c>
      <c r="C105" s="15">
        <v>13725</v>
      </c>
      <c r="D105" s="15">
        <v>13725</v>
      </c>
      <c r="E105" s="15">
        <v>13725</v>
      </c>
      <c r="F105" s="15">
        <v>13725</v>
      </c>
      <c r="G105" s="15">
        <v>13725</v>
      </c>
      <c r="H105" s="15">
        <v>13725</v>
      </c>
      <c r="I105" s="15">
        <v>13725</v>
      </c>
      <c r="J105" s="15">
        <v>13725</v>
      </c>
      <c r="K105" s="15">
        <v>13725</v>
      </c>
      <c r="L105" s="15">
        <v>13725</v>
      </c>
      <c r="M105" s="15">
        <v>13725</v>
      </c>
      <c r="N105" s="15">
        <v>13725</v>
      </c>
    </row>
    <row r="106" spans="1:14" s="15" customFormat="1" x14ac:dyDescent="0.15">
      <c r="A106" s="15" t="s">
        <v>122</v>
      </c>
      <c r="C106" s="15">
        <v>10500</v>
      </c>
      <c r="F106" s="15">
        <v>10500</v>
      </c>
      <c r="I106" s="15">
        <v>10500</v>
      </c>
      <c r="L106" s="15">
        <v>10500</v>
      </c>
    </row>
    <row r="107" spans="1:14" s="15" customFormat="1" x14ac:dyDescent="0.15">
      <c r="A107" s="15" t="s">
        <v>123</v>
      </c>
      <c r="C107" s="15">
        <v>3200</v>
      </c>
      <c r="D107" s="15">
        <v>16000</v>
      </c>
      <c r="E107" s="15">
        <v>3200</v>
      </c>
      <c r="F107" s="15">
        <v>3200</v>
      </c>
      <c r="G107" s="15">
        <v>16000</v>
      </c>
      <c r="H107" s="15">
        <v>3200</v>
      </c>
      <c r="I107" s="15">
        <v>3200</v>
      </c>
      <c r="J107" s="15">
        <v>16000</v>
      </c>
      <c r="K107" s="15">
        <v>3200</v>
      </c>
      <c r="L107" s="15">
        <v>3200</v>
      </c>
      <c r="M107" s="15">
        <v>16000</v>
      </c>
      <c r="N107" s="15">
        <v>3200</v>
      </c>
    </row>
    <row r="108" spans="1:14" s="15" customFormat="1" x14ac:dyDescent="0.15">
      <c r="A108" s="15" t="s">
        <v>124</v>
      </c>
      <c r="D108" s="15">
        <v>15120</v>
      </c>
      <c r="G108" s="15">
        <v>15120</v>
      </c>
      <c r="J108" s="15">
        <v>15120</v>
      </c>
      <c r="M108" s="15">
        <v>15120</v>
      </c>
    </row>
    <row r="109" spans="1:14" s="15" customFormat="1" x14ac:dyDescent="0.15">
      <c r="B109" s="15">
        <f>SUM(B103:B108)</f>
        <v>13725</v>
      </c>
      <c r="C109" s="15">
        <f t="shared" ref="C109:N109" si="3">SUM(C103:C108)</f>
        <v>27425</v>
      </c>
      <c r="D109" s="15">
        <f t="shared" si="3"/>
        <v>141095</v>
      </c>
      <c r="E109" s="15">
        <f t="shared" si="3"/>
        <v>131175</v>
      </c>
      <c r="F109" s="15">
        <f t="shared" si="3"/>
        <v>141675</v>
      </c>
      <c r="G109" s="15">
        <f t="shared" si="3"/>
        <v>141095</v>
      </c>
      <c r="H109" s="15">
        <f t="shared" si="3"/>
        <v>131175</v>
      </c>
      <c r="I109" s="15">
        <f t="shared" si="3"/>
        <v>141675</v>
      </c>
      <c r="J109" s="15">
        <f t="shared" si="3"/>
        <v>141095</v>
      </c>
      <c r="K109" s="15">
        <f t="shared" si="3"/>
        <v>131175</v>
      </c>
      <c r="L109" s="15">
        <f t="shared" si="3"/>
        <v>141675</v>
      </c>
      <c r="M109" s="15">
        <f t="shared" si="3"/>
        <v>141095</v>
      </c>
      <c r="N109" s="15">
        <f t="shared" si="3"/>
        <v>131175</v>
      </c>
    </row>
    <row r="110" spans="1:14" s="14" customFormat="1" x14ac:dyDescent="0.15"/>
    <row r="111" spans="1:14" s="16" customFormat="1" x14ac:dyDescent="0.15">
      <c r="A111" s="16" t="s">
        <v>127</v>
      </c>
    </row>
    <row r="112" spans="1:14" s="16" customFormat="1" x14ac:dyDescent="0.15">
      <c r="A112" s="16" t="s">
        <v>126</v>
      </c>
      <c r="C112" s="16">
        <v>227520</v>
      </c>
      <c r="D112" s="16">
        <v>227520</v>
      </c>
      <c r="E112" s="16">
        <v>227520</v>
      </c>
      <c r="F112" s="16">
        <v>227520</v>
      </c>
      <c r="G112" s="16">
        <v>227520</v>
      </c>
      <c r="H112" s="16">
        <v>227520</v>
      </c>
      <c r="I112" s="16">
        <v>227520</v>
      </c>
      <c r="J112" s="16">
        <v>227520</v>
      </c>
      <c r="K112" s="16">
        <v>227520</v>
      </c>
      <c r="L112" s="16">
        <v>227520</v>
      </c>
      <c r="M112" s="16">
        <v>227520</v>
      </c>
      <c r="N112" s="16">
        <v>227520</v>
      </c>
    </row>
    <row r="113" spans="1:14" s="16" customFormat="1" x14ac:dyDescent="0.15">
      <c r="A113" s="16" t="s">
        <v>129</v>
      </c>
      <c r="D113" s="16">
        <v>4360</v>
      </c>
      <c r="E113" s="16">
        <v>4360</v>
      </c>
      <c r="G113" s="16">
        <v>4360</v>
      </c>
      <c r="H113" s="16">
        <v>4360</v>
      </c>
      <c r="J113" s="16">
        <v>4360</v>
      </c>
      <c r="K113" s="16">
        <v>4360</v>
      </c>
      <c r="M113" s="16">
        <v>4360</v>
      </c>
      <c r="N113" s="16">
        <v>4360</v>
      </c>
    </row>
    <row r="114" spans="1:14" s="16" customFormat="1" x14ac:dyDescent="0.15">
      <c r="A114" s="16" t="s">
        <v>130</v>
      </c>
      <c r="C114" s="16">
        <v>350</v>
      </c>
      <c r="D114" s="16">
        <v>350</v>
      </c>
      <c r="E114" s="16">
        <v>350</v>
      </c>
      <c r="F114" s="16">
        <v>350</v>
      </c>
      <c r="G114" s="16">
        <v>350</v>
      </c>
      <c r="H114" s="16">
        <v>350</v>
      </c>
      <c r="I114" s="16">
        <v>350</v>
      </c>
      <c r="J114" s="16">
        <v>350</v>
      </c>
      <c r="K114" s="16">
        <v>350</v>
      </c>
      <c r="L114" s="16">
        <v>350</v>
      </c>
      <c r="M114" s="16">
        <v>350</v>
      </c>
      <c r="N114" s="16">
        <v>350</v>
      </c>
    </row>
    <row r="116" spans="1:14" s="15" customFormat="1" x14ac:dyDescent="0.15">
      <c r="A116" s="15" t="s">
        <v>144</v>
      </c>
    </row>
    <row r="117" spans="1:14" s="15" customFormat="1" x14ac:dyDescent="0.15">
      <c r="A117" s="15" t="s">
        <v>128</v>
      </c>
      <c r="B117" s="15">
        <v>321600</v>
      </c>
      <c r="C117" s="15">
        <v>482400</v>
      </c>
      <c r="D117" s="15">
        <v>482400</v>
      </c>
      <c r="E117" s="15">
        <v>482400</v>
      </c>
      <c r="F117" s="15">
        <v>482400</v>
      </c>
      <c r="G117" s="15">
        <v>482400</v>
      </c>
      <c r="H117" s="15">
        <v>482400</v>
      </c>
      <c r="I117" s="15">
        <v>482400</v>
      </c>
      <c r="J117" s="15">
        <v>482400</v>
      </c>
      <c r="K117" s="15">
        <v>482400</v>
      </c>
      <c r="L117" s="15">
        <v>482400</v>
      </c>
      <c r="M117" s="15">
        <v>482400</v>
      </c>
      <c r="N117" s="15">
        <v>482400</v>
      </c>
    </row>
    <row r="118" spans="1:14" s="15" customFormat="1" x14ac:dyDescent="0.15">
      <c r="A118" s="15" t="s">
        <v>145</v>
      </c>
      <c r="B118" s="15">
        <v>63700</v>
      </c>
      <c r="C118" s="15">
        <v>95600</v>
      </c>
      <c r="D118" s="15">
        <v>95600</v>
      </c>
      <c r="E118" s="15">
        <v>95600</v>
      </c>
      <c r="F118" s="15">
        <v>95600</v>
      </c>
      <c r="G118" s="15">
        <v>95600</v>
      </c>
      <c r="H118" s="15">
        <v>95600</v>
      </c>
      <c r="I118" s="15">
        <v>95600</v>
      </c>
      <c r="J118" s="15">
        <v>95600</v>
      </c>
      <c r="K118" s="15">
        <v>95600</v>
      </c>
      <c r="L118" s="15">
        <v>95600</v>
      </c>
      <c r="M118" s="15">
        <v>95600</v>
      </c>
      <c r="N118" s="15">
        <v>95600</v>
      </c>
    </row>
    <row r="119" spans="1:14" s="15" customFormat="1" x14ac:dyDescent="0.15">
      <c r="A119" s="15" t="s">
        <v>147</v>
      </c>
      <c r="B119" s="15">
        <v>8000</v>
      </c>
      <c r="C119" s="15">
        <v>16000</v>
      </c>
      <c r="D119" s="15">
        <v>16000</v>
      </c>
      <c r="E119" s="15">
        <v>16000</v>
      </c>
      <c r="F119" s="15">
        <v>16000</v>
      </c>
      <c r="G119" s="15">
        <v>16000</v>
      </c>
      <c r="H119" s="15">
        <v>16000</v>
      </c>
      <c r="I119" s="15">
        <v>16000</v>
      </c>
      <c r="J119" s="15">
        <v>16000</v>
      </c>
      <c r="K119" s="15">
        <v>16000</v>
      </c>
      <c r="L119" s="15">
        <v>16000</v>
      </c>
      <c r="M119" s="15">
        <v>16000</v>
      </c>
      <c r="N119" s="15">
        <v>16000</v>
      </c>
    </row>
    <row r="120" spans="1:14" s="15" customFormat="1" x14ac:dyDescent="0.15">
      <c r="B120" s="15">
        <f>SUM(B117:B119)</f>
        <v>393300</v>
      </c>
      <c r="C120" s="15">
        <f t="shared" ref="C120:N120" si="4">SUM(C117:C119)</f>
        <v>594000</v>
      </c>
      <c r="D120" s="15">
        <f t="shared" si="4"/>
        <v>594000</v>
      </c>
      <c r="E120" s="15">
        <f t="shared" si="4"/>
        <v>594000</v>
      </c>
      <c r="F120" s="15">
        <f t="shared" si="4"/>
        <v>594000</v>
      </c>
      <c r="G120" s="15">
        <f t="shared" si="4"/>
        <v>594000</v>
      </c>
      <c r="H120" s="15">
        <f t="shared" si="4"/>
        <v>594000</v>
      </c>
      <c r="I120" s="15">
        <f t="shared" si="4"/>
        <v>594000</v>
      </c>
      <c r="J120" s="15">
        <f t="shared" si="4"/>
        <v>594000</v>
      </c>
      <c r="K120" s="15">
        <f t="shared" si="4"/>
        <v>594000</v>
      </c>
      <c r="L120" s="15">
        <f t="shared" si="4"/>
        <v>594000</v>
      </c>
      <c r="M120" s="15">
        <f t="shared" si="4"/>
        <v>594000</v>
      </c>
      <c r="N120" s="15">
        <f t="shared" si="4"/>
        <v>594000</v>
      </c>
    </row>
    <row r="122" spans="1:14" s="16" customFormat="1" x14ac:dyDescent="0.15">
      <c r="A122" s="16" t="s">
        <v>191</v>
      </c>
    </row>
    <row r="123" spans="1:14" s="16" customFormat="1" x14ac:dyDescent="0.15">
      <c r="A123" s="16" t="s">
        <v>119</v>
      </c>
      <c r="E123" s="16">
        <v>20000</v>
      </c>
      <c r="F123" s="16">
        <v>20000</v>
      </c>
      <c r="H123" s="16">
        <v>20000</v>
      </c>
      <c r="I123" s="16">
        <v>20000</v>
      </c>
      <c r="K123" s="16">
        <v>20000</v>
      </c>
      <c r="L123" s="16">
        <v>20000</v>
      </c>
      <c r="N123" s="16">
        <v>20000</v>
      </c>
    </row>
    <row r="124" spans="1:14" s="16" customFormat="1" x14ac:dyDescent="0.15">
      <c r="A124" s="16" t="s">
        <v>120</v>
      </c>
      <c r="D124" s="16">
        <v>50000</v>
      </c>
      <c r="E124" s="16">
        <v>50000</v>
      </c>
      <c r="F124" s="16">
        <v>50000</v>
      </c>
      <c r="G124" s="16">
        <v>50000</v>
      </c>
      <c r="H124" s="16">
        <v>50000</v>
      </c>
      <c r="I124" s="16">
        <v>50000</v>
      </c>
      <c r="J124" s="16">
        <v>50000</v>
      </c>
      <c r="K124" s="16">
        <v>50000</v>
      </c>
      <c r="L124" s="16">
        <v>50000</v>
      </c>
      <c r="M124" s="16">
        <v>50000</v>
      </c>
      <c r="N124" s="16">
        <v>50000</v>
      </c>
    </row>
    <row r="125" spans="1:14" s="16" customFormat="1" x14ac:dyDescent="0.15">
      <c r="A125" s="16" t="s">
        <v>121</v>
      </c>
      <c r="B125" s="16">
        <v>1500</v>
      </c>
      <c r="C125" s="16">
        <v>1500</v>
      </c>
      <c r="D125" s="16">
        <v>1500</v>
      </c>
      <c r="E125" s="16">
        <v>1500</v>
      </c>
      <c r="F125" s="16">
        <v>1500</v>
      </c>
      <c r="G125" s="16">
        <v>1500</v>
      </c>
      <c r="H125" s="16">
        <v>1500</v>
      </c>
      <c r="I125" s="16">
        <v>1500</v>
      </c>
      <c r="J125" s="16">
        <v>1500</v>
      </c>
      <c r="K125" s="16">
        <v>1500</v>
      </c>
      <c r="L125" s="16">
        <v>1500</v>
      </c>
      <c r="M125" s="16">
        <v>1500</v>
      </c>
      <c r="N125" s="16">
        <v>1500</v>
      </c>
    </row>
    <row r="126" spans="1:14" s="16" customFormat="1" x14ac:dyDescent="0.15">
      <c r="A126" s="16" t="s">
        <v>122</v>
      </c>
      <c r="C126" s="16">
        <v>10000</v>
      </c>
      <c r="F126" s="16">
        <v>10000</v>
      </c>
      <c r="I126" s="16">
        <v>10000</v>
      </c>
      <c r="L126" s="16">
        <v>10000</v>
      </c>
    </row>
    <row r="127" spans="1:14" s="16" customFormat="1" x14ac:dyDescent="0.15">
      <c r="A127" s="16" t="s">
        <v>123</v>
      </c>
      <c r="C127" s="16">
        <v>2000</v>
      </c>
      <c r="D127" s="16">
        <v>10000</v>
      </c>
      <c r="E127" s="16">
        <v>2000</v>
      </c>
      <c r="F127" s="16">
        <v>2000</v>
      </c>
      <c r="G127" s="16">
        <v>10000</v>
      </c>
      <c r="H127" s="16">
        <v>2000</v>
      </c>
      <c r="I127" s="16">
        <v>2000</v>
      </c>
      <c r="J127" s="16">
        <v>10000</v>
      </c>
      <c r="K127" s="16">
        <v>2000</v>
      </c>
      <c r="L127" s="16">
        <v>2000</v>
      </c>
      <c r="M127" s="16">
        <v>10000</v>
      </c>
      <c r="N127" s="16">
        <v>2000</v>
      </c>
    </row>
    <row r="128" spans="1:14" s="16" customFormat="1" x14ac:dyDescent="0.15">
      <c r="A128" s="16" t="s">
        <v>59</v>
      </c>
      <c r="D128" s="16">
        <v>7200</v>
      </c>
      <c r="G128" s="16">
        <v>7200</v>
      </c>
      <c r="J128" s="16">
        <v>7200</v>
      </c>
      <c r="M128" s="16">
        <v>7200</v>
      </c>
    </row>
    <row r="129" spans="1:14" s="16" customFormat="1" x14ac:dyDescent="0.15">
      <c r="A129" s="16" t="s">
        <v>125</v>
      </c>
      <c r="E129" s="16">
        <v>7200</v>
      </c>
      <c r="H129" s="16">
        <v>7200</v>
      </c>
      <c r="K129" s="16">
        <v>7200</v>
      </c>
      <c r="N129" s="16">
        <v>7200</v>
      </c>
    </row>
    <row r="131" spans="1:14" s="15" customFormat="1" x14ac:dyDescent="0.15">
      <c r="A131" s="15" t="s">
        <v>127</v>
      </c>
    </row>
    <row r="132" spans="1:14" s="15" customFormat="1" x14ac:dyDescent="0.15">
      <c r="A132" s="15" t="s">
        <v>126</v>
      </c>
      <c r="C132" s="15">
        <v>118500</v>
      </c>
      <c r="D132" s="15">
        <v>118500</v>
      </c>
      <c r="E132" s="15">
        <v>118500</v>
      </c>
      <c r="F132" s="15">
        <v>118500</v>
      </c>
      <c r="G132" s="15">
        <v>118500</v>
      </c>
      <c r="H132" s="15">
        <v>118500</v>
      </c>
      <c r="I132" s="15">
        <v>118500</v>
      </c>
      <c r="J132" s="15">
        <v>118500</v>
      </c>
      <c r="K132" s="15">
        <v>118500</v>
      </c>
      <c r="L132" s="15">
        <v>118500</v>
      </c>
      <c r="M132" s="15">
        <v>118500</v>
      </c>
      <c r="N132" s="15">
        <v>118500</v>
      </c>
    </row>
    <row r="133" spans="1:14" s="15" customFormat="1" x14ac:dyDescent="0.15">
      <c r="A133" s="15" t="s">
        <v>129</v>
      </c>
      <c r="D133" s="15">
        <v>273</v>
      </c>
      <c r="E133" s="15">
        <v>273</v>
      </c>
      <c r="G133" s="15">
        <v>273</v>
      </c>
      <c r="H133" s="15">
        <v>273</v>
      </c>
      <c r="J133" s="15">
        <v>273</v>
      </c>
      <c r="K133" s="15">
        <v>273</v>
      </c>
      <c r="M133" s="15">
        <v>273</v>
      </c>
      <c r="N133" s="15">
        <v>273</v>
      </c>
    </row>
    <row r="134" spans="1:14" s="15" customFormat="1" x14ac:dyDescent="0.15">
      <c r="A134" s="15" t="s">
        <v>54</v>
      </c>
      <c r="C134" s="15">
        <v>135</v>
      </c>
      <c r="D134" s="15">
        <v>135</v>
      </c>
      <c r="E134" s="15">
        <v>135</v>
      </c>
      <c r="F134" s="15">
        <v>135</v>
      </c>
      <c r="G134" s="15">
        <v>135</v>
      </c>
      <c r="H134" s="15">
        <v>135</v>
      </c>
      <c r="I134" s="15">
        <v>135</v>
      </c>
      <c r="J134" s="15">
        <v>135</v>
      </c>
      <c r="K134" s="15">
        <v>135</v>
      </c>
      <c r="L134" s="15">
        <v>135</v>
      </c>
      <c r="M134" s="15">
        <v>135</v>
      </c>
      <c r="N134" s="15">
        <v>135</v>
      </c>
    </row>
    <row r="136" spans="1:14" s="16" customFormat="1" x14ac:dyDescent="0.15">
      <c r="A136" s="16" t="s">
        <v>144</v>
      </c>
    </row>
    <row r="137" spans="1:14" s="16" customFormat="1" x14ac:dyDescent="0.15">
      <c r="A137" s="16" t="s">
        <v>29</v>
      </c>
      <c r="B137" s="16">
        <v>22000</v>
      </c>
      <c r="C137" s="16">
        <v>33000</v>
      </c>
      <c r="D137" s="16">
        <v>33000</v>
      </c>
      <c r="E137" s="16">
        <v>33000</v>
      </c>
      <c r="F137" s="16">
        <v>33000</v>
      </c>
      <c r="G137" s="16">
        <v>33000</v>
      </c>
      <c r="H137" s="16">
        <v>33000</v>
      </c>
      <c r="I137" s="16">
        <v>33000</v>
      </c>
      <c r="J137" s="16">
        <v>33000</v>
      </c>
      <c r="K137" s="16">
        <v>33000</v>
      </c>
      <c r="L137" s="16">
        <v>33000</v>
      </c>
      <c r="M137" s="16">
        <v>33000</v>
      </c>
      <c r="N137" s="16">
        <v>33000</v>
      </c>
    </row>
    <row r="138" spans="1:14" s="16" customFormat="1" x14ac:dyDescent="0.15">
      <c r="A138" s="16" t="s">
        <v>145</v>
      </c>
      <c r="B138" s="16">
        <v>187000</v>
      </c>
      <c r="C138" s="16">
        <v>280000</v>
      </c>
      <c r="D138" s="16">
        <v>280000</v>
      </c>
      <c r="E138" s="16">
        <v>280000</v>
      </c>
      <c r="F138" s="16">
        <v>280000</v>
      </c>
      <c r="G138" s="16">
        <v>280000</v>
      </c>
      <c r="H138" s="16">
        <v>280000</v>
      </c>
      <c r="I138" s="16">
        <v>280000</v>
      </c>
      <c r="J138" s="16">
        <v>280000</v>
      </c>
      <c r="K138" s="16">
        <v>280000</v>
      </c>
      <c r="L138" s="16">
        <v>280000</v>
      </c>
      <c r="M138" s="16">
        <v>280000</v>
      </c>
      <c r="N138" s="16">
        <v>280000</v>
      </c>
    </row>
    <row r="139" spans="1:14" s="16" customFormat="1" x14ac:dyDescent="0.15">
      <c r="A139" s="16" t="s">
        <v>177</v>
      </c>
      <c r="B139" s="16">
        <v>100</v>
      </c>
      <c r="C139" s="16">
        <v>200</v>
      </c>
      <c r="D139" s="16">
        <v>200</v>
      </c>
      <c r="E139" s="16">
        <v>200</v>
      </c>
      <c r="F139" s="16">
        <v>200</v>
      </c>
      <c r="G139" s="16">
        <v>200</v>
      </c>
      <c r="H139" s="16">
        <v>200</v>
      </c>
      <c r="I139" s="16">
        <v>200</v>
      </c>
      <c r="J139" s="16">
        <v>200</v>
      </c>
      <c r="K139" s="16">
        <v>200</v>
      </c>
      <c r="L139" s="16">
        <v>200</v>
      </c>
      <c r="M139" s="16">
        <v>200</v>
      </c>
      <c r="N139" s="16">
        <v>200</v>
      </c>
    </row>
    <row r="147" spans="1:14" s="16" customFormat="1" x14ac:dyDescent="0.15">
      <c r="A147" s="16" t="s">
        <v>150</v>
      </c>
      <c r="B147" s="16" t="s">
        <v>151</v>
      </c>
      <c r="C147" s="16" t="s">
        <v>152</v>
      </c>
      <c r="D147" s="16" t="s">
        <v>153</v>
      </c>
      <c r="E147" s="16" t="s">
        <v>154</v>
      </c>
    </row>
    <row r="148" spans="1:14" s="16" customFormat="1" x14ac:dyDescent="0.15">
      <c r="A148" s="16" t="s">
        <v>155</v>
      </c>
      <c r="B148" s="16">
        <v>1</v>
      </c>
      <c r="C148" s="16">
        <v>1</v>
      </c>
      <c r="D148" s="16">
        <v>1</v>
      </c>
      <c r="F148" s="16">
        <v>17800</v>
      </c>
    </row>
    <row r="149" spans="1:14" s="16" customFormat="1" x14ac:dyDescent="0.15">
      <c r="A149" s="16" t="s">
        <v>156</v>
      </c>
      <c r="B149" s="16">
        <v>1</v>
      </c>
      <c r="C149" s="16">
        <v>1</v>
      </c>
      <c r="D149" s="16">
        <v>1</v>
      </c>
      <c r="E149" s="16">
        <v>1</v>
      </c>
      <c r="F149" s="16">
        <v>40200</v>
      </c>
    </row>
    <row r="150" spans="1:14" s="16" customFormat="1" x14ac:dyDescent="0.15">
      <c r="A150" s="16" t="s">
        <v>157</v>
      </c>
      <c r="B150" s="16">
        <v>1</v>
      </c>
      <c r="C150" s="16">
        <v>1</v>
      </c>
      <c r="D150" s="16">
        <v>1</v>
      </c>
      <c r="E150" s="16">
        <v>1</v>
      </c>
      <c r="F150" s="16">
        <v>32160</v>
      </c>
    </row>
    <row r="151" spans="1:14" s="16" customFormat="1" x14ac:dyDescent="0.15">
      <c r="A151" s="16" t="s">
        <v>158</v>
      </c>
      <c r="D151" s="16">
        <v>1</v>
      </c>
      <c r="F151" s="16">
        <v>18000</v>
      </c>
    </row>
    <row r="152" spans="1:14" s="16" customFormat="1" x14ac:dyDescent="0.15">
      <c r="A152" s="16" t="s">
        <v>159</v>
      </c>
      <c r="D152" s="16">
        <v>1</v>
      </c>
      <c r="E152" s="16">
        <v>1</v>
      </c>
      <c r="F152" s="16">
        <v>18000</v>
      </c>
    </row>
    <row r="153" spans="1:14" s="16" customFormat="1" x14ac:dyDescent="0.15">
      <c r="A153" s="16" t="s">
        <v>160</v>
      </c>
      <c r="E153" s="16">
        <v>1</v>
      </c>
      <c r="F153" s="16">
        <v>16800</v>
      </c>
    </row>
    <row r="154" spans="1:14" s="16" customFormat="1" x14ac:dyDescent="0.15">
      <c r="A154" s="16" t="s">
        <v>161</v>
      </c>
      <c r="C154" s="16">
        <v>1</v>
      </c>
      <c r="D154" s="16">
        <v>1</v>
      </c>
      <c r="E154" s="16">
        <v>1</v>
      </c>
      <c r="F154" s="16">
        <v>31200</v>
      </c>
    </row>
    <row r="155" spans="1:14" s="16" customFormat="1" x14ac:dyDescent="0.15">
      <c r="A155" s="16" t="s">
        <v>162</v>
      </c>
      <c r="D155" s="16">
        <v>1</v>
      </c>
      <c r="E155" s="16">
        <v>1</v>
      </c>
      <c r="F155" s="16">
        <v>5400</v>
      </c>
    </row>
    <row r="156" spans="1:14" s="16" customFormat="1" x14ac:dyDescent="0.15">
      <c r="A156" s="16" t="s">
        <v>163</v>
      </c>
      <c r="B156" s="16">
        <v>1</v>
      </c>
      <c r="C156" s="16">
        <v>1</v>
      </c>
      <c r="D156" s="16">
        <v>1</v>
      </c>
      <c r="F156" s="16">
        <v>45000</v>
      </c>
    </row>
    <row r="157" spans="1:14" s="16" customFormat="1" x14ac:dyDescent="0.15">
      <c r="A157" s="16" t="s">
        <v>164</v>
      </c>
      <c r="C157" s="16">
        <v>1</v>
      </c>
      <c r="F157" s="16">
        <v>8800</v>
      </c>
    </row>
    <row r="159" spans="1:14" s="15" customFormat="1" x14ac:dyDescent="0.15">
      <c r="A159" s="15" t="s">
        <v>178</v>
      </c>
    </row>
    <row r="160" spans="1:14" x14ac:dyDescent="0.15">
      <c r="A160" s="16" t="s">
        <v>179</v>
      </c>
      <c r="C160">
        <v>540</v>
      </c>
      <c r="D160">
        <v>540</v>
      </c>
      <c r="E160">
        <v>540</v>
      </c>
      <c r="F160">
        <v>540</v>
      </c>
      <c r="G160">
        <v>540</v>
      </c>
      <c r="H160">
        <v>540</v>
      </c>
      <c r="I160">
        <v>540</v>
      </c>
      <c r="J160" s="17">
        <v>540</v>
      </c>
      <c r="K160">
        <v>540</v>
      </c>
      <c r="L160">
        <v>540</v>
      </c>
      <c r="M160">
        <v>540</v>
      </c>
      <c r="N160">
        <v>540</v>
      </c>
    </row>
    <row r="161" spans="1:14" x14ac:dyDescent="0.15">
      <c r="A161" s="16" t="s">
        <v>180</v>
      </c>
      <c r="B161">
        <v>6000</v>
      </c>
      <c r="C161">
        <v>6000</v>
      </c>
      <c r="D161">
        <v>6000</v>
      </c>
      <c r="E161">
        <v>6000</v>
      </c>
      <c r="F161">
        <v>6000</v>
      </c>
      <c r="G161">
        <v>6000</v>
      </c>
      <c r="H161" s="17">
        <v>6000</v>
      </c>
      <c r="I161">
        <v>6000</v>
      </c>
      <c r="J161">
        <v>6000</v>
      </c>
      <c r="K161">
        <v>6000</v>
      </c>
      <c r="L161">
        <v>6000</v>
      </c>
      <c r="M161">
        <v>6000</v>
      </c>
      <c r="N161">
        <v>6000</v>
      </c>
    </row>
    <row r="162" spans="1:14" x14ac:dyDescent="0.15">
      <c r="A162" s="16" t="s">
        <v>181</v>
      </c>
      <c r="D162">
        <v>68000</v>
      </c>
      <c r="E162">
        <v>68000</v>
      </c>
      <c r="F162">
        <v>68000</v>
      </c>
      <c r="G162">
        <v>68000</v>
      </c>
      <c r="H162">
        <v>68000</v>
      </c>
      <c r="I162">
        <v>68000</v>
      </c>
      <c r="J162">
        <v>68000</v>
      </c>
      <c r="K162">
        <v>68000</v>
      </c>
      <c r="L162">
        <v>68000</v>
      </c>
      <c r="M162">
        <v>68000</v>
      </c>
      <c r="N162">
        <v>68000</v>
      </c>
    </row>
    <row r="163" spans="1:14" x14ac:dyDescent="0.15">
      <c r="A163" s="16" t="s">
        <v>182</v>
      </c>
      <c r="D163">
        <v>5000</v>
      </c>
      <c r="E163">
        <v>5000</v>
      </c>
      <c r="F163">
        <v>5000</v>
      </c>
      <c r="G163">
        <v>5000</v>
      </c>
      <c r="H163">
        <v>5000</v>
      </c>
      <c r="I163">
        <v>5000</v>
      </c>
      <c r="J163">
        <v>5000</v>
      </c>
      <c r="K163">
        <v>5000</v>
      </c>
      <c r="L163">
        <v>5000</v>
      </c>
      <c r="M163">
        <v>5000</v>
      </c>
      <c r="N163">
        <v>5000</v>
      </c>
    </row>
    <row r="164" spans="1:14" x14ac:dyDescent="0.15">
      <c r="A164" s="16" t="s">
        <v>183</v>
      </c>
      <c r="B164">
        <v>1350</v>
      </c>
      <c r="C164">
        <v>1350</v>
      </c>
      <c r="D164">
        <v>1350</v>
      </c>
      <c r="E164">
        <v>1350</v>
      </c>
      <c r="F164">
        <v>1350</v>
      </c>
      <c r="G164">
        <v>1350</v>
      </c>
      <c r="H164">
        <v>1350</v>
      </c>
      <c r="I164">
        <v>1350</v>
      </c>
      <c r="J164">
        <v>1350</v>
      </c>
      <c r="K164">
        <v>1350</v>
      </c>
      <c r="L164">
        <v>1350</v>
      </c>
      <c r="M164">
        <v>1350</v>
      </c>
      <c r="N164">
        <v>1350</v>
      </c>
    </row>
    <row r="165" spans="1:14" x14ac:dyDescent="0.15">
      <c r="A165" s="16" t="s">
        <v>184</v>
      </c>
      <c r="C165">
        <v>22500</v>
      </c>
      <c r="D165">
        <v>22500</v>
      </c>
      <c r="E165">
        <v>22500</v>
      </c>
      <c r="F165">
        <v>22500</v>
      </c>
      <c r="G165">
        <v>22500</v>
      </c>
      <c r="H165">
        <v>22500</v>
      </c>
      <c r="I165">
        <v>22500</v>
      </c>
      <c r="J165">
        <v>22500</v>
      </c>
      <c r="K165">
        <v>22500</v>
      </c>
      <c r="L165">
        <v>22500</v>
      </c>
      <c r="M165">
        <v>22500</v>
      </c>
      <c r="N165">
        <v>22500</v>
      </c>
    </row>
    <row r="166" spans="1:14" x14ac:dyDescent="0.15">
      <c r="A166" s="16" t="s">
        <v>186</v>
      </c>
      <c r="B166">
        <v>10000</v>
      </c>
      <c r="C166">
        <v>10000</v>
      </c>
      <c r="D166">
        <v>10000</v>
      </c>
      <c r="E166">
        <v>10000</v>
      </c>
      <c r="F166">
        <v>10000</v>
      </c>
      <c r="G166">
        <v>10000</v>
      </c>
      <c r="H166">
        <v>10000</v>
      </c>
      <c r="I166">
        <v>10000</v>
      </c>
      <c r="J166">
        <v>10000</v>
      </c>
      <c r="K166">
        <v>10000</v>
      </c>
      <c r="L166">
        <v>10000</v>
      </c>
      <c r="M166">
        <v>10000</v>
      </c>
      <c r="N166">
        <v>10000</v>
      </c>
    </row>
    <row r="167" spans="1:14" x14ac:dyDescent="0.15">
      <c r="A167" s="16" t="s">
        <v>190</v>
      </c>
      <c r="B167">
        <v>5000</v>
      </c>
      <c r="C167">
        <v>5000</v>
      </c>
      <c r="D167">
        <v>5000</v>
      </c>
      <c r="E167">
        <v>5000</v>
      </c>
      <c r="F167">
        <v>5000</v>
      </c>
      <c r="G167">
        <v>5000</v>
      </c>
      <c r="H167">
        <v>5000</v>
      </c>
      <c r="I167">
        <v>5000</v>
      </c>
      <c r="J167">
        <v>5000</v>
      </c>
      <c r="K167">
        <v>5000</v>
      </c>
      <c r="L167">
        <v>5000</v>
      </c>
    </row>
    <row r="168" spans="1:14" x14ac:dyDescent="0.15">
      <c r="B168">
        <f>SUM(B160:B167)</f>
        <v>22350</v>
      </c>
      <c r="C168">
        <f t="shared" ref="C168:N168" si="5">SUM(C160:C167)</f>
        <v>45390</v>
      </c>
      <c r="D168">
        <f t="shared" si="5"/>
        <v>118390</v>
      </c>
      <c r="E168">
        <f t="shared" si="5"/>
        <v>118390</v>
      </c>
      <c r="F168">
        <f t="shared" si="5"/>
        <v>118390</v>
      </c>
      <c r="G168">
        <f t="shared" si="5"/>
        <v>118390</v>
      </c>
      <c r="H168">
        <f t="shared" si="5"/>
        <v>118390</v>
      </c>
      <c r="I168">
        <f t="shared" si="5"/>
        <v>118390</v>
      </c>
      <c r="J168">
        <f t="shared" si="5"/>
        <v>118390</v>
      </c>
      <c r="K168">
        <f t="shared" si="5"/>
        <v>118390</v>
      </c>
      <c r="L168">
        <f t="shared" si="5"/>
        <v>118390</v>
      </c>
      <c r="M168">
        <f>SUM(M160:M167)</f>
        <v>113390</v>
      </c>
      <c r="N168">
        <f t="shared" si="5"/>
        <v>113390</v>
      </c>
    </row>
    <row r="170" spans="1:14" x14ac:dyDescent="0.15">
      <c r="A170" s="16" t="s">
        <v>189</v>
      </c>
    </row>
    <row r="171" spans="1:14" x14ac:dyDescent="0.15">
      <c r="A171" s="16" t="s">
        <v>179</v>
      </c>
      <c r="C171">
        <v>270</v>
      </c>
      <c r="D171">
        <v>270</v>
      </c>
      <c r="E171">
        <v>270</v>
      </c>
      <c r="F171">
        <v>270</v>
      </c>
      <c r="G171">
        <v>270</v>
      </c>
      <c r="H171">
        <v>270</v>
      </c>
      <c r="I171">
        <v>270</v>
      </c>
      <c r="J171">
        <v>270</v>
      </c>
      <c r="K171">
        <v>270</v>
      </c>
      <c r="L171">
        <v>270</v>
      </c>
      <c r="M171">
        <v>270</v>
      </c>
      <c r="N171">
        <v>270</v>
      </c>
    </row>
    <row r="172" spans="1:14" x14ac:dyDescent="0.15">
      <c r="A172" s="16" t="s">
        <v>180</v>
      </c>
      <c r="B172">
        <v>3000</v>
      </c>
      <c r="C172">
        <v>3000</v>
      </c>
      <c r="D172">
        <v>3000</v>
      </c>
      <c r="E172">
        <v>3000</v>
      </c>
      <c r="F172">
        <v>3000</v>
      </c>
      <c r="G172">
        <v>3000</v>
      </c>
      <c r="H172">
        <v>3000</v>
      </c>
      <c r="I172">
        <v>3000</v>
      </c>
      <c r="J172">
        <v>3000</v>
      </c>
      <c r="K172">
        <v>3000</v>
      </c>
      <c r="L172">
        <v>3000</v>
      </c>
      <c r="M172">
        <v>3000</v>
      </c>
      <c r="N172">
        <v>3000</v>
      </c>
    </row>
    <row r="173" spans="1:14" x14ac:dyDescent="0.15">
      <c r="A173" s="16" t="s">
        <v>181</v>
      </c>
      <c r="D173">
        <v>68000</v>
      </c>
      <c r="E173">
        <v>68000</v>
      </c>
      <c r="F173">
        <v>68000</v>
      </c>
      <c r="G173">
        <v>68000</v>
      </c>
      <c r="H173">
        <v>68000</v>
      </c>
      <c r="I173">
        <v>68000</v>
      </c>
      <c r="J173">
        <v>68000</v>
      </c>
      <c r="K173">
        <v>68000</v>
      </c>
      <c r="L173">
        <v>68000</v>
      </c>
      <c r="M173">
        <v>68000</v>
      </c>
      <c r="N173">
        <v>68000</v>
      </c>
    </row>
    <row r="174" spans="1:14" x14ac:dyDescent="0.15">
      <c r="A174" s="16" t="s">
        <v>182</v>
      </c>
      <c r="D174">
        <v>4500</v>
      </c>
      <c r="E174">
        <v>4500</v>
      </c>
      <c r="F174">
        <v>4500</v>
      </c>
      <c r="G174">
        <v>4500</v>
      </c>
      <c r="H174">
        <v>4500</v>
      </c>
      <c r="I174">
        <v>4500</v>
      </c>
      <c r="J174">
        <v>4500</v>
      </c>
      <c r="K174">
        <v>4500</v>
      </c>
      <c r="L174">
        <v>4500</v>
      </c>
      <c r="M174">
        <v>4500</v>
      </c>
      <c r="N174">
        <v>4500</v>
      </c>
    </row>
    <row r="175" spans="1:14" x14ac:dyDescent="0.15">
      <c r="A175" s="16" t="s">
        <v>183</v>
      </c>
      <c r="B175">
        <v>1350</v>
      </c>
      <c r="C175">
        <v>1350</v>
      </c>
      <c r="D175">
        <v>1350</v>
      </c>
      <c r="E175">
        <v>1350</v>
      </c>
      <c r="F175">
        <v>1350</v>
      </c>
      <c r="G175">
        <v>1350</v>
      </c>
      <c r="H175">
        <v>1350</v>
      </c>
      <c r="I175">
        <v>1350</v>
      </c>
      <c r="J175">
        <v>1350</v>
      </c>
      <c r="K175">
        <v>1350</v>
      </c>
      <c r="L175">
        <v>1350</v>
      </c>
      <c r="M175">
        <v>1350</v>
      </c>
      <c r="N175">
        <v>1350</v>
      </c>
    </row>
    <row r="176" spans="1:14" x14ac:dyDescent="0.15">
      <c r="A176" s="16" t="s">
        <v>184</v>
      </c>
      <c r="C176">
        <v>22500</v>
      </c>
      <c r="D176">
        <v>22500</v>
      </c>
      <c r="E176">
        <v>22500</v>
      </c>
      <c r="F176">
        <v>22500</v>
      </c>
      <c r="G176">
        <v>22500</v>
      </c>
      <c r="H176">
        <v>22500</v>
      </c>
      <c r="I176">
        <v>22500</v>
      </c>
      <c r="J176">
        <v>22500</v>
      </c>
      <c r="K176">
        <v>22500</v>
      </c>
      <c r="L176">
        <v>22500</v>
      </c>
      <c r="M176">
        <v>22500</v>
      </c>
      <c r="N176">
        <v>22500</v>
      </c>
    </row>
    <row r="177" spans="1:14" x14ac:dyDescent="0.15">
      <c r="A177" s="16" t="s">
        <v>186</v>
      </c>
      <c r="B177">
        <v>3300</v>
      </c>
      <c r="C177">
        <v>3300</v>
      </c>
      <c r="D177">
        <v>3300</v>
      </c>
      <c r="E177">
        <v>3300</v>
      </c>
      <c r="F177">
        <v>3300</v>
      </c>
      <c r="G177">
        <v>3300</v>
      </c>
      <c r="H177">
        <v>3300</v>
      </c>
      <c r="I177">
        <v>3300</v>
      </c>
      <c r="J177">
        <v>3300</v>
      </c>
      <c r="K177">
        <v>3300</v>
      </c>
      <c r="L177">
        <v>3300</v>
      </c>
      <c r="M177">
        <v>3300</v>
      </c>
      <c r="N177">
        <v>3300</v>
      </c>
    </row>
    <row r="178" spans="1:14" x14ac:dyDescent="0.15">
      <c r="A178" s="16" t="s">
        <v>190</v>
      </c>
      <c r="B178">
        <v>2500</v>
      </c>
      <c r="C178">
        <v>2500</v>
      </c>
      <c r="D178">
        <v>2500</v>
      </c>
      <c r="E178">
        <v>2500</v>
      </c>
      <c r="F178">
        <v>2500</v>
      </c>
      <c r="G178">
        <v>2500</v>
      </c>
      <c r="H178">
        <v>2500</v>
      </c>
      <c r="I178">
        <v>2500</v>
      </c>
      <c r="J178">
        <v>2500</v>
      </c>
      <c r="K178">
        <v>2500</v>
      </c>
      <c r="L178">
        <v>2500</v>
      </c>
      <c r="M178">
        <v>2500</v>
      </c>
      <c r="N178">
        <v>2500</v>
      </c>
    </row>
    <row r="179" spans="1:14" x14ac:dyDescent="0.15">
      <c r="B179">
        <f>SUM(B171:B177)</f>
        <v>7650</v>
      </c>
      <c r="C179">
        <f t="shared" ref="C179:N179" si="6">SUM(C171:C177)</f>
        <v>30420</v>
      </c>
      <c r="D179">
        <f t="shared" si="6"/>
        <v>102920</v>
      </c>
      <c r="E179">
        <f t="shared" si="6"/>
        <v>102920</v>
      </c>
      <c r="F179">
        <f t="shared" si="6"/>
        <v>102920</v>
      </c>
      <c r="G179">
        <f t="shared" si="6"/>
        <v>102920</v>
      </c>
      <c r="H179">
        <f t="shared" si="6"/>
        <v>102920</v>
      </c>
      <c r="I179">
        <f t="shared" si="6"/>
        <v>102920</v>
      </c>
      <c r="J179">
        <f t="shared" si="6"/>
        <v>102920</v>
      </c>
      <c r="K179">
        <f t="shared" si="6"/>
        <v>102920</v>
      </c>
      <c r="L179">
        <f t="shared" si="6"/>
        <v>102920</v>
      </c>
      <c r="M179">
        <f t="shared" si="6"/>
        <v>102920</v>
      </c>
      <c r="N179">
        <f t="shared" si="6"/>
        <v>102920</v>
      </c>
    </row>
  </sheetData>
  <phoneticPr fontId="2" type="noConversion"/>
  <hyperlinks>
    <hyperlink ref="F9" r:id="rId1"/>
    <hyperlink ref="F19" r:id="rId2" display="https://www.vivaigabbianelli.it/it/"/>
    <hyperlink ref="F42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pane ySplit="9" topLeftCell="A10" activePane="bottomLeft" state="frozen"/>
      <selection pane="bottomLeft" sqref="A1:XFD1048576"/>
    </sheetView>
  </sheetViews>
  <sheetFormatPr defaultRowHeight="13.5" x14ac:dyDescent="0.15"/>
  <cols>
    <col min="1" max="1" width="18.625" customWidth="1"/>
    <col min="2" max="3" width="9.5" bestFit="1" customWidth="1"/>
  </cols>
  <sheetData>
    <row r="1" spans="1:14" x14ac:dyDescent="0.15">
      <c r="A1" s="42" t="s">
        <v>67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x14ac:dyDescent="0.15">
      <c r="A2" s="42" t="s">
        <v>68</v>
      </c>
      <c r="B2" s="42"/>
      <c r="C2" s="42"/>
      <c r="F2" t="s">
        <v>76</v>
      </c>
    </row>
    <row r="3" spans="1:14" x14ac:dyDescent="0.15">
      <c r="A3" t="s">
        <v>69</v>
      </c>
      <c r="F3" t="s">
        <v>114</v>
      </c>
    </row>
    <row r="4" spans="1:14" x14ac:dyDescent="0.15">
      <c r="A4" t="s">
        <v>70</v>
      </c>
      <c r="B4">
        <v>2025</v>
      </c>
    </row>
    <row r="5" spans="1:14" x14ac:dyDescent="0.15">
      <c r="A5" t="s">
        <v>71</v>
      </c>
      <c r="B5">
        <v>2025</v>
      </c>
      <c r="C5" t="s">
        <v>72</v>
      </c>
    </row>
    <row r="6" spans="1:14" x14ac:dyDescent="0.15">
      <c r="B6">
        <v>2026</v>
      </c>
      <c r="C6" t="s">
        <v>73</v>
      </c>
    </row>
    <row r="7" spans="1:14" x14ac:dyDescent="0.15">
      <c r="B7">
        <v>2027</v>
      </c>
      <c r="C7" t="s">
        <v>74</v>
      </c>
    </row>
    <row r="8" spans="1:14" x14ac:dyDescent="0.15">
      <c r="A8" t="s">
        <v>75</v>
      </c>
      <c r="B8">
        <v>2037</v>
      </c>
    </row>
    <row r="9" spans="1:14" x14ac:dyDescent="0.15">
      <c r="A9" t="s">
        <v>78</v>
      </c>
      <c r="B9">
        <v>2025</v>
      </c>
      <c r="C9">
        <v>2026</v>
      </c>
      <c r="D9">
        <v>2027</v>
      </c>
      <c r="E9">
        <v>2028</v>
      </c>
      <c r="F9">
        <v>2029</v>
      </c>
      <c r="G9">
        <v>2030</v>
      </c>
      <c r="H9">
        <v>2031</v>
      </c>
      <c r="I9">
        <v>2032</v>
      </c>
      <c r="J9">
        <v>2033</v>
      </c>
      <c r="K9">
        <v>2034</v>
      </c>
      <c r="L9">
        <v>2035</v>
      </c>
      <c r="M9">
        <v>2036</v>
      </c>
      <c r="N9">
        <v>2037</v>
      </c>
    </row>
    <row r="10" spans="1:14" x14ac:dyDescent="0.15">
      <c r="A10" t="s">
        <v>77</v>
      </c>
    </row>
    <row r="11" spans="1:14" x14ac:dyDescent="0.15">
      <c r="A11" s="9">
        <v>0.1046</v>
      </c>
      <c r="B11">
        <f>1/(1+$A$11)^(B9-$B$9)</f>
        <v>1</v>
      </c>
      <c r="C11">
        <f t="shared" ref="C11:N11" si="0">1/(1+$A$11)^(C9-$B$9)</f>
        <v>0.90530508781459351</v>
      </c>
      <c r="D11">
        <f t="shared" si="0"/>
        <v>0.81957730202298884</v>
      </c>
      <c r="E11">
        <f t="shared" si="0"/>
        <v>0.74196750137876943</v>
      </c>
      <c r="F11">
        <f t="shared" si="0"/>
        <v>0.67170695399128144</v>
      </c>
      <c r="G11">
        <f t="shared" si="0"/>
        <v>0.60809972296875014</v>
      </c>
      <c r="H11">
        <f t="shared" si="0"/>
        <v>0.55051577310225441</v>
      </c>
      <c r="I11">
        <f t="shared" si="0"/>
        <v>0.4983847303116552</v>
      </c>
      <c r="J11">
        <f t="shared" si="0"/>
        <v>0.4511902320402455</v>
      </c>
      <c r="K11">
        <f t="shared" si="0"/>
        <v>0.40846481263828127</v>
      </c>
      <c r="L11">
        <f t="shared" si="0"/>
        <v>0.36978527307467068</v>
      </c>
      <c r="M11">
        <f t="shared" si="0"/>
        <v>0.33476848911340812</v>
      </c>
      <c r="N11">
        <f t="shared" si="0"/>
        <v>0.3030676164343728</v>
      </c>
    </row>
    <row r="13" spans="1:14" x14ac:dyDescent="0.15">
      <c r="A13" t="s">
        <v>172</v>
      </c>
      <c r="B13">
        <f>SUM(B14:B29)</f>
        <v>4546980</v>
      </c>
    </row>
    <row r="14" spans="1:14" x14ac:dyDescent="0.15">
      <c r="A14" t="s">
        <v>168</v>
      </c>
      <c r="B14">
        <v>29400</v>
      </c>
    </row>
    <row r="15" spans="1:14" x14ac:dyDescent="0.15">
      <c r="A15" t="s">
        <v>169</v>
      </c>
      <c r="B15">
        <v>27000</v>
      </c>
    </row>
    <row r="16" spans="1:14" s="14" customFormat="1" x14ac:dyDescent="0.15">
      <c r="A16" s="14" t="s">
        <v>14</v>
      </c>
      <c r="B16" s="14">
        <v>50000</v>
      </c>
    </row>
    <row r="17" spans="1:14" s="14" customFormat="1" x14ac:dyDescent="0.15">
      <c r="A17" s="14" t="s">
        <v>16</v>
      </c>
      <c r="B17" s="14">
        <v>6000</v>
      </c>
    </row>
    <row r="18" spans="1:14" s="14" customFormat="1" x14ac:dyDescent="0.15">
      <c r="A18" s="14" t="s">
        <v>37</v>
      </c>
      <c r="B18" s="14">
        <v>3400000</v>
      </c>
    </row>
    <row r="19" spans="1:14" s="14" customFormat="1" x14ac:dyDescent="0.15">
      <c r="A19" s="14" t="s">
        <v>64</v>
      </c>
      <c r="B19" s="14">
        <v>3000</v>
      </c>
    </row>
    <row r="20" spans="1:14" s="14" customFormat="1" x14ac:dyDescent="0.15">
      <c r="A20" s="14" t="s">
        <v>176</v>
      </c>
      <c r="B20" s="14">
        <v>450</v>
      </c>
    </row>
    <row r="21" spans="1:14" s="14" customFormat="1" x14ac:dyDescent="0.15">
      <c r="A21" s="14" t="s">
        <v>171</v>
      </c>
      <c r="B21" s="14">
        <v>450000</v>
      </c>
    </row>
    <row r="22" spans="1:14" s="14" customFormat="1" x14ac:dyDescent="0.15">
      <c r="A22" s="14" t="s">
        <v>79</v>
      </c>
      <c r="B22" s="14">
        <v>150000</v>
      </c>
    </row>
    <row r="23" spans="1:14" s="14" customFormat="1" x14ac:dyDescent="0.15">
      <c r="A23" s="14" t="s">
        <v>80</v>
      </c>
      <c r="B23" s="14">
        <v>8000</v>
      </c>
    </row>
    <row r="24" spans="1:14" s="14" customFormat="1" x14ac:dyDescent="0.15">
      <c r="A24" s="14" t="s">
        <v>20</v>
      </c>
      <c r="B24" s="14">
        <v>350000</v>
      </c>
    </row>
    <row r="25" spans="1:14" s="14" customFormat="1" x14ac:dyDescent="0.15">
      <c r="A25" s="14" t="s">
        <v>12</v>
      </c>
      <c r="B25" s="14">
        <v>5000</v>
      </c>
    </row>
    <row r="26" spans="1:14" s="14" customFormat="1" x14ac:dyDescent="0.15">
      <c r="A26" s="14" t="s">
        <v>22</v>
      </c>
      <c r="B26" s="14">
        <v>10000</v>
      </c>
    </row>
    <row r="27" spans="1:14" s="14" customFormat="1" x14ac:dyDescent="0.15">
      <c r="A27" s="14" t="s">
        <v>131</v>
      </c>
      <c r="B27" s="14">
        <v>5400</v>
      </c>
    </row>
    <row r="28" spans="1:14" s="14" customFormat="1" x14ac:dyDescent="0.15">
      <c r="A28" s="14" t="s">
        <v>49</v>
      </c>
      <c r="B28" s="14">
        <v>2730</v>
      </c>
    </row>
    <row r="29" spans="1:14" x14ac:dyDescent="0.15">
      <c r="A29" t="s">
        <v>170</v>
      </c>
      <c r="B29">
        <v>50000</v>
      </c>
    </row>
    <row r="31" spans="1:14" s="14" customFormat="1" x14ac:dyDescent="0.15">
      <c r="A31" s="14" t="s">
        <v>100</v>
      </c>
      <c r="B31" s="14">
        <f>SUM(B32:B41)</f>
        <v>533854.5</v>
      </c>
      <c r="C31" s="14">
        <f t="shared" ref="C31:N31" si="1">SUM(C32:C41)</f>
        <v>656749.5</v>
      </c>
      <c r="D31" s="14">
        <f t="shared" si="1"/>
        <v>1018085.9</v>
      </c>
      <c r="E31" s="14">
        <f t="shared" si="1"/>
        <v>1020736.9028</v>
      </c>
      <c r="F31" s="14">
        <f t="shared" si="1"/>
        <v>1022879.2316056</v>
      </c>
      <c r="G31" s="14">
        <f t="shared" si="1"/>
        <v>1021581.8910688112</v>
      </c>
      <c r="H31" s="14">
        <f t="shared" si="1"/>
        <v>1054239.8858509487</v>
      </c>
      <c r="I31" s="14">
        <f t="shared" si="1"/>
        <v>1026389.2206226507</v>
      </c>
      <c r="J31" s="14">
        <f t="shared" si="1"/>
        <v>1030498.900063896</v>
      </c>
      <c r="K31" s="14">
        <f t="shared" si="1"/>
        <v>1027763.9288640238</v>
      </c>
      <c r="L31" s="14">
        <f t="shared" si="1"/>
        <v>1029420.3117217518</v>
      </c>
      <c r="M31" s="14">
        <f t="shared" si="1"/>
        <v>1024137.0533451954</v>
      </c>
      <c r="N31" s="14">
        <f t="shared" si="1"/>
        <v>1026309.1584518858</v>
      </c>
    </row>
    <row r="32" spans="1:14" x14ac:dyDescent="0.15">
      <c r="A32" t="s">
        <v>102</v>
      </c>
      <c r="B32">
        <v>20861.5</v>
      </c>
      <c r="C32">
        <v>20111.5</v>
      </c>
      <c r="D32">
        <v>20111.5</v>
      </c>
      <c r="E32">
        <v>20111.5</v>
      </c>
      <c r="F32">
        <v>20111.5</v>
      </c>
      <c r="G32">
        <v>20111.5</v>
      </c>
      <c r="H32">
        <v>20111.5</v>
      </c>
      <c r="I32">
        <v>20111.5</v>
      </c>
      <c r="J32">
        <v>20111.5</v>
      </c>
      <c r="K32">
        <v>20111.5</v>
      </c>
      <c r="L32">
        <v>20111.5</v>
      </c>
      <c r="M32">
        <v>20111.5</v>
      </c>
      <c r="N32">
        <v>20111.5</v>
      </c>
    </row>
    <row r="33" spans="1:14" s="14" customFormat="1" x14ac:dyDescent="0.15">
      <c r="A33" s="14" t="s">
        <v>103</v>
      </c>
      <c r="B33" s="14">
        <v>17643</v>
      </c>
      <c r="C33" s="14">
        <v>44278</v>
      </c>
      <c r="D33" s="14">
        <v>45313</v>
      </c>
      <c r="E33" s="14">
        <v>46801</v>
      </c>
      <c r="F33" s="14">
        <v>47278</v>
      </c>
      <c r="G33" s="14">
        <v>45313</v>
      </c>
      <c r="H33" s="14">
        <v>46801</v>
      </c>
      <c r="I33" s="14">
        <v>47278</v>
      </c>
      <c r="J33" s="14">
        <v>45313</v>
      </c>
      <c r="K33" s="14">
        <v>46801</v>
      </c>
      <c r="L33" s="14">
        <v>47278</v>
      </c>
      <c r="M33" s="14">
        <v>45313</v>
      </c>
      <c r="N33" s="14">
        <v>46801</v>
      </c>
    </row>
    <row r="34" spans="1:14" x14ac:dyDescent="0.15">
      <c r="A34" t="s">
        <v>104</v>
      </c>
      <c r="B34">
        <v>4000</v>
      </c>
      <c r="C34">
        <v>4000</v>
      </c>
      <c r="D34">
        <v>5000</v>
      </c>
      <c r="E34">
        <v>5000</v>
      </c>
      <c r="F34">
        <v>5000</v>
      </c>
      <c r="G34">
        <v>5000</v>
      </c>
      <c r="H34">
        <v>5000</v>
      </c>
      <c r="I34">
        <v>5000</v>
      </c>
      <c r="J34">
        <v>5000</v>
      </c>
      <c r="K34">
        <v>5000</v>
      </c>
      <c r="L34">
        <v>5000</v>
      </c>
      <c r="M34">
        <v>5000</v>
      </c>
      <c r="N34">
        <v>5000</v>
      </c>
    </row>
    <row r="35" spans="1:14" x14ac:dyDescent="0.15">
      <c r="A35" t="s">
        <v>105</v>
      </c>
      <c r="B35">
        <v>60000</v>
      </c>
      <c r="C35">
        <v>66000</v>
      </c>
      <c r="D35">
        <v>99000</v>
      </c>
      <c r="E35">
        <v>99000</v>
      </c>
      <c r="F35">
        <v>99000</v>
      </c>
      <c r="G35">
        <v>99000</v>
      </c>
      <c r="H35">
        <v>99000</v>
      </c>
      <c r="I35">
        <v>99000</v>
      </c>
      <c r="J35">
        <v>99000</v>
      </c>
      <c r="K35">
        <v>99000</v>
      </c>
      <c r="L35">
        <v>99000</v>
      </c>
      <c r="M35">
        <v>99000</v>
      </c>
      <c r="N35">
        <v>99000</v>
      </c>
    </row>
    <row r="36" spans="1:14" x14ac:dyDescent="0.15">
      <c r="A36" t="s">
        <v>10</v>
      </c>
      <c r="B36">
        <v>5850</v>
      </c>
      <c r="C36">
        <v>5850</v>
      </c>
      <c r="D36">
        <v>5850</v>
      </c>
      <c r="E36">
        <v>5850</v>
      </c>
      <c r="F36">
        <v>5850</v>
      </c>
      <c r="G36">
        <v>5850</v>
      </c>
      <c r="H36">
        <v>5850</v>
      </c>
      <c r="I36">
        <v>5850</v>
      </c>
      <c r="J36">
        <v>5850</v>
      </c>
      <c r="K36">
        <v>5850</v>
      </c>
      <c r="L36">
        <v>5850</v>
      </c>
      <c r="M36">
        <v>5850</v>
      </c>
      <c r="N36">
        <v>5850</v>
      </c>
    </row>
    <row r="37" spans="1:14" x14ac:dyDescent="0.15">
      <c r="A37" t="s">
        <v>106</v>
      </c>
      <c r="B37">
        <v>350000</v>
      </c>
      <c r="C37">
        <f>50000+B37*1.002</f>
        <v>400700</v>
      </c>
      <c r="D37">
        <f>180000+C37*1.002</f>
        <v>581501.4</v>
      </c>
      <c r="E37">
        <f>D37*1.002</f>
        <v>582664.40280000004</v>
      </c>
      <c r="F37">
        <f t="shared" ref="F37:N37" si="2">E37*1.002</f>
        <v>583829.73160559998</v>
      </c>
      <c r="G37">
        <f t="shared" si="2"/>
        <v>584997.39106881118</v>
      </c>
      <c r="H37">
        <f t="shared" si="2"/>
        <v>586167.38585094875</v>
      </c>
      <c r="I37">
        <f t="shared" si="2"/>
        <v>587339.7206226507</v>
      </c>
      <c r="J37">
        <f t="shared" si="2"/>
        <v>588514.40006389597</v>
      </c>
      <c r="K37">
        <f t="shared" si="2"/>
        <v>589691.42886402376</v>
      </c>
      <c r="L37">
        <f t="shared" si="2"/>
        <v>590870.81172175182</v>
      </c>
      <c r="M37">
        <f t="shared" si="2"/>
        <v>592052.55334519537</v>
      </c>
      <c r="N37">
        <f t="shared" si="2"/>
        <v>593236.6584518858</v>
      </c>
    </row>
    <row r="38" spans="1:14" x14ac:dyDescent="0.15">
      <c r="A38" t="s">
        <v>195</v>
      </c>
      <c r="H38">
        <v>30000</v>
      </c>
      <c r="J38">
        <v>5400</v>
      </c>
    </row>
    <row r="39" spans="1:14" x14ac:dyDescent="0.15">
      <c r="A39" t="s">
        <v>185</v>
      </c>
      <c r="B39">
        <v>7650</v>
      </c>
      <c r="C39">
        <v>30420</v>
      </c>
      <c r="D39">
        <v>102920</v>
      </c>
      <c r="E39">
        <v>102920</v>
      </c>
      <c r="F39">
        <v>102920</v>
      </c>
      <c r="G39">
        <v>102920</v>
      </c>
      <c r="H39">
        <v>102920</v>
      </c>
      <c r="I39">
        <v>102920</v>
      </c>
      <c r="J39">
        <v>102920</v>
      </c>
      <c r="K39">
        <v>102920</v>
      </c>
      <c r="L39">
        <v>102920</v>
      </c>
      <c r="M39">
        <v>102920</v>
      </c>
      <c r="N39">
        <v>102920</v>
      </c>
    </row>
    <row r="40" spans="1:14" x14ac:dyDescent="0.15">
      <c r="A40" t="s">
        <v>113</v>
      </c>
      <c r="B40">
        <v>45500</v>
      </c>
      <c r="C40">
        <v>40000</v>
      </c>
      <c r="D40">
        <v>40000</v>
      </c>
      <c r="E40">
        <v>40000</v>
      </c>
      <c r="F40">
        <v>40500</v>
      </c>
      <c r="G40">
        <v>40000</v>
      </c>
      <c r="H40">
        <v>40000</v>
      </c>
      <c r="I40">
        <v>40500</v>
      </c>
      <c r="J40">
        <v>40000</v>
      </c>
      <c r="K40">
        <v>40000</v>
      </c>
      <c r="L40">
        <v>40000</v>
      </c>
      <c r="M40">
        <v>40500</v>
      </c>
      <c r="N40">
        <v>40000</v>
      </c>
    </row>
    <row r="41" spans="1:14" x14ac:dyDescent="0.15">
      <c r="A41" t="s">
        <v>101</v>
      </c>
      <c r="B41">
        <v>22350</v>
      </c>
      <c r="C41">
        <v>45390</v>
      </c>
      <c r="D41">
        <v>118390</v>
      </c>
      <c r="E41">
        <v>118390</v>
      </c>
      <c r="F41">
        <v>118390</v>
      </c>
      <c r="G41">
        <v>118390</v>
      </c>
      <c r="H41">
        <v>118390</v>
      </c>
      <c r="I41">
        <v>118390</v>
      </c>
      <c r="J41">
        <v>118390</v>
      </c>
      <c r="K41">
        <v>118390</v>
      </c>
      <c r="L41">
        <v>118390</v>
      </c>
      <c r="M41">
        <v>113390</v>
      </c>
      <c r="N41">
        <v>113390</v>
      </c>
    </row>
    <row r="43" spans="1:14" x14ac:dyDescent="0.15">
      <c r="A43" t="s">
        <v>115</v>
      </c>
      <c r="B43">
        <f>SUM(B44:B48)</f>
        <v>470425</v>
      </c>
      <c r="C43">
        <f t="shared" ref="C43:N43" si="3">SUM(C44:C48)</f>
        <v>700905</v>
      </c>
      <c r="D43">
        <f t="shared" si="3"/>
        <v>2706055</v>
      </c>
      <c r="E43">
        <f t="shared" si="3"/>
        <v>2696135</v>
      </c>
      <c r="F43">
        <f t="shared" si="3"/>
        <v>2706635</v>
      </c>
      <c r="G43">
        <f t="shared" si="3"/>
        <v>2706055</v>
      </c>
      <c r="H43">
        <f t="shared" si="3"/>
        <v>2696135</v>
      </c>
      <c r="I43">
        <f t="shared" si="3"/>
        <v>2706635</v>
      </c>
      <c r="J43">
        <f t="shared" si="3"/>
        <v>2706055</v>
      </c>
      <c r="K43">
        <f t="shared" si="3"/>
        <v>2696135</v>
      </c>
      <c r="L43">
        <f t="shared" si="3"/>
        <v>2706635</v>
      </c>
      <c r="M43">
        <f t="shared" si="3"/>
        <v>2706055</v>
      </c>
      <c r="N43">
        <f t="shared" si="3"/>
        <v>2696135</v>
      </c>
    </row>
    <row r="44" spans="1:14" x14ac:dyDescent="0.15">
      <c r="A44" t="s">
        <v>116</v>
      </c>
      <c r="D44">
        <v>1728000</v>
      </c>
      <c r="E44">
        <v>1728000</v>
      </c>
      <c r="F44">
        <v>1728000</v>
      </c>
      <c r="G44">
        <v>1728000</v>
      </c>
      <c r="H44">
        <v>1728000</v>
      </c>
      <c r="I44">
        <v>1728000</v>
      </c>
      <c r="J44">
        <v>1728000</v>
      </c>
      <c r="K44">
        <v>1728000</v>
      </c>
      <c r="L44">
        <v>1728000</v>
      </c>
      <c r="M44">
        <v>1728000</v>
      </c>
      <c r="N44">
        <v>1728000</v>
      </c>
    </row>
    <row r="45" spans="1:14" x14ac:dyDescent="0.15">
      <c r="A45" t="s">
        <v>117</v>
      </c>
      <c r="D45">
        <v>26400</v>
      </c>
      <c r="E45">
        <v>26400</v>
      </c>
      <c r="F45">
        <v>26400</v>
      </c>
      <c r="G45">
        <v>26400</v>
      </c>
      <c r="H45">
        <v>26400</v>
      </c>
      <c r="I45">
        <v>26400</v>
      </c>
      <c r="J45">
        <v>26400</v>
      </c>
      <c r="K45">
        <v>26400</v>
      </c>
      <c r="L45">
        <v>26400</v>
      </c>
      <c r="M45">
        <v>26400</v>
      </c>
      <c r="N45">
        <v>26400</v>
      </c>
    </row>
    <row r="46" spans="1:14" x14ac:dyDescent="0.15">
      <c r="A46" t="s">
        <v>149</v>
      </c>
      <c r="B46">
        <v>393300</v>
      </c>
      <c r="C46">
        <v>594000</v>
      </c>
      <c r="D46">
        <v>594000</v>
      </c>
      <c r="E46">
        <v>594000</v>
      </c>
      <c r="F46">
        <v>594000</v>
      </c>
      <c r="G46">
        <v>594000</v>
      </c>
      <c r="H46">
        <v>594000</v>
      </c>
      <c r="I46">
        <v>594000</v>
      </c>
      <c r="J46">
        <v>594000</v>
      </c>
      <c r="K46">
        <v>594000</v>
      </c>
      <c r="L46">
        <v>594000</v>
      </c>
      <c r="M46">
        <v>594000</v>
      </c>
      <c r="N46">
        <v>594000</v>
      </c>
    </row>
    <row r="47" spans="1:14" x14ac:dyDescent="0.15">
      <c r="A47" t="s">
        <v>118</v>
      </c>
      <c r="B47">
        <v>63400</v>
      </c>
      <c r="C47">
        <v>79480</v>
      </c>
      <c r="D47">
        <v>216560</v>
      </c>
      <c r="E47">
        <v>216560</v>
      </c>
      <c r="F47">
        <v>216560</v>
      </c>
      <c r="G47">
        <v>216560</v>
      </c>
      <c r="H47">
        <v>216560</v>
      </c>
      <c r="I47">
        <v>216560</v>
      </c>
      <c r="J47">
        <v>216560</v>
      </c>
      <c r="K47">
        <v>216560</v>
      </c>
      <c r="L47">
        <v>216560</v>
      </c>
      <c r="M47">
        <v>216560</v>
      </c>
      <c r="N47">
        <v>216560</v>
      </c>
    </row>
    <row r="48" spans="1:14" x14ac:dyDescent="0.15">
      <c r="A48" t="s">
        <v>148</v>
      </c>
      <c r="B48">
        <v>13725</v>
      </c>
      <c r="C48">
        <v>27425</v>
      </c>
      <c r="D48">
        <v>141095</v>
      </c>
      <c r="E48">
        <v>131175</v>
      </c>
      <c r="F48">
        <v>141675</v>
      </c>
      <c r="G48">
        <v>141095</v>
      </c>
      <c r="H48">
        <v>131175</v>
      </c>
      <c r="I48">
        <v>141675</v>
      </c>
      <c r="J48">
        <v>141095</v>
      </c>
      <c r="K48">
        <v>131175</v>
      </c>
      <c r="L48">
        <v>141675</v>
      </c>
      <c r="M48">
        <v>141095</v>
      </c>
      <c r="N48">
        <v>131175</v>
      </c>
    </row>
    <row r="51" spans="1:14" x14ac:dyDescent="0.15">
      <c r="A51" t="s">
        <v>165</v>
      </c>
      <c r="B51">
        <f>(B46+B48)*$A$52</f>
        <v>89545.5</v>
      </c>
      <c r="C51">
        <f t="shared" ref="C51:N51" si="4">(C46+C48)*$A$52</f>
        <v>136713.5</v>
      </c>
      <c r="D51">
        <f t="shared" si="4"/>
        <v>161720.9</v>
      </c>
      <c r="E51">
        <f t="shared" si="4"/>
        <v>159538.5</v>
      </c>
      <c r="F51">
        <f t="shared" si="4"/>
        <v>161848.5</v>
      </c>
      <c r="G51">
        <f t="shared" si="4"/>
        <v>161720.9</v>
      </c>
      <c r="H51">
        <f t="shared" si="4"/>
        <v>159538.5</v>
      </c>
      <c r="I51">
        <f t="shared" si="4"/>
        <v>161848.5</v>
      </c>
      <c r="J51">
        <f t="shared" si="4"/>
        <v>161720.9</v>
      </c>
      <c r="K51">
        <f t="shared" si="4"/>
        <v>159538.5</v>
      </c>
      <c r="L51">
        <f t="shared" si="4"/>
        <v>161848.5</v>
      </c>
      <c r="M51">
        <f t="shared" si="4"/>
        <v>161720.9</v>
      </c>
      <c r="N51">
        <f t="shared" si="4"/>
        <v>159538.5</v>
      </c>
    </row>
    <row r="52" spans="1:14" x14ac:dyDescent="0.15">
      <c r="A52" s="13">
        <v>0.22</v>
      </c>
    </row>
    <row r="53" spans="1:14" x14ac:dyDescent="0.15">
      <c r="A53" t="s">
        <v>166</v>
      </c>
      <c r="B53">
        <f>B43*$A$54</f>
        <v>18346.575000000001</v>
      </c>
      <c r="C53">
        <f t="shared" ref="C53:N53" si="5">C43*$A$54</f>
        <v>27335.294999999998</v>
      </c>
      <c r="D53">
        <f t="shared" si="5"/>
        <v>105536.145</v>
      </c>
      <c r="E53">
        <f t="shared" si="5"/>
        <v>105149.265</v>
      </c>
      <c r="F53">
        <f t="shared" si="5"/>
        <v>105558.765</v>
      </c>
      <c r="G53">
        <f t="shared" si="5"/>
        <v>105536.145</v>
      </c>
      <c r="H53">
        <f t="shared" si="5"/>
        <v>105149.265</v>
      </c>
      <c r="I53">
        <f t="shared" si="5"/>
        <v>105558.765</v>
      </c>
      <c r="J53">
        <f t="shared" si="5"/>
        <v>105536.145</v>
      </c>
      <c r="K53">
        <f t="shared" si="5"/>
        <v>105149.265</v>
      </c>
      <c r="L53">
        <f t="shared" si="5"/>
        <v>105558.765</v>
      </c>
      <c r="M53">
        <f t="shared" si="5"/>
        <v>105536.145</v>
      </c>
      <c r="N53">
        <f t="shared" si="5"/>
        <v>105149.265</v>
      </c>
    </row>
    <row r="54" spans="1:14" x14ac:dyDescent="0.15">
      <c r="A54" s="9">
        <v>3.9E-2</v>
      </c>
    </row>
    <row r="56" spans="1:14" x14ac:dyDescent="0.15">
      <c r="A56" t="s">
        <v>167</v>
      </c>
      <c r="B56" t="s">
        <v>194</v>
      </c>
      <c r="E56">
        <f>SUM(B15:B29)</f>
        <v>4517580</v>
      </c>
    </row>
    <row r="57" spans="1:14" x14ac:dyDescent="0.15">
      <c r="A57" s="13">
        <v>0.24</v>
      </c>
    </row>
    <row r="58" spans="1:14" x14ac:dyDescent="0.15">
      <c r="A58" t="s">
        <v>196</v>
      </c>
      <c r="B58">
        <f>B43-B31-E56</f>
        <v>-4581009.5</v>
      </c>
      <c r="C58">
        <f>C43-C31+B58</f>
        <v>-4536854</v>
      </c>
      <c r="D58">
        <f>D43-D31+C58</f>
        <v>-2848884.9</v>
      </c>
      <c r="E58">
        <f>E43-E31+D58</f>
        <v>-1173486.8027999999</v>
      </c>
      <c r="F58">
        <f>F43-F31+E58</f>
        <v>510268.96559439995</v>
      </c>
      <c r="G58">
        <f t="shared" ref="G58:N58" si="6">G43-G31</f>
        <v>1684473.1089311889</v>
      </c>
      <c r="H58">
        <f t="shared" si="6"/>
        <v>1641895.1141490513</v>
      </c>
      <c r="I58">
        <f t="shared" si="6"/>
        <v>1680245.7793773492</v>
      </c>
      <c r="J58">
        <f t="shared" si="6"/>
        <v>1675556.0999361039</v>
      </c>
      <c r="K58">
        <f t="shared" si="6"/>
        <v>1668371.0711359764</v>
      </c>
      <c r="L58">
        <f t="shared" si="6"/>
        <v>1677214.6882782481</v>
      </c>
      <c r="M58">
        <f t="shared" si="6"/>
        <v>1681917.9466548045</v>
      </c>
      <c r="N58">
        <f t="shared" si="6"/>
        <v>1669825.8415481141</v>
      </c>
    </row>
    <row r="59" spans="1:14" x14ac:dyDescent="0.15">
      <c r="A59" t="s">
        <v>197</v>
      </c>
      <c r="B59">
        <f>IF(B58&gt;=0,B58,0)</f>
        <v>0</v>
      </c>
      <c r="C59">
        <f t="shared" ref="C59:D59" si="7">IF(C58&gt;=0,C58,0)</f>
        <v>0</v>
      </c>
      <c r="D59">
        <f t="shared" si="7"/>
        <v>0</v>
      </c>
      <c r="E59">
        <f>IF(E58&gt;=0,E58,0)</f>
        <v>0</v>
      </c>
      <c r="F59">
        <f>IF(F58&gt;=0,F58,0)</f>
        <v>510268.96559439995</v>
      </c>
      <c r="G59">
        <f t="shared" ref="G59:N59" si="8">IF(G58&gt;=0,G58,0)</f>
        <v>1684473.1089311889</v>
      </c>
      <c r="H59">
        <f t="shared" si="8"/>
        <v>1641895.1141490513</v>
      </c>
      <c r="I59">
        <f t="shared" si="8"/>
        <v>1680245.7793773492</v>
      </c>
      <c r="J59">
        <f t="shared" si="8"/>
        <v>1675556.0999361039</v>
      </c>
      <c r="K59">
        <f t="shared" si="8"/>
        <v>1668371.0711359764</v>
      </c>
      <c r="L59">
        <f t="shared" si="8"/>
        <v>1677214.6882782481</v>
      </c>
      <c r="M59">
        <f t="shared" si="8"/>
        <v>1681917.9466548045</v>
      </c>
      <c r="N59">
        <f t="shared" si="8"/>
        <v>1669825.8415481141</v>
      </c>
    </row>
    <row r="60" spans="1:14" x14ac:dyDescent="0.15">
      <c r="A60" t="s">
        <v>198</v>
      </c>
      <c r="B60">
        <f>B59*$A$57</f>
        <v>0</v>
      </c>
      <c r="C60">
        <f t="shared" ref="C60:N60" si="9">C59*$A$57</f>
        <v>0</v>
      </c>
      <c r="D60">
        <f t="shared" si="9"/>
        <v>0</v>
      </c>
      <c r="E60">
        <f t="shared" si="9"/>
        <v>0</v>
      </c>
      <c r="F60">
        <f>F59*$A$57</f>
        <v>122464.55174265598</v>
      </c>
      <c r="G60">
        <f t="shared" si="9"/>
        <v>404273.54614348535</v>
      </c>
      <c r="H60">
        <f t="shared" si="9"/>
        <v>394054.82739577227</v>
      </c>
      <c r="I60">
        <f t="shared" si="9"/>
        <v>403258.9870505638</v>
      </c>
      <c r="J60">
        <f t="shared" si="9"/>
        <v>402133.46398466494</v>
      </c>
      <c r="K60">
        <f t="shared" si="9"/>
        <v>400409.05707263428</v>
      </c>
      <c r="L60">
        <f t="shared" si="9"/>
        <v>402531.5251867795</v>
      </c>
      <c r="M60">
        <f t="shared" si="9"/>
        <v>403660.30719715304</v>
      </c>
      <c r="N60">
        <f t="shared" si="9"/>
        <v>400758.20197154739</v>
      </c>
    </row>
    <row r="62" spans="1:14" x14ac:dyDescent="0.15">
      <c r="A62" t="s">
        <v>199</v>
      </c>
      <c r="B62">
        <f>B43-B13-B51-B53-B60</f>
        <v>-4184447.0750000002</v>
      </c>
      <c r="C62">
        <f>C43-C31-C51-C53-C60</f>
        <v>-119893.295</v>
      </c>
      <c r="D62">
        <f>D43-D31-D51-D53-D60</f>
        <v>1420712.0550000002</v>
      </c>
      <c r="E62">
        <f>E43-E31-E51-E53-E60</f>
        <v>1410710.3322000001</v>
      </c>
      <c r="F62">
        <f>F43-F31-F51-F53-F60</f>
        <v>1293883.9516517441</v>
      </c>
      <c r="G62">
        <f t="shared" ref="G62:N62" si="10">G43-G31-G51-G53-G60</f>
        <v>1012942.5177877037</v>
      </c>
      <c r="H62">
        <f t="shared" si="10"/>
        <v>983152.52175327903</v>
      </c>
      <c r="I62">
        <f t="shared" si="10"/>
        <v>1009579.5273267855</v>
      </c>
      <c r="J62">
        <f t="shared" si="10"/>
        <v>1006165.590951439</v>
      </c>
      <c r="K62">
        <f t="shared" si="10"/>
        <v>1003274.2490633421</v>
      </c>
      <c r="L62">
        <f t="shared" si="10"/>
        <v>1007275.8980914687</v>
      </c>
      <c r="M62">
        <f t="shared" si="10"/>
        <v>1011000.5944576515</v>
      </c>
      <c r="N62">
        <f t="shared" si="10"/>
        <v>1004379.8745765667</v>
      </c>
    </row>
    <row r="63" spans="1:14" x14ac:dyDescent="0.15">
      <c r="A63" t="s">
        <v>200</v>
      </c>
      <c r="B63">
        <f t="shared" ref="B63:N63" si="11">B11*B62</f>
        <v>-4184447.0750000002</v>
      </c>
      <c r="C63">
        <f t="shared" si="11"/>
        <v>-108540.00995835596</v>
      </c>
      <c r="D63">
        <f t="shared" si="11"/>
        <v>1164383.3529884364</v>
      </c>
      <c r="E63">
        <f t="shared" si="11"/>
        <v>1046701.2203516478</v>
      </c>
      <c r="F63">
        <f t="shared" si="11"/>
        <v>869110.84798219544</v>
      </c>
      <c r="G63">
        <f t="shared" si="11"/>
        <v>615970.06444997084</v>
      </c>
      <c r="H63">
        <f t="shared" si="11"/>
        <v>541240.97059043741</v>
      </c>
      <c r="I63">
        <f t="shared" si="11"/>
        <v>503159.02045492834</v>
      </c>
      <c r="J63">
        <f t="shared" si="11"/>
        <v>453972.08645229047</v>
      </c>
      <c r="K63">
        <f t="shared" si="11"/>
        <v>409802.22816847038</v>
      </c>
      <c r="L63">
        <f t="shared" si="11"/>
        <v>372475.79303728795</v>
      </c>
      <c r="M63">
        <f t="shared" si="11"/>
        <v>338451.14149934542</v>
      </c>
      <c r="N63">
        <f t="shared" si="11"/>
        <v>304395.01458257437</v>
      </c>
    </row>
    <row r="65" spans="1:2" x14ac:dyDescent="0.15">
      <c r="A65" t="s">
        <v>201</v>
      </c>
      <c r="B65">
        <f>SUM(B63:N63)</f>
        <v>2326674.655599229</v>
      </c>
    </row>
    <row r="67" spans="1:2" x14ac:dyDescent="0.15">
      <c r="A67" t="s">
        <v>202</v>
      </c>
      <c r="B67" s="9">
        <v>0.2</v>
      </c>
    </row>
  </sheetData>
  <mergeCells count="2">
    <mergeCell ref="A1:N1"/>
    <mergeCell ref="A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English data</vt:lpstr>
      <vt:lpstr>DCF_English</vt:lpstr>
      <vt:lpstr>中文数据</vt:lpstr>
      <vt:lpstr>DCF中文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2025-03-30T03:54:47Z</dcterms:modified>
</cp:coreProperties>
</file>