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s\Downloads\LinkedIN Projects\SSE Project\"/>
    </mc:Choice>
  </mc:AlternateContent>
  <xr:revisionPtr revIDLastSave="0" documentId="13_ncr:1_{0A335828-4C8A-4B60-ADBC-7D6A12B60C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de_Map_-_List_of_importers_f" sheetId="1" r:id="rId1"/>
    <sheet name="Positive annual growh rate" sheetId="2" r:id="rId2"/>
    <sheet name="BOT positive" sheetId="3" r:id="rId3"/>
    <sheet name="BOT negative" sheetId="4" r:id="rId4"/>
    <sheet name="BOT -ve not contributing to RHI" sheetId="6" r:id="rId5"/>
    <sheet name=" Import RHI&lt;0.3" sheetId="7" r:id="rId6"/>
    <sheet name="IPI" sheetId="5" state="hidden" r:id="rId7"/>
  </sheets>
  <definedNames>
    <definedName name="_xlnm._FilterDatabase" localSheetId="5" hidden="1">' Import RHI&lt;0.3'!$C$2:$K$16</definedName>
    <definedName name="_xlnm._FilterDatabase" localSheetId="3" hidden="1">'BOT negative'!$A$2:$G$2</definedName>
    <definedName name="_xlnm._FilterDatabase" localSheetId="4" hidden="1">'BOT -ve not contributing to RHI'!$A$2:$H$88</definedName>
    <definedName name="_xlnm._FilterDatabase" localSheetId="1" hidden="1">'Positive annual growh rate'!$A$2:$G$2</definedName>
    <definedName name="_xlnm._FilterDatabase" localSheetId="0" hidden="1">'Trade_Map_-_List_of_importers_f'!$A$11:$G$11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6" i="7" l="1"/>
  <c r="W67" i="7"/>
  <c r="W68" i="7"/>
  <c r="W69" i="7"/>
  <c r="W62" i="7"/>
  <c r="W63" i="7"/>
  <c r="W58" i="7"/>
  <c r="W59" i="7"/>
  <c r="W60" i="7"/>
  <c r="W61" i="7"/>
  <c r="W50" i="7"/>
  <c r="W51" i="7"/>
  <c r="W52" i="7"/>
  <c r="W53" i="7"/>
  <c r="W54" i="7"/>
  <c r="W55" i="7"/>
  <c r="W56" i="7"/>
  <c r="W57" i="7"/>
  <c r="W35" i="7"/>
  <c r="V27" i="7"/>
  <c r="T27" i="7"/>
  <c r="V22" i="7"/>
  <c r="W22" i="7"/>
  <c r="V23" i="7"/>
  <c r="T23" i="7"/>
  <c r="V24" i="7"/>
  <c r="T24" i="7"/>
  <c r="W24" i="7"/>
  <c r="V25" i="7"/>
  <c r="T25" i="7"/>
  <c r="V26" i="7"/>
  <c r="T26" i="7"/>
  <c r="V21" i="7"/>
  <c r="T21" i="7"/>
  <c r="V20" i="7"/>
  <c r="T20" i="7"/>
  <c r="V19" i="7"/>
  <c r="T19" i="7"/>
  <c r="V18" i="7"/>
  <c r="T18" i="7"/>
  <c r="W34" i="7"/>
  <c r="W47" i="7"/>
  <c r="W46" i="7"/>
  <c r="W45" i="7"/>
  <c r="W44" i="7"/>
  <c r="W43" i="7"/>
  <c r="W42" i="7"/>
  <c r="W41" i="7"/>
  <c r="W40" i="7"/>
  <c r="W39" i="7"/>
  <c r="W38" i="7"/>
  <c r="W37" i="7"/>
  <c r="W36" i="7"/>
  <c r="Q8" i="7"/>
  <c r="Q7" i="7"/>
  <c r="Q6" i="7"/>
  <c r="Z10" i="7"/>
  <c r="Z11" i="7"/>
  <c r="Z12" i="7"/>
  <c r="Z9" i="7"/>
  <c r="Q5" i="7"/>
  <c r="Q4" i="7"/>
  <c r="Q3" i="7"/>
  <c r="B3" i="5"/>
  <c r="D3" i="5"/>
  <c r="W23" i="7"/>
  <c r="W21" i="7"/>
  <c r="W18" i="7"/>
  <c r="W26" i="7"/>
  <c r="W19" i="7"/>
  <c r="W25" i="7"/>
  <c r="W20" i="7"/>
  <c r="W27" i="7"/>
</calcChain>
</file>

<file path=xl/sharedStrings.xml><?xml version="1.0" encoding="utf-8"?>
<sst xmlns="http://schemas.openxmlformats.org/spreadsheetml/2006/main" count="1156" uniqueCount="310">
  <si>
    <t xml:space="preserve">List of importers for the selected product in 2022 </t>
  </si>
  <si>
    <t>Product : 570232 Carpets and other floor coverings, of man-made textile materials, woven, not tufted or flocked, ...</t>
  </si>
  <si>
    <t>Sources: ITC calculations based on UN COMTRADE and ITC statistics.</t>
  </si>
  <si>
    <t>The world aggregation represents the sum of reporting and non reporting countries</t>
  </si>
  <si>
    <t>The data in orange represents mirror figures based on partner data.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</si>
  <si>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</si>
  <si>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</si>
  <si>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</si>
  <si>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Value imported in 2022 (USD thousand)</t>
  </si>
  <si>
    <t>Trade balance in 2022 (USD thousand)</t>
  </si>
  <si>
    <t>Quantity imported in 2022</t>
  </si>
  <si>
    <t>Quantity Unit</t>
  </si>
  <si>
    <t>Unit value (USD/unit)</t>
  </si>
  <si>
    <t>Annual growth in value between 2018-2022 (%)</t>
  </si>
  <si>
    <t>Annual growth in quantity between 2018-2022 (%)</t>
  </si>
  <si>
    <t>Annual growth in value between 2021-2022 (%)</t>
  </si>
  <si>
    <t>Share in world imports (%)</t>
  </si>
  <si>
    <t>Average distance of supplying countries (km)</t>
  </si>
  <si>
    <t>Concentration of supplying countries</t>
  </si>
  <si>
    <t>Average tariff (estimated) applied by the country (%)</t>
  </si>
  <si>
    <t>Rwanda</t>
  </si>
  <si>
    <t>Tons</t>
  </si>
  <si>
    <t>Curaçao</t>
  </si>
  <si>
    <t>Ethiopia</t>
  </si>
  <si>
    <t>Timor-Leste</t>
  </si>
  <si>
    <t>Nigeria</t>
  </si>
  <si>
    <t>Georgia</t>
  </si>
  <si>
    <t>Uganda</t>
  </si>
  <si>
    <t>No quantity</t>
  </si>
  <si>
    <t>Egypt</t>
  </si>
  <si>
    <t>Aruba</t>
  </si>
  <si>
    <t>Poland</t>
  </si>
  <si>
    <t>Jordan</t>
  </si>
  <si>
    <t>Gambia</t>
  </si>
  <si>
    <t>Saint Vincent and the Grenadines</t>
  </si>
  <si>
    <t>Venezuela, Bolivarian Republic of</t>
  </si>
  <si>
    <t>Mongolia</t>
  </si>
  <si>
    <t>Fiji</t>
  </si>
  <si>
    <t>1000 square meters</t>
  </si>
  <si>
    <t>Burundi</t>
  </si>
  <si>
    <t>Bulgaria</t>
  </si>
  <si>
    <t>Uruguay</t>
  </si>
  <si>
    <t>China</t>
  </si>
  <si>
    <t>Nepal</t>
  </si>
  <si>
    <t>Libya, State of</t>
  </si>
  <si>
    <t>Mozambique</t>
  </si>
  <si>
    <t>Côte d'Ivoire</t>
  </si>
  <si>
    <t>Bhutan</t>
  </si>
  <si>
    <t>Sierra Leone</t>
  </si>
  <si>
    <t>Denmark</t>
  </si>
  <si>
    <t>Ecuador</t>
  </si>
  <si>
    <t>Malawi</t>
  </si>
  <si>
    <t>Saint Kitts and Nevis</t>
  </si>
  <si>
    <t>Serbia</t>
  </si>
  <si>
    <t>Slovenia</t>
  </si>
  <si>
    <t>El Salvador</t>
  </si>
  <si>
    <t>Namibia</t>
  </si>
  <si>
    <t>Honduras</t>
  </si>
  <si>
    <t>Tanzania, United Republic of</t>
  </si>
  <si>
    <t>Tunisia</t>
  </si>
  <si>
    <t>Guyana</t>
  </si>
  <si>
    <t>Burkina Faso</t>
  </si>
  <si>
    <t>Tajikistan</t>
  </si>
  <si>
    <t>Ireland</t>
  </si>
  <si>
    <t>Pakistan</t>
  </si>
  <si>
    <t>Croatia</t>
  </si>
  <si>
    <t>Guatemala</t>
  </si>
  <si>
    <t>Malta</t>
  </si>
  <si>
    <t>Czech Republic</t>
  </si>
  <si>
    <t>Norway</t>
  </si>
  <si>
    <t>Panama</t>
  </si>
  <si>
    <t>Cambodia</t>
  </si>
  <si>
    <t>Japan</t>
  </si>
  <si>
    <t>Singapore</t>
  </si>
  <si>
    <t>Hungary</t>
  </si>
  <si>
    <t>Belize</t>
  </si>
  <si>
    <t>Taipei, Chinese</t>
  </si>
  <si>
    <t>Greece</t>
  </si>
  <si>
    <t>Sri Lanka</t>
  </si>
  <si>
    <t>Congo, Democratic Republic of the</t>
  </si>
  <si>
    <t>South Africa</t>
  </si>
  <si>
    <t>Eswatini</t>
  </si>
  <si>
    <t>Belgium</t>
  </si>
  <si>
    <t>Cyprus</t>
  </si>
  <si>
    <t>Germany</t>
  </si>
  <si>
    <t>Trinidad and Tobago</t>
  </si>
  <si>
    <t>Bahrain</t>
  </si>
  <si>
    <t>Italy</t>
  </si>
  <si>
    <t>Austria</t>
  </si>
  <si>
    <t>Azerbaijan</t>
  </si>
  <si>
    <t>Equatorial Guinea</t>
  </si>
  <si>
    <t>Brazil</t>
  </si>
  <si>
    <t>Chile</t>
  </si>
  <si>
    <t>Thailand</t>
  </si>
  <si>
    <t>Somalia</t>
  </si>
  <si>
    <t>...</t>
  </si>
  <si>
    <t>Sweden</t>
  </si>
  <si>
    <t>Ghana</t>
  </si>
  <si>
    <t>Barbados</t>
  </si>
  <si>
    <t>Netherlands</t>
  </si>
  <si>
    <t>Portugal</t>
  </si>
  <si>
    <t>Korea, Republic of</t>
  </si>
  <si>
    <t>United States of America</t>
  </si>
  <si>
    <t>Myanmar</t>
  </si>
  <si>
    <t>Kazakhstan</t>
  </si>
  <si>
    <t>Bolivia, Plurinational State of</t>
  </si>
  <si>
    <t>Nicaragua</t>
  </si>
  <si>
    <t>Costa Rica</t>
  </si>
  <si>
    <t>Iraq</t>
  </si>
  <si>
    <t>Israel</t>
  </si>
  <si>
    <t>Jamaica</t>
  </si>
  <si>
    <t>Zimbabwe</t>
  </si>
  <si>
    <t>Türkiye</t>
  </si>
  <si>
    <t>Romania</t>
  </si>
  <si>
    <t>Spain</t>
  </si>
  <si>
    <t>Bahamas</t>
  </si>
  <si>
    <t>Botswana</t>
  </si>
  <si>
    <t>Switzerland</t>
  </si>
  <si>
    <t>Australia</t>
  </si>
  <si>
    <t>New Zealand</t>
  </si>
  <si>
    <t>Saudi Arabia</t>
  </si>
  <si>
    <t>Lesotho</t>
  </si>
  <si>
    <t>Canada</t>
  </si>
  <si>
    <t>Colombia</t>
  </si>
  <si>
    <t>Zambia</t>
  </si>
  <si>
    <t>Syrian Arab Republic</t>
  </si>
  <si>
    <t>Congo</t>
  </si>
  <si>
    <t>Latvia</t>
  </si>
  <si>
    <t>Kenya</t>
  </si>
  <si>
    <t>Algeria</t>
  </si>
  <si>
    <t>Montenegro</t>
  </si>
  <si>
    <t>Grenada</t>
  </si>
  <si>
    <t>Malaysia</t>
  </si>
  <si>
    <t>Angola</t>
  </si>
  <si>
    <t>Lithuania</t>
  </si>
  <si>
    <t>French Polynesia</t>
  </si>
  <si>
    <t>United Arab Emirates</t>
  </si>
  <si>
    <t>Guinea</t>
  </si>
  <si>
    <t>Russian Federation</t>
  </si>
  <si>
    <t>Lebanon</t>
  </si>
  <si>
    <t>Kuwait</t>
  </si>
  <si>
    <t>Qatar</t>
  </si>
  <si>
    <t>Morocco</t>
  </si>
  <si>
    <t>Andorra</t>
  </si>
  <si>
    <t>India</t>
  </si>
  <si>
    <t>Estonia</t>
  </si>
  <si>
    <t>Viet Nam</t>
  </si>
  <si>
    <t>Iceland</t>
  </si>
  <si>
    <t>Madagascar</t>
  </si>
  <si>
    <t>Paraguay</t>
  </si>
  <si>
    <t>Luxembourg</t>
  </si>
  <si>
    <t>Peru</t>
  </si>
  <si>
    <t>Philippines</t>
  </si>
  <si>
    <t>Brunei Darussalam</t>
  </si>
  <si>
    <t>France</t>
  </si>
  <si>
    <t>Finland</t>
  </si>
  <si>
    <t>Hong Kong, China</t>
  </si>
  <si>
    <t>Mauritius</t>
  </si>
  <si>
    <t>Gabon</t>
  </si>
  <si>
    <t>Dominican Republic</t>
  </si>
  <si>
    <t>United Kingdom</t>
  </si>
  <si>
    <t>Cameroon</t>
  </si>
  <si>
    <t>Cayman Islands</t>
  </si>
  <si>
    <t>Antigua and Barbuda</t>
  </si>
  <si>
    <t>Belarus</t>
  </si>
  <si>
    <t>Oman</t>
  </si>
  <si>
    <t>Macedonia, North</t>
  </si>
  <si>
    <t>Sao Tome and Principe</t>
  </si>
  <si>
    <t>Slovakia</t>
  </si>
  <si>
    <t>Bosnia and Herzegovina</t>
  </si>
  <si>
    <t>Saint Lucia</t>
  </si>
  <si>
    <t>Bermuda</t>
  </si>
  <si>
    <t>Djibouti</t>
  </si>
  <si>
    <t>Senegal</t>
  </si>
  <si>
    <t>Ukraine</t>
  </si>
  <si>
    <t>Ship stores and bunkers</t>
  </si>
  <si>
    <t>Mexico</t>
  </si>
  <si>
    <t>Argentina</t>
  </si>
  <si>
    <t>Iran, Islamic Republic of</t>
  </si>
  <si>
    <t>Indonesia</t>
  </si>
  <si>
    <t>Faroe Islands</t>
  </si>
  <si>
    <t>Suriname</t>
  </si>
  <si>
    <t>British Virgin Islands</t>
  </si>
  <si>
    <t>Falkland Islands (Malvinas)</t>
  </si>
  <si>
    <t>Turks and Caicos Islands</t>
  </si>
  <si>
    <t>Chad</t>
  </si>
  <si>
    <t>Haiti</t>
  </si>
  <si>
    <t>Liberia</t>
  </si>
  <si>
    <t>Marshall Islands</t>
  </si>
  <si>
    <t>Niger</t>
  </si>
  <si>
    <t>New Caledonia</t>
  </si>
  <si>
    <t>Saint Helena</t>
  </si>
  <si>
    <t>Seychelles</t>
  </si>
  <si>
    <t>South Sudan</t>
  </si>
  <si>
    <t>United States Minor Outlying Islands</t>
  </si>
  <si>
    <r>
      <t xml:space="preserve">Remove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,Germany, UK, </t>
    </r>
    <r>
      <rPr>
        <b/>
        <sz val="11"/>
        <color theme="1"/>
        <rFont val="Calibri"/>
        <family val="2"/>
        <scheme val="minor"/>
      </rPr>
      <t>Australia</t>
    </r>
    <r>
      <rPr>
        <sz val="11"/>
        <color theme="1"/>
        <rFont val="Calibri"/>
        <family val="2"/>
        <scheme val="minor"/>
      </rPr>
      <t>, Canada, France if present as they contribute to India's high RHI</t>
    </r>
  </si>
  <si>
    <t>Import RHI (Trade Map)</t>
  </si>
  <si>
    <t>NA</t>
  </si>
  <si>
    <t>Total 35 countries with Import RHI&lt;0.5</t>
  </si>
  <si>
    <t>Imported Value 2022 ($ thousands)</t>
  </si>
  <si>
    <t>IPI</t>
  </si>
  <si>
    <t>TII of India</t>
  </si>
  <si>
    <t>TII of strongest L2 player</t>
  </si>
  <si>
    <t xml:space="preserve"> Next L2 player</t>
  </si>
  <si>
    <t>TII</t>
  </si>
  <si>
    <t>Next L2 player</t>
  </si>
  <si>
    <t>total imports (in '000s USD)</t>
  </si>
  <si>
    <t>Total exports</t>
  </si>
  <si>
    <t xml:space="preserve"> Production</t>
  </si>
  <si>
    <t>Industry %</t>
  </si>
  <si>
    <t>Country</t>
  </si>
  <si>
    <t>GDP real</t>
  </si>
  <si>
    <t>industry contribution</t>
  </si>
  <si>
    <t>inds contri value G</t>
  </si>
  <si>
    <t>Export X</t>
  </si>
  <si>
    <t>Import M</t>
  </si>
  <si>
    <t>domestic demand D= G-X+M</t>
  </si>
  <si>
    <t>IPI = M/D*100</t>
  </si>
  <si>
    <t>Saudi Arabia: 3.61</t>
  </si>
  <si>
    <t>Turkey</t>
  </si>
  <si>
    <t>Denmark: 4.89</t>
  </si>
  <si>
    <t>China: 1.35</t>
  </si>
  <si>
    <t>USA</t>
  </si>
  <si>
    <t>Denmark: 3.72</t>
  </si>
  <si>
    <t>Germany: 1.64</t>
  </si>
  <si>
    <t>Nederland</t>
  </si>
  <si>
    <t>Germany: 1.06</t>
  </si>
  <si>
    <t>Turkey: 4.1</t>
  </si>
  <si>
    <t>China: 0.11</t>
  </si>
  <si>
    <t>Nederlands</t>
  </si>
  <si>
    <t>Netherland: 3.65</t>
  </si>
  <si>
    <t>USA: 2.53</t>
  </si>
  <si>
    <t>Denmark: 14.19</t>
  </si>
  <si>
    <t>Germany:0.55</t>
  </si>
  <si>
    <t>Germany: 1.08</t>
  </si>
  <si>
    <t>South Africa: 0.95</t>
  </si>
  <si>
    <t>L2 calculation India</t>
  </si>
  <si>
    <t>Export at 6 digit</t>
  </si>
  <si>
    <t>Export at 2 digit</t>
  </si>
  <si>
    <t>Export from world at 6 digit</t>
  </si>
  <si>
    <t>Export from world at 2 digit</t>
  </si>
  <si>
    <t>14 countries</t>
  </si>
  <si>
    <t>India to Singapore</t>
  </si>
  <si>
    <t>India to Slovenia</t>
  </si>
  <si>
    <t>India to Costa Rica</t>
  </si>
  <si>
    <t>Mirror</t>
  </si>
  <si>
    <t>Pananma</t>
  </si>
  <si>
    <t>Switzreland</t>
  </si>
  <si>
    <t>L2 TII Calculation</t>
  </si>
  <si>
    <t>Saudi to Baharain</t>
  </si>
  <si>
    <t>China to Singapore</t>
  </si>
  <si>
    <t>Germany to Slovenia</t>
  </si>
  <si>
    <t>USA to Costa Rica</t>
  </si>
  <si>
    <t>Germany to Hungary</t>
  </si>
  <si>
    <t>Denmark to Serbia</t>
  </si>
  <si>
    <t>South Africa to Tanzania</t>
  </si>
  <si>
    <t>Denmark to Sweden</t>
  </si>
  <si>
    <t>China to Panama</t>
  </si>
  <si>
    <t>Denmark to Norway</t>
  </si>
  <si>
    <t>Germany to Switzerland</t>
  </si>
  <si>
    <t>Germany to Austria</t>
  </si>
  <si>
    <t>Turkey to Ireland</t>
  </si>
  <si>
    <t>Netherland to Croatia</t>
  </si>
  <si>
    <t>Next L2 TII</t>
  </si>
  <si>
    <t>Nederlands to Singapore</t>
  </si>
  <si>
    <t>China to Slovenia</t>
  </si>
  <si>
    <t>China to Costa Rica</t>
  </si>
  <si>
    <t>Austria to Hungary</t>
  </si>
  <si>
    <t>Italy to Serbia</t>
  </si>
  <si>
    <t>China to Tanzania</t>
  </si>
  <si>
    <t>Turkey to Baharain</t>
  </si>
  <si>
    <t>Turkey to Sweden</t>
  </si>
  <si>
    <t>US to Panama</t>
  </si>
  <si>
    <t>Turkey to Norway</t>
  </si>
  <si>
    <t>Turkey to Switzerland</t>
  </si>
  <si>
    <t>China to Austria</t>
  </si>
  <si>
    <t>Germany to Ireland</t>
  </si>
  <si>
    <t>Germany to Crotia</t>
  </si>
  <si>
    <t xml:space="preserve">  </t>
  </si>
  <si>
    <t>Slovakia to Hungary</t>
  </si>
  <si>
    <t>Nederland to Switzerland</t>
  </si>
  <si>
    <t>Denmark to Croatia</t>
  </si>
  <si>
    <t>Ethnic groups</t>
  </si>
  <si>
    <t>Language</t>
  </si>
  <si>
    <t>Religion</t>
  </si>
  <si>
    <t>Age</t>
  </si>
  <si>
    <t>Urban vs Rural</t>
  </si>
  <si>
    <t>Literacy</t>
  </si>
  <si>
    <t>National Holiday</t>
  </si>
  <si>
    <t>Flag</t>
  </si>
  <si>
    <t>Polish 96.9%</t>
  </si>
  <si>
    <t>Polish (official) 98.2%</t>
  </si>
  <si>
    <t>Catholic 85%</t>
  </si>
  <si>
    <r>
      <t>15-64 years:</t>
    </r>
    <r>
      <rPr>
        <sz val="8"/>
        <color rgb="FF000000"/>
        <rFont val="GT America Extended"/>
      </rPr>
      <t> 64.87% </t>
    </r>
  </si>
  <si>
    <r>
      <t>urban population:</t>
    </r>
    <r>
      <rPr>
        <sz val="8"/>
        <color rgb="FF000000"/>
        <rFont val="GT America Extended"/>
      </rPr>
      <t> 60.2% of total population</t>
    </r>
  </si>
  <si>
    <r>
      <t>total population:</t>
    </r>
    <r>
      <rPr>
        <sz val="8"/>
        <color rgb="FF000000"/>
        <rFont val="GT America Extended"/>
      </rPr>
      <t> 99.8%</t>
    </r>
  </si>
  <si>
    <t>Constitution Day, 3 May (1791)</t>
  </si>
  <si>
    <t>two equal horizontal bands of white (top) and red</t>
  </si>
  <si>
    <t>White 61.6%, Black or African American 12.4%, Asian 6%</t>
  </si>
  <si>
    <t>English only 78.2%, Spanish 13.4%</t>
  </si>
  <si>
    <t>Protestant 46.5%, Roman Catholic 20.8%, Jewish 1.9%, </t>
  </si>
  <si>
    <r>
      <t>15-64 years:</t>
    </r>
    <r>
      <rPr>
        <sz val="8"/>
        <color rgb="FF000000"/>
        <rFont val="GT America Extended"/>
      </rPr>
      <t> 63.72%</t>
    </r>
  </si>
  <si>
    <t>83.3% of total population (2023)</t>
  </si>
  <si>
    <t>Independence Day, 4 July (1776)</t>
  </si>
  <si>
    <t>Italian (includes small clusters of German-, French</t>
  </si>
  <si>
    <t>Italian (official), German</t>
  </si>
  <si>
    <t>Christian 80.8% (</t>
  </si>
  <si>
    <r>
      <t>15-64 years:</t>
    </r>
    <r>
      <rPr>
        <sz val="8"/>
        <color rgb="FF000000"/>
        <rFont val="GT America Extended"/>
      </rPr>
      <t> 64.61%</t>
    </r>
  </si>
  <si>
    <t>72% of total population</t>
  </si>
  <si>
    <t>Republic Day, 2 June (1946)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</si>
</sst>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%"/>
    <numFmt numFmtId="165" formatCode="0.000000%"/>
    <numFmt numFmtId="166" formatCode="0.0000000%"/>
    <numFmt numFmtId="167" formatCode="0.0000%"/>
    <numFmt numFmtId="168" formatCode="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000000"/>
      <name val="GT America Extended"/>
    </font>
    <font>
      <b/>
      <sz val="8"/>
      <color rgb="FF000000"/>
      <name val="GT America Extended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2B54"/>
      <name val="Calibri"/>
      <family val="2"/>
    </font>
    <font>
      <sz val="9"/>
      <color rgb="FF002B54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2B54"/>
      <name val="Calibri"/>
      <family val="2"/>
      <scheme val="minor"/>
    </font>
    <font>
      <sz val="10"/>
      <color rgb="FF000000"/>
      <name val="Calibri"/>
      <family val="2"/>
    </font>
    <font>
      <sz val="10"/>
      <color rgb="FF3CB371"/>
      <name val="Calibri"/>
      <family val="2"/>
      <scheme val="minor"/>
    </font>
    <font>
      <b/>
      <sz val="10"/>
      <color rgb="FF002B54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2B54"/>
      <name val="Calibri"/>
      <family val="2"/>
      <scheme val="minor"/>
    </font>
    <font>
      <b/>
      <sz val="9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25" fillId="34" borderId="11" xfId="0" applyFont="1" applyFill="1" applyBorder="1" applyAlignment="1">
      <alignment horizontal="right"/>
    </xf>
    <xf numFmtId="0" fontId="25" fillId="35" borderId="11" xfId="0" applyFont="1" applyFill="1" applyBorder="1" applyAlignment="1">
      <alignment horizontal="right"/>
    </xf>
    <xf numFmtId="0" fontId="26" fillId="35" borderId="10" xfId="0" applyFont="1" applyFill="1" applyBorder="1" applyAlignment="1">
      <alignment horizontal="right"/>
    </xf>
    <xf numFmtId="0" fontId="26" fillId="34" borderId="10" xfId="0" applyFont="1" applyFill="1" applyBorder="1" applyAlignment="1">
      <alignment horizontal="right"/>
    </xf>
    <xf numFmtId="0" fontId="22" fillId="35" borderId="13" xfId="0" applyFont="1" applyFill="1" applyBorder="1" applyAlignment="1">
      <alignment horizontal="left" wrapText="1"/>
    </xf>
    <xf numFmtId="0" fontId="22" fillId="34" borderId="13" xfId="0" applyFont="1" applyFill="1" applyBorder="1" applyAlignment="1">
      <alignment horizontal="left" wrapText="1"/>
    </xf>
    <xf numFmtId="0" fontId="26" fillId="35" borderId="13" xfId="0" applyFont="1" applyFill="1" applyBorder="1" applyAlignment="1">
      <alignment horizontal="left" wrapText="1"/>
    </xf>
    <xf numFmtId="0" fontId="26" fillId="34" borderId="13" xfId="0" applyFont="1" applyFill="1" applyBorder="1" applyAlignment="1">
      <alignment horizontal="left" wrapText="1"/>
    </xf>
    <xf numFmtId="0" fontId="26" fillId="35" borderId="14" xfId="0" applyFont="1" applyFill="1" applyBorder="1" applyAlignment="1">
      <alignment horizontal="left" wrapText="1"/>
    </xf>
    <xf numFmtId="0" fontId="26" fillId="35" borderId="15" xfId="0" applyFont="1" applyFill="1" applyBorder="1" applyAlignment="1">
      <alignment horizontal="right"/>
    </xf>
    <xf numFmtId="0" fontId="23" fillId="35" borderId="10" xfId="0" applyFont="1" applyFill="1" applyBorder="1" applyAlignment="1">
      <alignment horizontal="right"/>
    </xf>
    <xf numFmtId="0" fontId="22" fillId="35" borderId="11" xfId="0" applyFont="1" applyFill="1" applyBorder="1" applyAlignment="1">
      <alignment horizontal="right"/>
    </xf>
    <xf numFmtId="0" fontId="23" fillId="34" borderId="10" xfId="0" applyFont="1" applyFill="1" applyBorder="1" applyAlignment="1">
      <alignment horizontal="right"/>
    </xf>
    <xf numFmtId="0" fontId="26" fillId="34" borderId="11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6" fillId="35" borderId="11" xfId="0" applyFont="1" applyFill="1" applyBorder="1" applyAlignment="1">
      <alignment horizontal="right"/>
    </xf>
    <xf numFmtId="0" fontId="25" fillId="35" borderId="10" xfId="0" applyFont="1" applyFill="1" applyBorder="1" applyAlignment="1">
      <alignment horizontal="right"/>
    </xf>
    <xf numFmtId="0" fontId="25" fillId="34" borderId="10" xfId="0" applyFont="1" applyFill="1" applyBorder="1" applyAlignment="1">
      <alignment horizontal="right"/>
    </xf>
    <xf numFmtId="0" fontId="24" fillId="35" borderId="10" xfId="0" applyFont="1" applyFill="1" applyBorder="1" applyAlignment="1">
      <alignment horizontal="right"/>
    </xf>
    <xf numFmtId="0" fontId="21" fillId="33" borderId="12" xfId="0" applyFont="1" applyFill="1" applyBorder="1" applyAlignment="1">
      <alignment horizontal="center" vertical="center" wrapText="1"/>
    </xf>
    <xf numFmtId="0" fontId="27" fillId="0" borderId="0" xfId="0" applyFont="1"/>
    <xf numFmtId="0" fontId="28" fillId="0" borderId="0" xfId="0" applyFont="1"/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10" fontId="27" fillId="0" borderId="0" xfId="0" applyNumberFormat="1" applyFont="1"/>
    <xf numFmtId="0" fontId="21" fillId="33" borderId="16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right"/>
    </xf>
    <xf numFmtId="0" fontId="22" fillId="34" borderId="17" xfId="0" applyFont="1" applyFill="1" applyBorder="1" applyAlignment="1">
      <alignment horizontal="right"/>
    </xf>
    <xf numFmtId="0" fontId="25" fillId="34" borderId="17" xfId="0" applyFont="1" applyFill="1" applyBorder="1" applyAlignment="1">
      <alignment horizontal="right"/>
    </xf>
    <xf numFmtId="0" fontId="22" fillId="34" borderId="18" xfId="0" applyFont="1" applyFill="1" applyBorder="1" applyAlignment="1">
      <alignment horizontal="left" wrapText="1"/>
    </xf>
    <xf numFmtId="0" fontId="0" fillId="0" borderId="18" xfId="0" applyBorder="1"/>
    <xf numFmtId="0" fontId="22" fillId="35" borderId="18" xfId="0" applyFont="1" applyFill="1" applyBorder="1" applyAlignment="1">
      <alignment horizontal="left" wrapText="1"/>
    </xf>
    <xf numFmtId="0" fontId="16" fillId="0" borderId="0" xfId="0" applyFont="1"/>
    <xf numFmtId="10" fontId="0" fillId="0" borderId="0" xfId="0" applyNumberFormat="1"/>
    <xf numFmtId="0" fontId="29" fillId="0" borderId="0" xfId="0" applyFont="1"/>
    <xf numFmtId="0" fontId="30" fillId="0" borderId="0" xfId="0" applyFont="1"/>
    <xf numFmtId="11" fontId="30" fillId="0" borderId="0" xfId="0" applyNumberFormat="1" applyFont="1"/>
    <xf numFmtId="10" fontId="30" fillId="0" borderId="0" xfId="0" applyNumberFormat="1" applyFont="1"/>
    <xf numFmtId="11" fontId="31" fillId="36" borderId="19" xfId="0" applyNumberFormat="1" applyFont="1" applyFill="1" applyBorder="1"/>
    <xf numFmtId="165" fontId="30" fillId="0" borderId="0" xfId="0" applyNumberFormat="1" applyFont="1"/>
    <xf numFmtId="0" fontId="32" fillId="0" borderId="0" xfId="0" applyFont="1"/>
    <xf numFmtId="0" fontId="16" fillId="0" borderId="18" xfId="0" applyFont="1" applyBorder="1"/>
    <xf numFmtId="0" fontId="0" fillId="39" borderId="18" xfId="0" applyFill="1" applyBorder="1"/>
    <xf numFmtId="0" fontId="0" fillId="38" borderId="18" xfId="0" applyFill="1" applyBorder="1"/>
    <xf numFmtId="0" fontId="16" fillId="0" borderId="18" xfId="0" applyFont="1" applyBorder="1" applyAlignment="1">
      <alignment wrapText="1"/>
    </xf>
    <xf numFmtId="0" fontId="16" fillId="37" borderId="18" xfId="0" applyFont="1" applyFill="1" applyBorder="1" applyAlignment="1">
      <alignment wrapText="1"/>
    </xf>
    <xf numFmtId="0" fontId="34" fillId="33" borderId="18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35" fillId="35" borderId="18" xfId="0" applyFont="1" applyFill="1" applyBorder="1" applyAlignment="1">
      <alignment horizontal="left" wrapText="1"/>
    </xf>
    <xf numFmtId="0" fontId="35" fillId="34" borderId="18" xfId="0" applyFont="1" applyFill="1" applyBorder="1" applyAlignment="1">
      <alignment horizontal="right"/>
    </xf>
    <xf numFmtId="166" fontId="36" fillId="0" borderId="18" xfId="0" applyNumberFormat="1" applyFont="1" applyBorder="1"/>
    <xf numFmtId="0" fontId="18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/>
    </xf>
    <xf numFmtId="0" fontId="35" fillId="34" borderId="18" xfId="0" applyFont="1" applyFill="1" applyBorder="1" applyAlignment="1">
      <alignment horizontal="left" wrapText="1"/>
    </xf>
    <xf numFmtId="0" fontId="37" fillId="34" borderId="18" xfId="0" applyFont="1" applyFill="1" applyBorder="1" applyAlignment="1">
      <alignment horizontal="right"/>
    </xf>
    <xf numFmtId="164" fontId="18" fillId="0" borderId="18" xfId="0" applyNumberFormat="1" applyFont="1" applyBorder="1"/>
    <xf numFmtId="0" fontId="35" fillId="0" borderId="18" xfId="0" applyFont="1" applyBorder="1" applyAlignment="1">
      <alignment horizontal="left" wrapText="1"/>
    </xf>
    <xf numFmtId="0" fontId="35" fillId="0" borderId="18" xfId="0" applyFont="1" applyBorder="1" applyAlignment="1">
      <alignment horizontal="right"/>
    </xf>
    <xf numFmtId="165" fontId="18" fillId="0" borderId="18" xfId="0" applyNumberFormat="1" applyFont="1" applyBorder="1"/>
    <xf numFmtId="0" fontId="35" fillId="40" borderId="18" xfId="0" applyFont="1" applyFill="1" applyBorder="1" applyAlignment="1">
      <alignment horizontal="left" wrapText="1"/>
    </xf>
    <xf numFmtId="0" fontId="35" fillId="40" borderId="18" xfId="0" applyFont="1" applyFill="1" applyBorder="1" applyAlignment="1">
      <alignment horizontal="right"/>
    </xf>
    <xf numFmtId="166" fontId="36" fillId="40" borderId="18" xfId="0" applyNumberFormat="1" applyFont="1" applyFill="1" applyBorder="1"/>
    <xf numFmtId="166" fontId="18" fillId="0" borderId="18" xfId="0" applyNumberFormat="1" applyFont="1" applyBorder="1"/>
    <xf numFmtId="166" fontId="18" fillId="40" borderId="18" xfId="0" applyNumberFormat="1" applyFont="1" applyFill="1" applyBorder="1"/>
    <xf numFmtId="0" fontId="35" fillId="34" borderId="18" xfId="0" applyFont="1" applyFill="1" applyBorder="1" applyAlignment="1">
      <alignment horizontal="right" vertical="center"/>
    </xf>
    <xf numFmtId="0" fontId="18" fillId="0" borderId="18" xfId="0" applyFont="1" applyBorder="1" applyAlignment="1">
      <alignment vertical="center"/>
    </xf>
    <xf numFmtId="0" fontId="18" fillId="40" borderId="18" xfId="0" applyFont="1" applyFill="1" applyBorder="1" applyAlignment="1">
      <alignment vertical="center"/>
    </xf>
    <xf numFmtId="2" fontId="18" fillId="0" borderId="18" xfId="0" applyNumberFormat="1" applyFont="1" applyBorder="1" applyAlignment="1">
      <alignment horizontal="center" vertical="center"/>
    </xf>
    <xf numFmtId="2" fontId="18" fillId="40" borderId="18" xfId="0" applyNumberFormat="1" applyFont="1" applyFill="1" applyBorder="1" applyAlignment="1">
      <alignment horizontal="center" vertical="center"/>
    </xf>
    <xf numFmtId="0" fontId="33" fillId="0" borderId="18" xfId="0" applyFont="1" applyBorder="1"/>
    <xf numFmtId="0" fontId="16" fillId="0" borderId="18" xfId="0" applyFont="1" applyBorder="1" applyAlignment="1">
      <alignment vertical="center" wrapText="1"/>
    </xf>
    <xf numFmtId="0" fontId="16" fillId="37" borderId="18" xfId="0" applyFont="1" applyFill="1" applyBorder="1" applyAlignment="1">
      <alignment vertical="center" wrapText="1"/>
    </xf>
    <xf numFmtId="2" fontId="19" fillId="40" borderId="18" xfId="0" applyNumberFormat="1" applyFont="1" applyFill="1" applyBorder="1" applyAlignment="1">
      <alignment horizontal="center" vertical="center"/>
    </xf>
    <xf numFmtId="0" fontId="19" fillId="40" borderId="18" xfId="0" applyFont="1" applyFill="1" applyBorder="1" applyAlignment="1">
      <alignment horizontal="center" vertical="center"/>
    </xf>
    <xf numFmtId="0" fontId="38" fillId="40" borderId="18" xfId="0" applyFont="1" applyFill="1" applyBorder="1" applyAlignment="1">
      <alignment horizontal="center" vertical="center" wrapText="1"/>
    </xf>
    <xf numFmtId="0" fontId="38" fillId="40" borderId="18" xfId="0" applyFont="1" applyFill="1" applyBorder="1" applyAlignment="1">
      <alignment horizontal="center" vertical="center"/>
    </xf>
    <xf numFmtId="166" fontId="39" fillId="40" borderId="18" xfId="0" applyNumberFormat="1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40" fillId="41" borderId="18" xfId="0" applyFont="1" applyFill="1" applyBorder="1" applyAlignment="1">
      <alignment horizontal="center" vertical="center" wrapText="1"/>
    </xf>
    <xf numFmtId="0" fontId="41" fillId="0" borderId="18" xfId="0" applyFont="1" applyBorder="1"/>
    <xf numFmtId="0" fontId="42" fillId="40" borderId="18" xfId="0" applyFont="1" applyFill="1" applyBorder="1" applyAlignment="1">
      <alignment horizontal="center" vertical="center"/>
    </xf>
    <xf numFmtId="0" fontId="43" fillId="40" borderId="18" xfId="0" applyFont="1" applyFill="1" applyBorder="1" applyAlignment="1">
      <alignment horizontal="center" vertical="center" wrapText="1"/>
    </xf>
    <xf numFmtId="0" fontId="43" fillId="40" borderId="18" xfId="0" applyFont="1" applyFill="1" applyBorder="1" applyAlignment="1">
      <alignment horizontal="center" vertical="center"/>
    </xf>
    <xf numFmtId="167" fontId="44" fillId="40" borderId="18" xfId="0" applyNumberFormat="1" applyFont="1" applyFill="1" applyBorder="1" applyAlignment="1">
      <alignment horizontal="center" vertical="center"/>
    </xf>
    <xf numFmtId="168" fontId="42" fillId="40" borderId="18" xfId="0" applyNumberFormat="1" applyFont="1" applyFill="1" applyBorder="1" applyAlignment="1">
      <alignment horizontal="center" vertical="center"/>
    </xf>
    <xf numFmtId="2" fontId="42" fillId="40" borderId="18" xfId="0" applyNumberFormat="1" applyFont="1" applyFill="1" applyBorder="1" applyAlignment="1">
      <alignment horizontal="center" vertical="center"/>
    </xf>
    <xf numFmtId="0" fontId="41" fillId="0" borderId="18" xfId="0" applyFont="1" applyBorder="1" applyAlignment="1">
      <alignment horizontal="center"/>
    </xf>
    <xf numFmtId="167" fontId="41" fillId="0" borderId="18" xfId="43" applyNumberFormat="1" applyFont="1" applyBorder="1" applyAlignment="1">
      <alignment horizontal="center"/>
    </xf>
    <xf numFmtId="168" fontId="41" fillId="0" borderId="18" xfId="0" applyNumberFormat="1" applyFont="1" applyBorder="1" applyAlignment="1">
      <alignment horizontal="center"/>
    </xf>
    <xf numFmtId="0" fontId="41" fillId="0" borderId="18" xfId="0" applyFont="1" applyBorder="1" applyAlignment="1">
      <alignment horizontal="center" vertical="center"/>
    </xf>
    <xf numFmtId="2" fontId="41" fillId="0" borderId="18" xfId="0" applyNumberFormat="1" applyFont="1" applyBorder="1" applyAlignment="1">
      <alignment horizontal="center"/>
    </xf>
    <xf numFmtId="2" fontId="41" fillId="0" borderId="18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tradekb/Knowledgebase/Quantity-and-Weight-Data-in-UN-Comtrade" TargetMode="External"/><Relationship Id="rId1" Type="http://schemas.openxmlformats.org/officeDocument/2006/relationships/hyperlink" Target="https://www.trademap.org/Docs/Metadata/Methodology_quantity_outliers_Y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zoomScale="75" workbookViewId="0">
      <selection activeCell="R181" sqref="R181"/>
    </sheetView>
  </sheetViews>
  <sheetFormatPr defaultRowHeight="14.4" x14ac:dyDescent="0.3"/>
  <cols>
    <col min="1" max="1" width="34.88671875" bestFit="1" customWidth="1"/>
    <col min="2" max="2" width="25.5546875" bestFit="1" customWidth="1"/>
    <col min="3" max="3" width="24.44140625" bestFit="1" customWidth="1"/>
    <col min="4" max="4" width="17.44140625" hidden="1" customWidth="1"/>
    <col min="5" max="5" width="12.5546875" hidden="1" customWidth="1"/>
    <col min="6" max="6" width="14.109375" hidden="1" customWidth="1"/>
    <col min="7" max="7" width="30.5546875" bestFit="1" customWidth="1"/>
    <col min="8" max="8" width="32.5546875" hidden="1" customWidth="1"/>
    <col min="9" max="9" width="30.5546875" hidden="1" customWidth="1"/>
    <col min="10" max="10" width="17.44140625" hidden="1" customWidth="1"/>
    <col min="11" max="11" width="29.33203125" hidden="1" customWidth="1"/>
    <col min="12" max="12" width="24" hidden="1" customWidth="1"/>
    <col min="13" max="13" width="34.33203125" hidden="1" customWidth="1"/>
  </cols>
  <sheetData>
    <row r="1" spans="1:13" x14ac:dyDescent="0.3">
      <c r="A1" s="102" t="s">
        <v>0</v>
      </c>
      <c r="B1" s="102"/>
      <c r="C1" s="102"/>
      <c r="D1" s="102"/>
      <c r="E1" s="102"/>
      <c r="F1" s="102"/>
    </row>
    <row r="2" spans="1:13" x14ac:dyDescent="0.3">
      <c r="A2" s="103" t="s">
        <v>1</v>
      </c>
      <c r="B2" s="103"/>
      <c r="C2" s="103"/>
      <c r="D2" s="103"/>
      <c r="E2" s="103"/>
      <c r="F2" s="103"/>
    </row>
    <row r="3" spans="1:13" x14ac:dyDescent="0.3">
      <c r="A3" s="1"/>
    </row>
    <row r="4" spans="1:13" ht="27.6" x14ac:dyDescent="0.3">
      <c r="A4" s="2" t="s">
        <v>2</v>
      </c>
    </row>
    <row r="5" spans="1:13" ht="27.6" x14ac:dyDescent="0.3">
      <c r="A5" s="2" t="s">
        <v>3</v>
      </c>
    </row>
    <row r="6" spans="1:13" ht="27.6" x14ac:dyDescent="0.3">
      <c r="A6" s="2" t="s">
        <v>4</v>
      </c>
    </row>
    <row r="7" spans="1:13" ht="57.6" x14ac:dyDescent="0.3">
      <c r="A7" s="3" t="s">
        <v>5</v>
      </c>
    </row>
    <row r="8" spans="1:13" ht="57.6" x14ac:dyDescent="0.3">
      <c r="A8" s="3" t="s">
        <v>6</v>
      </c>
    </row>
    <row r="9" spans="1:13" x14ac:dyDescent="0.3">
      <c r="A9" s="1"/>
    </row>
    <row r="10" spans="1:13" x14ac:dyDescent="0.3">
      <c r="A10" s="1"/>
    </row>
    <row r="11" spans="1:13" ht="32.4" customHeight="1" x14ac:dyDescent="0.3">
      <c r="A11" s="28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  <c r="M11" s="4" t="s">
        <v>19</v>
      </c>
    </row>
    <row r="12" spans="1:13" x14ac:dyDescent="0.3">
      <c r="A12" s="13" t="s">
        <v>20</v>
      </c>
      <c r="B12" s="5">
        <v>115</v>
      </c>
      <c r="C12" s="6">
        <v>-115</v>
      </c>
      <c r="D12" s="20">
        <v>14</v>
      </c>
      <c r="E12" s="20" t="s">
        <v>21</v>
      </c>
      <c r="F12" s="20">
        <v>8214</v>
      </c>
      <c r="G12" s="5">
        <v>410</v>
      </c>
      <c r="H12" s="5">
        <v>8</v>
      </c>
      <c r="I12" s="5">
        <v>3</v>
      </c>
      <c r="J12" s="5">
        <v>22</v>
      </c>
      <c r="K12" s="5">
        <v>10864</v>
      </c>
      <c r="L12" s="5">
        <v>0.3</v>
      </c>
      <c r="M12" s="5">
        <v>7.3</v>
      </c>
    </row>
    <row r="13" spans="1:13" x14ac:dyDescent="0.3">
      <c r="A13" s="16" t="s">
        <v>22</v>
      </c>
      <c r="B13" s="12">
        <v>40</v>
      </c>
      <c r="C13" s="8">
        <v>-8</v>
      </c>
      <c r="D13" s="12">
        <v>13</v>
      </c>
      <c r="E13" s="12" t="s">
        <v>21</v>
      </c>
      <c r="F13" s="12">
        <v>3077</v>
      </c>
      <c r="G13" s="12">
        <v>398</v>
      </c>
      <c r="H13" s="7">
        <v>-10</v>
      </c>
      <c r="I13" s="7">
        <v>-4</v>
      </c>
      <c r="J13" s="7">
        <v>16.5</v>
      </c>
      <c r="K13" s="7">
        <v>1004</v>
      </c>
      <c r="L13" s="7">
        <v>0.46</v>
      </c>
      <c r="M13" s="7">
        <v>2.9</v>
      </c>
    </row>
    <row r="14" spans="1:13" x14ac:dyDescent="0.3">
      <c r="A14" s="14" t="s">
        <v>23</v>
      </c>
      <c r="B14" s="7">
        <v>102</v>
      </c>
      <c r="C14" s="21">
        <v>-95</v>
      </c>
      <c r="D14" s="7">
        <v>10</v>
      </c>
      <c r="E14" s="7" t="s">
        <v>21</v>
      </c>
      <c r="F14" s="7">
        <v>10200</v>
      </c>
      <c r="G14" s="7">
        <v>305</v>
      </c>
      <c r="H14" s="5">
        <v>6</v>
      </c>
      <c r="I14" s="5">
        <v>-17</v>
      </c>
      <c r="J14" s="5">
        <v>6.6</v>
      </c>
      <c r="K14" s="5">
        <v>2609</v>
      </c>
      <c r="L14" s="5">
        <v>0.16</v>
      </c>
      <c r="M14" s="5">
        <v>2.9</v>
      </c>
    </row>
    <row r="15" spans="1:13" x14ac:dyDescent="0.3">
      <c r="A15" s="14" t="s">
        <v>24</v>
      </c>
      <c r="B15" s="7">
        <v>5</v>
      </c>
      <c r="C15" s="8">
        <v>-5</v>
      </c>
      <c r="D15" s="7">
        <v>1</v>
      </c>
      <c r="E15" s="7" t="s">
        <v>21</v>
      </c>
      <c r="F15" s="7">
        <v>5000</v>
      </c>
      <c r="G15" s="7">
        <v>290</v>
      </c>
      <c r="H15" s="7">
        <v>-38</v>
      </c>
      <c r="I15" s="7">
        <v>-49</v>
      </c>
      <c r="J15" s="7">
        <v>5.8</v>
      </c>
      <c r="K15" s="7">
        <v>1905</v>
      </c>
      <c r="L15" s="7">
        <v>0.14000000000000001</v>
      </c>
      <c r="M15" s="7">
        <v>2.9</v>
      </c>
    </row>
    <row r="16" spans="1:13" x14ac:dyDescent="0.3">
      <c r="A16" s="14" t="s">
        <v>25</v>
      </c>
      <c r="B16" s="7">
        <v>7</v>
      </c>
      <c r="C16" s="8">
        <v>-7</v>
      </c>
      <c r="D16" s="7">
        <v>0</v>
      </c>
      <c r="E16" s="7" t="s">
        <v>21</v>
      </c>
      <c r="F16" s="7"/>
      <c r="G16" s="7">
        <v>255</v>
      </c>
      <c r="H16" s="5">
        <v>-20</v>
      </c>
      <c r="I16" s="5">
        <v>6</v>
      </c>
      <c r="J16" s="5">
        <v>3.6</v>
      </c>
      <c r="K16" s="5">
        <v>2847</v>
      </c>
      <c r="L16" s="5">
        <v>0.14000000000000001</v>
      </c>
      <c r="M16" s="5">
        <v>2.6</v>
      </c>
    </row>
    <row r="17" spans="1:13" x14ac:dyDescent="0.3">
      <c r="A17" s="14" t="s">
        <v>26</v>
      </c>
      <c r="B17" s="7">
        <v>913</v>
      </c>
      <c r="C17" s="8">
        <v>-913</v>
      </c>
      <c r="D17" s="23">
        <v>348</v>
      </c>
      <c r="E17" s="23" t="s">
        <v>21</v>
      </c>
      <c r="F17" s="23">
        <v>2624</v>
      </c>
      <c r="G17" s="7">
        <v>233</v>
      </c>
      <c r="H17" s="7">
        <v>15</v>
      </c>
      <c r="I17" s="7">
        <v>-36</v>
      </c>
      <c r="J17" s="7">
        <v>3.5</v>
      </c>
      <c r="K17" s="7">
        <v>1945</v>
      </c>
      <c r="L17" s="7">
        <v>0.27</v>
      </c>
      <c r="M17" s="7">
        <v>2.9</v>
      </c>
    </row>
    <row r="18" spans="1:13" x14ac:dyDescent="0.3">
      <c r="A18" s="15" t="s">
        <v>27</v>
      </c>
      <c r="B18" s="11">
        <v>266</v>
      </c>
      <c r="C18" s="19">
        <v>-266</v>
      </c>
      <c r="D18" s="24">
        <v>0</v>
      </c>
      <c r="E18" s="24" t="s">
        <v>28</v>
      </c>
      <c r="F18" s="24"/>
      <c r="G18" s="11">
        <v>215</v>
      </c>
      <c r="H18" s="5">
        <v>9</v>
      </c>
      <c r="I18" s="5">
        <v>-54</v>
      </c>
      <c r="J18" s="5">
        <v>3.3</v>
      </c>
      <c r="K18" s="5">
        <v>3874</v>
      </c>
      <c r="L18" s="5">
        <v>0.38</v>
      </c>
      <c r="M18" s="5">
        <v>2.9</v>
      </c>
    </row>
    <row r="19" spans="1:13" x14ac:dyDescent="0.3">
      <c r="A19" s="13" t="s">
        <v>29</v>
      </c>
      <c r="B19" s="5">
        <v>1129</v>
      </c>
      <c r="C19" s="20">
        <v>12410</v>
      </c>
      <c r="D19" s="25">
        <v>139</v>
      </c>
      <c r="E19" s="25" t="s">
        <v>21</v>
      </c>
      <c r="F19" s="25">
        <v>8122</v>
      </c>
      <c r="G19" s="5">
        <v>204</v>
      </c>
      <c r="H19" s="7">
        <v>4</v>
      </c>
      <c r="I19" s="7">
        <v>68</v>
      </c>
      <c r="J19" s="7">
        <v>3</v>
      </c>
      <c r="K19" s="7">
        <v>4593</v>
      </c>
      <c r="L19" s="7">
        <v>0.36</v>
      </c>
      <c r="M19" s="7">
        <v>2.9</v>
      </c>
    </row>
    <row r="20" spans="1:13" x14ac:dyDescent="0.3">
      <c r="A20" s="13" t="s">
        <v>30</v>
      </c>
      <c r="B20" s="5">
        <v>11</v>
      </c>
      <c r="C20" s="6">
        <v>-11</v>
      </c>
      <c r="D20" s="5">
        <v>1</v>
      </c>
      <c r="E20" s="5" t="s">
        <v>21</v>
      </c>
      <c r="F20" s="5">
        <v>11000</v>
      </c>
      <c r="G20" s="5">
        <v>193</v>
      </c>
      <c r="H20" s="5">
        <v>-5</v>
      </c>
      <c r="I20" s="5">
        <v>2</v>
      </c>
      <c r="J20" s="5">
        <v>2.9</v>
      </c>
      <c r="K20" s="5">
        <v>8597</v>
      </c>
      <c r="L20" s="5">
        <v>0.2</v>
      </c>
      <c r="M20" s="5">
        <v>6.6</v>
      </c>
    </row>
    <row r="21" spans="1:13" x14ac:dyDescent="0.3">
      <c r="A21" s="14" t="s">
        <v>31</v>
      </c>
      <c r="B21" s="7">
        <v>29251</v>
      </c>
      <c r="C21" s="8">
        <v>-19877</v>
      </c>
      <c r="D21" s="7">
        <v>6598</v>
      </c>
      <c r="E21" s="7" t="s">
        <v>21</v>
      </c>
      <c r="F21" s="7">
        <v>4433</v>
      </c>
      <c r="G21" s="7">
        <v>165</v>
      </c>
      <c r="H21" s="7">
        <v>-7</v>
      </c>
      <c r="I21" s="7">
        <v>-26</v>
      </c>
      <c r="J21" s="7">
        <v>1.9</v>
      </c>
      <c r="K21" s="7">
        <v>1949</v>
      </c>
      <c r="L21" s="7">
        <v>0.25</v>
      </c>
      <c r="M21" s="7">
        <v>1.4</v>
      </c>
    </row>
    <row r="22" spans="1:13" x14ac:dyDescent="0.3">
      <c r="A22" s="14" t="s">
        <v>32</v>
      </c>
      <c r="B22" s="7">
        <v>350</v>
      </c>
      <c r="C22" s="8">
        <v>-348</v>
      </c>
      <c r="D22" s="26">
        <v>43</v>
      </c>
      <c r="E22" s="26" t="s">
        <v>21</v>
      </c>
      <c r="F22" s="26">
        <v>8140</v>
      </c>
      <c r="G22" s="7">
        <v>145</v>
      </c>
      <c r="H22" s="5">
        <v>21</v>
      </c>
      <c r="I22" s="5">
        <v>-4</v>
      </c>
      <c r="J22" s="5">
        <v>1.7</v>
      </c>
      <c r="K22" s="5">
        <v>3263</v>
      </c>
      <c r="L22" s="5">
        <v>0.26</v>
      </c>
      <c r="M22" s="5">
        <v>2.9</v>
      </c>
    </row>
    <row r="23" spans="1:13" x14ac:dyDescent="0.3">
      <c r="A23" s="16" t="s">
        <v>33</v>
      </c>
      <c r="B23" s="12">
        <v>1</v>
      </c>
      <c r="C23" s="8">
        <v>-1</v>
      </c>
      <c r="D23" s="12">
        <v>0</v>
      </c>
      <c r="E23" s="12" t="s">
        <v>21</v>
      </c>
      <c r="F23" s="12"/>
      <c r="G23" s="12">
        <v>143</v>
      </c>
      <c r="H23" s="7">
        <v>33</v>
      </c>
      <c r="I23" s="7">
        <v>-25</v>
      </c>
      <c r="J23" s="7">
        <v>1.6</v>
      </c>
      <c r="K23" s="7">
        <v>2308</v>
      </c>
      <c r="L23" s="7">
        <v>0.28999999999999998</v>
      </c>
      <c r="M23" s="7">
        <v>0</v>
      </c>
    </row>
    <row r="24" spans="1:13" x14ac:dyDescent="0.3">
      <c r="A24" s="14" t="s">
        <v>34</v>
      </c>
      <c r="B24" s="7">
        <v>44</v>
      </c>
      <c r="C24" s="8">
        <v>-44</v>
      </c>
      <c r="D24" s="7">
        <v>2</v>
      </c>
      <c r="E24" s="7" t="s">
        <v>21</v>
      </c>
      <c r="F24" s="7">
        <v>22000</v>
      </c>
      <c r="G24" s="7">
        <v>142</v>
      </c>
      <c r="H24" s="5">
        <v>24</v>
      </c>
      <c r="I24" s="5">
        <v>-25</v>
      </c>
      <c r="J24" s="5">
        <v>1.6</v>
      </c>
      <c r="K24" s="5">
        <v>13162</v>
      </c>
      <c r="L24" s="5">
        <v>0.3</v>
      </c>
      <c r="M24" s="5">
        <v>33.4</v>
      </c>
    </row>
    <row r="25" spans="1:13" x14ac:dyDescent="0.3">
      <c r="A25" s="16" t="s">
        <v>35</v>
      </c>
      <c r="B25" s="12">
        <v>135</v>
      </c>
      <c r="C25" s="8">
        <v>-135</v>
      </c>
      <c r="D25" s="12">
        <v>12</v>
      </c>
      <c r="E25" s="12" t="s">
        <v>21</v>
      </c>
      <c r="F25" s="12">
        <v>11250</v>
      </c>
      <c r="G25" s="12">
        <v>139</v>
      </c>
      <c r="H25" s="7">
        <v>-11</v>
      </c>
      <c r="I25" s="7">
        <v>26</v>
      </c>
      <c r="J25" s="7">
        <v>1.5</v>
      </c>
      <c r="K25" s="7">
        <v>2999</v>
      </c>
      <c r="L25" s="7">
        <v>0.15</v>
      </c>
      <c r="M25" s="7">
        <v>4.5</v>
      </c>
    </row>
    <row r="26" spans="1:13" x14ac:dyDescent="0.3">
      <c r="A26" s="13" t="s">
        <v>36</v>
      </c>
      <c r="B26" s="5">
        <v>87</v>
      </c>
      <c r="C26" s="6">
        <v>-87</v>
      </c>
      <c r="D26" s="5">
        <v>38</v>
      </c>
      <c r="E26" s="5" t="s">
        <v>21</v>
      </c>
      <c r="F26" s="5">
        <v>2289</v>
      </c>
      <c r="G26" s="5">
        <v>129</v>
      </c>
      <c r="H26" s="11"/>
      <c r="I26" s="11">
        <v>9</v>
      </c>
      <c r="J26" s="11">
        <v>1.5</v>
      </c>
      <c r="K26" s="11">
        <v>3331</v>
      </c>
      <c r="L26" s="11">
        <v>0.42</v>
      </c>
      <c r="M26" s="11">
        <v>4.5</v>
      </c>
    </row>
    <row r="27" spans="1:13" x14ac:dyDescent="0.3">
      <c r="A27" s="14" t="s">
        <v>37</v>
      </c>
      <c r="B27" s="7">
        <v>46</v>
      </c>
      <c r="C27" s="8">
        <v>-46</v>
      </c>
      <c r="D27" s="7">
        <v>6</v>
      </c>
      <c r="E27" s="7" t="s">
        <v>38</v>
      </c>
      <c r="F27" s="7">
        <v>7667</v>
      </c>
      <c r="G27" s="7">
        <v>129</v>
      </c>
      <c r="H27" s="12">
        <v>4</v>
      </c>
      <c r="I27" s="12">
        <v>43</v>
      </c>
      <c r="J27" s="12">
        <v>1.3</v>
      </c>
      <c r="K27" s="12">
        <v>1900</v>
      </c>
      <c r="L27" s="12">
        <v>1</v>
      </c>
      <c r="M27" s="12">
        <v>43.7</v>
      </c>
    </row>
    <row r="28" spans="1:13" x14ac:dyDescent="0.3">
      <c r="A28" s="14" t="s">
        <v>39</v>
      </c>
      <c r="B28" s="7">
        <v>6</v>
      </c>
      <c r="C28" s="21">
        <v>-6</v>
      </c>
      <c r="D28" s="7">
        <v>5</v>
      </c>
      <c r="E28" s="7" t="s">
        <v>21</v>
      </c>
      <c r="F28" s="7">
        <v>1200</v>
      </c>
      <c r="G28" s="7">
        <v>110</v>
      </c>
      <c r="H28" s="5">
        <v>68</v>
      </c>
      <c r="I28" s="5">
        <v>199</v>
      </c>
      <c r="J28" s="5">
        <v>1.3</v>
      </c>
      <c r="K28" s="5">
        <v>8154</v>
      </c>
      <c r="L28" s="5">
        <v>0.87</v>
      </c>
      <c r="M28" s="5">
        <v>14.8</v>
      </c>
    </row>
    <row r="29" spans="1:13" x14ac:dyDescent="0.3">
      <c r="A29" s="13" t="s">
        <v>40</v>
      </c>
      <c r="B29" s="5">
        <v>1039</v>
      </c>
      <c r="C29" s="19">
        <v>-187</v>
      </c>
      <c r="D29" s="5">
        <v>563</v>
      </c>
      <c r="E29" s="5" t="s">
        <v>21</v>
      </c>
      <c r="F29" s="5">
        <v>1845</v>
      </c>
      <c r="G29" s="5">
        <v>109</v>
      </c>
      <c r="H29" s="7"/>
      <c r="I29" s="7">
        <v>0</v>
      </c>
      <c r="J29" s="7">
        <v>1.3</v>
      </c>
      <c r="K29" s="7">
        <v>5625</v>
      </c>
      <c r="L29" s="7">
        <v>0.54</v>
      </c>
      <c r="M29" s="7">
        <v>2.9</v>
      </c>
    </row>
    <row r="30" spans="1:13" x14ac:dyDescent="0.3">
      <c r="A30" s="13" t="s">
        <v>41</v>
      </c>
      <c r="B30" s="5">
        <v>50</v>
      </c>
      <c r="C30" s="19">
        <v>-50</v>
      </c>
      <c r="D30" s="5">
        <v>7</v>
      </c>
      <c r="E30" s="5" t="s">
        <v>21</v>
      </c>
      <c r="F30" s="5">
        <v>7143</v>
      </c>
      <c r="G30" s="5">
        <v>103</v>
      </c>
      <c r="H30" s="5">
        <v>4</v>
      </c>
      <c r="I30" s="5">
        <v>12</v>
      </c>
      <c r="J30" s="5">
        <v>1.2</v>
      </c>
      <c r="K30" s="5">
        <v>5846</v>
      </c>
      <c r="L30" s="5">
        <v>0.19</v>
      </c>
      <c r="M30" s="5">
        <v>2.9</v>
      </c>
    </row>
    <row r="31" spans="1:13" x14ac:dyDescent="0.3">
      <c r="A31" s="13" t="s">
        <v>42</v>
      </c>
      <c r="B31" s="5">
        <v>2285</v>
      </c>
      <c r="C31" s="20">
        <v>1177</v>
      </c>
      <c r="D31" s="20">
        <v>212</v>
      </c>
      <c r="E31" s="20" t="s">
        <v>21</v>
      </c>
      <c r="F31" s="20">
        <v>10778</v>
      </c>
      <c r="G31" s="5">
        <v>88</v>
      </c>
      <c r="H31" s="7">
        <v>6</v>
      </c>
      <c r="I31" s="7">
        <v>48</v>
      </c>
      <c r="J31" s="7">
        <v>1.2</v>
      </c>
      <c r="K31" s="7">
        <v>5876</v>
      </c>
      <c r="L31" s="7">
        <v>0.34</v>
      </c>
      <c r="M31" s="7">
        <v>2.9</v>
      </c>
    </row>
    <row r="32" spans="1:13" x14ac:dyDescent="0.3">
      <c r="A32" s="14" t="s">
        <v>43</v>
      </c>
      <c r="B32" s="7">
        <v>83</v>
      </c>
      <c r="C32" s="8">
        <v>-62</v>
      </c>
      <c r="D32" s="7">
        <v>8</v>
      </c>
      <c r="E32" s="7" t="s">
        <v>38</v>
      </c>
      <c r="F32" s="7">
        <v>10375</v>
      </c>
      <c r="G32" s="7">
        <v>84</v>
      </c>
      <c r="H32" s="5">
        <v>-9</v>
      </c>
      <c r="I32" s="5">
        <v>37</v>
      </c>
      <c r="J32" s="5">
        <v>1</v>
      </c>
      <c r="K32" s="5">
        <v>11427</v>
      </c>
      <c r="L32" s="5">
        <v>0.4</v>
      </c>
      <c r="M32" s="5">
        <v>3.2</v>
      </c>
    </row>
    <row r="33" spans="1:13" x14ac:dyDescent="0.3">
      <c r="A33" s="15" t="s">
        <v>44</v>
      </c>
      <c r="B33" s="11">
        <v>372</v>
      </c>
      <c r="C33" s="19">
        <v>-372</v>
      </c>
      <c r="D33" s="24">
        <v>0</v>
      </c>
      <c r="E33" s="24" t="s">
        <v>28</v>
      </c>
      <c r="F33" s="24"/>
      <c r="G33" s="11">
        <v>78</v>
      </c>
      <c r="H33" s="7">
        <v>56</v>
      </c>
      <c r="I33" s="7">
        <v>-28</v>
      </c>
      <c r="J33" s="7">
        <v>0.8</v>
      </c>
      <c r="K33" s="7">
        <v>2834</v>
      </c>
      <c r="L33" s="7">
        <v>0.28999999999999998</v>
      </c>
      <c r="M33" s="7">
        <v>2.9</v>
      </c>
    </row>
    <row r="34" spans="1:13" x14ac:dyDescent="0.3">
      <c r="A34" s="14" t="s">
        <v>45</v>
      </c>
      <c r="B34" s="7">
        <v>47</v>
      </c>
      <c r="C34" s="8">
        <v>-47</v>
      </c>
      <c r="D34" s="7">
        <v>0</v>
      </c>
      <c r="E34" s="7" t="s">
        <v>28</v>
      </c>
      <c r="F34" s="7"/>
      <c r="G34" s="7">
        <v>74</v>
      </c>
      <c r="H34" s="5">
        <v>12</v>
      </c>
      <c r="I34" s="5">
        <v>27</v>
      </c>
      <c r="J34" s="5">
        <v>0.7</v>
      </c>
      <c r="K34" s="5">
        <v>1769</v>
      </c>
      <c r="L34" s="5">
        <v>0.24</v>
      </c>
      <c r="M34" s="5">
        <v>4.5</v>
      </c>
    </row>
    <row r="35" spans="1:13" x14ac:dyDescent="0.3">
      <c r="A35" s="13" t="s">
        <v>46</v>
      </c>
      <c r="B35" s="5">
        <v>38</v>
      </c>
      <c r="C35" s="6">
        <v>-38</v>
      </c>
      <c r="D35" s="5">
        <v>30</v>
      </c>
      <c r="E35" s="5" t="s">
        <v>21</v>
      </c>
      <c r="F35" s="5">
        <v>1267</v>
      </c>
      <c r="G35" s="5">
        <v>66</v>
      </c>
      <c r="H35" s="7">
        <v>5</v>
      </c>
      <c r="I35" s="7">
        <v>-33</v>
      </c>
      <c r="J35" s="7">
        <v>0.7</v>
      </c>
      <c r="K35" s="7">
        <v>11250</v>
      </c>
      <c r="L35" s="7">
        <v>0.47</v>
      </c>
      <c r="M35" s="7">
        <v>6.8</v>
      </c>
    </row>
    <row r="36" spans="1:13" x14ac:dyDescent="0.3">
      <c r="A36" s="15" t="s">
        <v>47</v>
      </c>
      <c r="B36" s="11">
        <v>12</v>
      </c>
      <c r="C36" s="19">
        <v>-12</v>
      </c>
      <c r="D36" s="24">
        <v>1</v>
      </c>
      <c r="E36" s="24" t="s">
        <v>21</v>
      </c>
      <c r="F36" s="24">
        <v>12000</v>
      </c>
      <c r="G36" s="11">
        <v>64</v>
      </c>
      <c r="H36" s="5"/>
      <c r="I36" s="5">
        <v>56350</v>
      </c>
      <c r="J36" s="5">
        <v>0.6</v>
      </c>
      <c r="K36" s="5">
        <v>1084</v>
      </c>
      <c r="L36" s="5">
        <v>1</v>
      </c>
      <c r="M36" s="5">
        <v>44.6</v>
      </c>
    </row>
    <row r="37" spans="1:13" x14ac:dyDescent="0.3">
      <c r="A37" s="15" t="s">
        <v>48</v>
      </c>
      <c r="B37" s="11">
        <v>7</v>
      </c>
      <c r="C37" s="6">
        <v>-7</v>
      </c>
      <c r="D37" s="24">
        <v>4</v>
      </c>
      <c r="E37" s="24" t="s">
        <v>21</v>
      </c>
      <c r="F37" s="24">
        <v>1750</v>
      </c>
      <c r="G37" s="11">
        <v>64</v>
      </c>
      <c r="H37" s="7">
        <v>35</v>
      </c>
      <c r="I37" s="7">
        <v>-18</v>
      </c>
      <c r="J37" s="7">
        <v>0.6</v>
      </c>
      <c r="K37" s="7">
        <v>3600</v>
      </c>
      <c r="L37" s="7">
        <v>0.28999999999999998</v>
      </c>
      <c r="M37" s="7">
        <v>2.9</v>
      </c>
    </row>
    <row r="38" spans="1:13" x14ac:dyDescent="0.3">
      <c r="A38" s="14" t="s">
        <v>49</v>
      </c>
      <c r="B38" s="7">
        <v>1465</v>
      </c>
      <c r="C38" s="23">
        <v>9111</v>
      </c>
      <c r="D38" s="26">
        <v>177</v>
      </c>
      <c r="E38" s="26" t="s">
        <v>21</v>
      </c>
      <c r="F38" s="26">
        <v>8277</v>
      </c>
      <c r="G38" s="7">
        <v>59</v>
      </c>
      <c r="H38" s="5">
        <v>179</v>
      </c>
      <c r="I38" s="5">
        <v>-42</v>
      </c>
      <c r="J38" s="5">
        <v>0.6</v>
      </c>
      <c r="K38" s="5">
        <v>856</v>
      </c>
      <c r="L38" s="5">
        <v>0.73</v>
      </c>
      <c r="M38" s="5">
        <v>2.9</v>
      </c>
    </row>
    <row r="39" spans="1:13" x14ac:dyDescent="0.3">
      <c r="A39" s="14" t="s">
        <v>50</v>
      </c>
      <c r="B39" s="7">
        <v>109</v>
      </c>
      <c r="C39" s="8">
        <v>-109</v>
      </c>
      <c r="D39" s="7">
        <v>46</v>
      </c>
      <c r="E39" s="7" t="s">
        <v>21</v>
      </c>
      <c r="F39" s="7">
        <v>2370</v>
      </c>
      <c r="G39" s="7">
        <v>59</v>
      </c>
      <c r="H39" s="7">
        <v>2</v>
      </c>
      <c r="I39" s="7">
        <v>27</v>
      </c>
      <c r="J39" s="7">
        <v>0.6</v>
      </c>
      <c r="K39" s="7">
        <v>7791</v>
      </c>
      <c r="L39" s="7">
        <v>0.93</v>
      </c>
      <c r="M39" s="7">
        <v>27.4</v>
      </c>
    </row>
    <row r="40" spans="1:13" x14ac:dyDescent="0.3">
      <c r="A40" s="14" t="s">
        <v>51</v>
      </c>
      <c r="B40" s="7">
        <v>33</v>
      </c>
      <c r="C40" s="8">
        <v>-33</v>
      </c>
      <c r="D40" s="7">
        <v>1</v>
      </c>
      <c r="E40" s="7" t="s">
        <v>21</v>
      </c>
      <c r="F40" s="7">
        <v>33000</v>
      </c>
      <c r="G40" s="7">
        <v>59</v>
      </c>
      <c r="H40" s="5">
        <v>-24</v>
      </c>
      <c r="I40" s="5">
        <v>-1</v>
      </c>
      <c r="J40" s="5">
        <v>0.5</v>
      </c>
      <c r="K40" s="5">
        <v>2120</v>
      </c>
      <c r="L40" s="5">
        <v>0.39</v>
      </c>
      <c r="M40" s="5">
        <v>2.9</v>
      </c>
    </row>
    <row r="41" spans="1:13" x14ac:dyDescent="0.3">
      <c r="A41" s="15" t="s">
        <v>52</v>
      </c>
      <c r="B41" s="11">
        <v>24</v>
      </c>
      <c r="C41" s="6">
        <v>-24</v>
      </c>
      <c r="D41" s="11">
        <v>2</v>
      </c>
      <c r="E41" s="11" t="s">
        <v>21</v>
      </c>
      <c r="F41" s="11">
        <v>12000</v>
      </c>
      <c r="G41" s="11">
        <v>59</v>
      </c>
      <c r="H41" s="7">
        <v>-5</v>
      </c>
      <c r="I41" s="7">
        <v>-53</v>
      </c>
      <c r="J41" s="7">
        <v>0.5</v>
      </c>
      <c r="K41" s="7">
        <v>4304</v>
      </c>
      <c r="L41" s="7">
        <v>0.2</v>
      </c>
      <c r="M41" s="7">
        <v>18.600000000000001</v>
      </c>
    </row>
    <row r="42" spans="1:13" x14ac:dyDescent="0.3">
      <c r="A42" s="13" t="s">
        <v>53</v>
      </c>
      <c r="B42" s="5">
        <v>92</v>
      </c>
      <c r="C42" s="6">
        <v>-92</v>
      </c>
      <c r="D42" s="5">
        <v>12</v>
      </c>
      <c r="E42" s="5" t="s">
        <v>21</v>
      </c>
      <c r="F42" s="5">
        <v>7667</v>
      </c>
      <c r="G42" s="5">
        <v>55</v>
      </c>
      <c r="H42" s="5">
        <v>63</v>
      </c>
      <c r="I42" s="5">
        <v>2</v>
      </c>
      <c r="J42" s="5">
        <v>0.5</v>
      </c>
      <c r="K42" s="5">
        <v>5368</v>
      </c>
      <c r="L42" s="5">
        <v>0.33</v>
      </c>
      <c r="M42" s="5">
        <v>5.6</v>
      </c>
    </row>
    <row r="43" spans="1:13" x14ac:dyDescent="0.3">
      <c r="A43" s="13" t="s">
        <v>54</v>
      </c>
      <c r="B43" s="5">
        <v>95</v>
      </c>
      <c r="C43" s="6">
        <v>-65</v>
      </c>
      <c r="D43" s="5">
        <v>17</v>
      </c>
      <c r="E43" s="5" t="s">
        <v>21</v>
      </c>
      <c r="F43" s="5">
        <v>5588</v>
      </c>
      <c r="G43" s="5">
        <v>52</v>
      </c>
      <c r="H43" s="7">
        <v>344</v>
      </c>
      <c r="I43" s="7">
        <v>252</v>
      </c>
      <c r="J43" s="7">
        <v>0.5</v>
      </c>
      <c r="K43" s="7">
        <v>1006</v>
      </c>
      <c r="L43" s="7">
        <v>0.96</v>
      </c>
      <c r="M43" s="7">
        <v>0</v>
      </c>
    </row>
    <row r="44" spans="1:13" x14ac:dyDescent="0.3">
      <c r="A44" s="13" t="s">
        <v>55</v>
      </c>
      <c r="B44" s="5">
        <v>55</v>
      </c>
      <c r="C44" s="19">
        <v>-55</v>
      </c>
      <c r="D44" s="5">
        <v>8</v>
      </c>
      <c r="E44" s="5" t="s">
        <v>21</v>
      </c>
      <c r="F44" s="5">
        <v>6875</v>
      </c>
      <c r="G44" s="5">
        <v>48</v>
      </c>
      <c r="H44" s="5">
        <v>8</v>
      </c>
      <c r="I44" s="5">
        <v>1865</v>
      </c>
      <c r="J44" s="5">
        <v>0.4</v>
      </c>
      <c r="K44" s="5">
        <v>1208</v>
      </c>
      <c r="L44" s="5">
        <v>0.56000000000000005</v>
      </c>
      <c r="M44" s="5">
        <v>4.4000000000000004</v>
      </c>
    </row>
    <row r="45" spans="1:13" x14ac:dyDescent="0.3">
      <c r="A45" s="14" t="s">
        <v>56</v>
      </c>
      <c r="B45" s="7">
        <v>19</v>
      </c>
      <c r="C45" s="8">
        <v>-16</v>
      </c>
      <c r="D45" s="7">
        <v>8</v>
      </c>
      <c r="E45" s="7" t="s">
        <v>21</v>
      </c>
      <c r="F45" s="7">
        <v>2375</v>
      </c>
      <c r="G45" s="7">
        <v>46</v>
      </c>
      <c r="H45" s="7">
        <v>23</v>
      </c>
      <c r="I45" s="7">
        <v>30</v>
      </c>
      <c r="J45" s="7">
        <v>0.4</v>
      </c>
      <c r="K45" s="7">
        <v>7575</v>
      </c>
      <c r="L45" s="7">
        <v>0.31</v>
      </c>
      <c r="M45" s="7">
        <v>4.3</v>
      </c>
    </row>
    <row r="46" spans="1:13" x14ac:dyDescent="0.3">
      <c r="A46" s="15" t="s">
        <v>57</v>
      </c>
      <c r="B46" s="11">
        <v>19</v>
      </c>
      <c r="C46" s="6">
        <v>-17</v>
      </c>
      <c r="D46" s="11">
        <v>8</v>
      </c>
      <c r="E46" s="11" t="s">
        <v>21</v>
      </c>
      <c r="F46" s="11">
        <v>2375</v>
      </c>
      <c r="G46" s="11">
        <v>46</v>
      </c>
      <c r="H46" s="11"/>
      <c r="I46" s="11">
        <v>-52</v>
      </c>
      <c r="J46" s="11">
        <v>0.4</v>
      </c>
      <c r="K46" s="11">
        <v>3650</v>
      </c>
      <c r="L46" s="11">
        <v>0.38</v>
      </c>
      <c r="M46" s="11">
        <v>1.6</v>
      </c>
    </row>
    <row r="47" spans="1:13" x14ac:dyDescent="0.3">
      <c r="A47" s="14" t="s">
        <v>58</v>
      </c>
      <c r="B47" s="7">
        <v>51</v>
      </c>
      <c r="C47" s="8">
        <v>-49</v>
      </c>
      <c r="D47" s="26">
        <v>38</v>
      </c>
      <c r="E47" s="26" t="s">
        <v>21</v>
      </c>
      <c r="F47" s="26">
        <v>1342</v>
      </c>
      <c r="G47" s="7">
        <v>42</v>
      </c>
      <c r="H47" s="7">
        <v>15</v>
      </c>
      <c r="I47" s="7">
        <v>-3</v>
      </c>
      <c r="J47" s="7">
        <v>0.4</v>
      </c>
      <c r="K47" s="7">
        <v>8052</v>
      </c>
      <c r="L47" s="7">
        <v>0.12</v>
      </c>
      <c r="M47" s="7">
        <v>0</v>
      </c>
    </row>
    <row r="48" spans="1:13" x14ac:dyDescent="0.3">
      <c r="A48" s="16" t="s">
        <v>59</v>
      </c>
      <c r="B48" s="12">
        <v>2336</v>
      </c>
      <c r="C48" s="8">
        <v>-2312</v>
      </c>
      <c r="D48" s="12">
        <v>723</v>
      </c>
      <c r="E48" s="12" t="s">
        <v>21</v>
      </c>
      <c r="F48" s="12">
        <v>3231</v>
      </c>
      <c r="G48" s="12">
        <v>41</v>
      </c>
      <c r="H48" s="11"/>
      <c r="I48" s="11">
        <v>-17</v>
      </c>
      <c r="J48" s="11">
        <v>0.4</v>
      </c>
      <c r="K48" s="11">
        <v>6882</v>
      </c>
      <c r="L48" s="11">
        <v>0.52</v>
      </c>
      <c r="M48" s="11">
        <v>26.8</v>
      </c>
    </row>
    <row r="49" spans="1:13" x14ac:dyDescent="0.3">
      <c r="A49" s="14" t="s">
        <v>60</v>
      </c>
      <c r="B49" s="7">
        <v>29</v>
      </c>
      <c r="C49" s="8">
        <v>-29</v>
      </c>
      <c r="D49" s="7">
        <v>17</v>
      </c>
      <c r="E49" s="7" t="s">
        <v>21</v>
      </c>
      <c r="F49" s="7">
        <v>1706</v>
      </c>
      <c r="G49" s="7">
        <v>39</v>
      </c>
      <c r="H49" s="7">
        <v>26</v>
      </c>
      <c r="I49" s="7">
        <v>12</v>
      </c>
      <c r="J49" s="7">
        <v>0.4</v>
      </c>
      <c r="K49" s="7">
        <v>11573</v>
      </c>
      <c r="L49" s="7">
        <v>0.22</v>
      </c>
      <c r="M49" s="7">
        <v>12.4</v>
      </c>
    </row>
    <row r="50" spans="1:13" x14ac:dyDescent="0.3">
      <c r="A50" s="14" t="s">
        <v>61</v>
      </c>
      <c r="B50" s="7">
        <v>43</v>
      </c>
      <c r="C50" s="8">
        <v>-43</v>
      </c>
      <c r="D50" s="7">
        <v>111</v>
      </c>
      <c r="E50" s="7" t="s">
        <v>21</v>
      </c>
      <c r="F50" s="7">
        <v>387</v>
      </c>
      <c r="G50" s="7">
        <v>36</v>
      </c>
      <c r="H50" s="11"/>
      <c r="I50" s="11">
        <v>5</v>
      </c>
      <c r="J50" s="11">
        <v>0.4</v>
      </c>
      <c r="K50" s="11">
        <v>2701</v>
      </c>
      <c r="L50" s="11">
        <v>0.43</v>
      </c>
      <c r="M50" s="11">
        <v>12.7</v>
      </c>
    </row>
    <row r="51" spans="1:13" x14ac:dyDescent="0.3">
      <c r="A51" s="14" t="s">
        <v>62</v>
      </c>
      <c r="B51" s="7">
        <v>6</v>
      </c>
      <c r="C51" s="8">
        <v>-6</v>
      </c>
      <c r="D51" s="7">
        <v>1</v>
      </c>
      <c r="E51" s="7" t="s">
        <v>38</v>
      </c>
      <c r="F51" s="7">
        <v>6000</v>
      </c>
      <c r="G51" s="7">
        <v>34</v>
      </c>
      <c r="H51" s="7">
        <v>-10</v>
      </c>
      <c r="I51" s="7">
        <v>6</v>
      </c>
      <c r="J51" s="7">
        <v>0.3</v>
      </c>
      <c r="K51" s="7">
        <v>6333</v>
      </c>
      <c r="L51" s="7">
        <v>0.33</v>
      </c>
      <c r="M51" s="7">
        <v>13.8</v>
      </c>
    </row>
    <row r="52" spans="1:13" x14ac:dyDescent="0.3">
      <c r="A52" s="14" t="s">
        <v>63</v>
      </c>
      <c r="B52" s="7">
        <v>1084</v>
      </c>
      <c r="C52" s="8">
        <v>-474</v>
      </c>
      <c r="D52" s="26">
        <v>179</v>
      </c>
      <c r="E52" s="26" t="s">
        <v>21</v>
      </c>
      <c r="F52" s="26">
        <v>6056</v>
      </c>
      <c r="G52" s="7">
        <v>30</v>
      </c>
      <c r="H52" s="5">
        <v>-21</v>
      </c>
      <c r="I52" s="5">
        <v>2</v>
      </c>
      <c r="J52" s="5">
        <v>0.3</v>
      </c>
      <c r="K52" s="5">
        <v>7816</v>
      </c>
      <c r="L52" s="5">
        <v>0.91</v>
      </c>
      <c r="M52" s="5">
        <v>31.5</v>
      </c>
    </row>
    <row r="53" spans="1:13" x14ac:dyDescent="0.3">
      <c r="A53" s="13" t="s">
        <v>64</v>
      </c>
      <c r="B53" s="5">
        <v>83</v>
      </c>
      <c r="C53" s="6">
        <v>-79</v>
      </c>
      <c r="D53" s="5">
        <v>22</v>
      </c>
      <c r="E53" s="5" t="s">
        <v>38</v>
      </c>
      <c r="F53" s="5">
        <v>3773</v>
      </c>
      <c r="G53" s="5">
        <v>30</v>
      </c>
      <c r="H53" s="7">
        <v>-50</v>
      </c>
      <c r="I53" s="7">
        <v>-18</v>
      </c>
      <c r="J53" s="7">
        <v>0.3</v>
      </c>
      <c r="K53" s="7">
        <v>598</v>
      </c>
      <c r="L53" s="7">
        <v>0.41</v>
      </c>
      <c r="M53" s="7">
        <v>2.9</v>
      </c>
    </row>
    <row r="54" spans="1:13" x14ac:dyDescent="0.3">
      <c r="A54" s="14" t="s">
        <v>65</v>
      </c>
      <c r="B54" s="7">
        <v>151</v>
      </c>
      <c r="C54" s="8">
        <v>-147</v>
      </c>
      <c r="D54" s="7">
        <v>13</v>
      </c>
      <c r="E54" s="7" t="s">
        <v>21</v>
      </c>
      <c r="F54" s="7">
        <v>11615</v>
      </c>
      <c r="G54" s="7">
        <v>29</v>
      </c>
      <c r="H54" s="5">
        <v>0</v>
      </c>
      <c r="I54" s="5">
        <v>-12</v>
      </c>
      <c r="J54" s="5">
        <v>0.3</v>
      </c>
      <c r="K54" s="5">
        <v>3804</v>
      </c>
      <c r="L54" s="5">
        <v>0.34</v>
      </c>
      <c r="M54" s="5">
        <v>2.9</v>
      </c>
    </row>
    <row r="55" spans="1:13" x14ac:dyDescent="0.3">
      <c r="A55" s="14" t="s">
        <v>66</v>
      </c>
      <c r="B55" s="7">
        <v>202</v>
      </c>
      <c r="C55" s="8">
        <v>-198</v>
      </c>
      <c r="D55" s="23">
        <v>38</v>
      </c>
      <c r="E55" s="23" t="s">
        <v>21</v>
      </c>
      <c r="F55" s="23">
        <v>5316</v>
      </c>
      <c r="G55" s="7">
        <v>27</v>
      </c>
      <c r="H55" s="7">
        <v>7</v>
      </c>
      <c r="I55" s="7">
        <v>111</v>
      </c>
      <c r="J55" s="7">
        <v>0.3</v>
      </c>
      <c r="K55" s="7">
        <v>2664</v>
      </c>
      <c r="L55" s="7">
        <v>0.97</v>
      </c>
      <c r="M55" s="7">
        <v>14.2</v>
      </c>
    </row>
    <row r="56" spans="1:13" x14ac:dyDescent="0.3">
      <c r="A56" s="14" t="s">
        <v>67</v>
      </c>
      <c r="B56" s="7">
        <v>92</v>
      </c>
      <c r="C56" s="8">
        <v>-88</v>
      </c>
      <c r="D56" s="23">
        <v>4</v>
      </c>
      <c r="E56" s="23" t="s">
        <v>21</v>
      </c>
      <c r="F56" s="23">
        <v>23000</v>
      </c>
      <c r="G56" s="7">
        <v>27</v>
      </c>
      <c r="H56" s="5">
        <v>-3</v>
      </c>
      <c r="I56" s="5">
        <v>15</v>
      </c>
      <c r="J56" s="5">
        <v>0.3</v>
      </c>
      <c r="K56" s="5">
        <v>1577</v>
      </c>
      <c r="L56" s="5">
        <v>0.64</v>
      </c>
      <c r="M56" s="5">
        <v>2.9</v>
      </c>
    </row>
    <row r="57" spans="1:13" x14ac:dyDescent="0.3">
      <c r="A57" s="13" t="s">
        <v>68</v>
      </c>
      <c r="B57" s="5">
        <v>945</v>
      </c>
      <c r="C57" s="6">
        <v>-705</v>
      </c>
      <c r="D57" s="5">
        <v>52</v>
      </c>
      <c r="E57" s="5" t="s">
        <v>21</v>
      </c>
      <c r="F57" s="5">
        <v>18173</v>
      </c>
      <c r="G57" s="5">
        <v>26</v>
      </c>
      <c r="H57" s="7"/>
      <c r="I57" s="7">
        <v>-21</v>
      </c>
      <c r="J57" s="7">
        <v>0.2</v>
      </c>
      <c r="K57" s="7">
        <v>4574</v>
      </c>
      <c r="L57" s="7">
        <v>0.64</v>
      </c>
      <c r="M57" s="7">
        <v>41</v>
      </c>
    </row>
    <row r="58" spans="1:13" x14ac:dyDescent="0.3">
      <c r="A58" s="14" t="s">
        <v>69</v>
      </c>
      <c r="B58" s="7">
        <v>2890</v>
      </c>
      <c r="C58" s="21">
        <v>-2810</v>
      </c>
      <c r="D58" s="23">
        <v>382</v>
      </c>
      <c r="E58" s="23" t="s">
        <v>21</v>
      </c>
      <c r="F58" s="23">
        <v>7565</v>
      </c>
      <c r="G58" s="7">
        <v>23</v>
      </c>
      <c r="H58" s="5"/>
      <c r="I58" s="5">
        <v>145</v>
      </c>
      <c r="J58" s="5">
        <v>0.2</v>
      </c>
      <c r="K58" s="5">
        <v>6226</v>
      </c>
      <c r="L58" s="5">
        <v>0.31</v>
      </c>
      <c r="M58" s="5">
        <v>15.9</v>
      </c>
    </row>
    <row r="59" spans="1:13" x14ac:dyDescent="0.3">
      <c r="A59" s="14" t="s">
        <v>70</v>
      </c>
      <c r="B59" s="7">
        <v>655</v>
      </c>
      <c r="C59" s="8">
        <v>-230</v>
      </c>
      <c r="D59" s="23">
        <v>145</v>
      </c>
      <c r="E59" s="23" t="s">
        <v>21</v>
      </c>
      <c r="F59" s="23">
        <v>4517</v>
      </c>
      <c r="G59" s="7">
        <v>22</v>
      </c>
      <c r="H59" s="7">
        <v>2</v>
      </c>
      <c r="I59" s="7">
        <v>-13</v>
      </c>
      <c r="J59" s="7">
        <v>0.2</v>
      </c>
      <c r="K59" s="7">
        <v>3939</v>
      </c>
      <c r="L59" s="7">
        <v>0.46</v>
      </c>
      <c r="M59" s="7">
        <v>13.5</v>
      </c>
    </row>
    <row r="60" spans="1:13" x14ac:dyDescent="0.3">
      <c r="A60" s="13" t="s">
        <v>71</v>
      </c>
      <c r="B60" s="5">
        <v>141</v>
      </c>
      <c r="C60" s="6">
        <v>-141</v>
      </c>
      <c r="D60" s="5">
        <v>41</v>
      </c>
      <c r="E60" s="5" t="s">
        <v>21</v>
      </c>
      <c r="F60" s="5">
        <v>3439</v>
      </c>
      <c r="G60" s="5">
        <v>22</v>
      </c>
      <c r="H60" s="11"/>
      <c r="I60" s="11">
        <v>68</v>
      </c>
      <c r="J60" s="11">
        <v>0.2</v>
      </c>
      <c r="K60" s="11">
        <v>1679</v>
      </c>
      <c r="L60" s="11">
        <v>0.47</v>
      </c>
      <c r="M60" s="11">
        <v>4.5999999999999996</v>
      </c>
    </row>
    <row r="61" spans="1:13" x14ac:dyDescent="0.3">
      <c r="A61" s="14" t="s">
        <v>72</v>
      </c>
      <c r="B61" s="7">
        <v>722</v>
      </c>
      <c r="C61" s="8">
        <v>-713</v>
      </c>
      <c r="D61" s="7">
        <v>94</v>
      </c>
      <c r="E61" s="7" t="s">
        <v>21</v>
      </c>
      <c r="F61" s="7">
        <v>7681</v>
      </c>
      <c r="G61" s="7">
        <v>21</v>
      </c>
      <c r="H61" s="7">
        <v>17</v>
      </c>
      <c r="I61" s="7">
        <v>127</v>
      </c>
      <c r="J61" s="7">
        <v>0.2</v>
      </c>
      <c r="K61" s="7">
        <v>15703</v>
      </c>
      <c r="L61" s="7">
        <v>0.5</v>
      </c>
      <c r="M61" s="7">
        <v>3.2</v>
      </c>
    </row>
    <row r="62" spans="1:13" x14ac:dyDescent="0.3">
      <c r="A62" s="14" t="s">
        <v>73</v>
      </c>
      <c r="B62" s="7">
        <v>704</v>
      </c>
      <c r="C62" s="8">
        <v>-611</v>
      </c>
      <c r="D62" s="23">
        <v>30</v>
      </c>
      <c r="E62" s="23" t="s">
        <v>38</v>
      </c>
      <c r="F62" s="23">
        <v>23467</v>
      </c>
      <c r="G62" s="7">
        <v>21</v>
      </c>
      <c r="H62" s="5"/>
      <c r="I62" s="5">
        <v>14</v>
      </c>
      <c r="J62" s="5">
        <v>0.2</v>
      </c>
      <c r="K62" s="5">
        <v>3586</v>
      </c>
      <c r="L62" s="5">
        <v>0.26</v>
      </c>
      <c r="M62" s="5">
        <v>2.9</v>
      </c>
    </row>
    <row r="63" spans="1:13" x14ac:dyDescent="0.3">
      <c r="A63" s="14" t="s">
        <v>74</v>
      </c>
      <c r="B63" s="7">
        <v>220</v>
      </c>
      <c r="C63" s="8">
        <v>-218</v>
      </c>
      <c r="D63" s="9">
        <v>37</v>
      </c>
      <c r="E63" s="9" t="s">
        <v>21</v>
      </c>
      <c r="F63" s="9">
        <v>5946</v>
      </c>
      <c r="G63" s="7">
        <v>21</v>
      </c>
      <c r="H63" s="7">
        <v>79</v>
      </c>
      <c r="I63" s="7">
        <v>182</v>
      </c>
      <c r="J63" s="7">
        <v>0.2</v>
      </c>
      <c r="K63" s="7">
        <v>5883</v>
      </c>
      <c r="L63" s="7">
        <v>0.56999999999999995</v>
      </c>
      <c r="M63" s="7">
        <v>15.5</v>
      </c>
    </row>
    <row r="64" spans="1:13" x14ac:dyDescent="0.3">
      <c r="A64" s="13" t="s">
        <v>75</v>
      </c>
      <c r="B64" s="5">
        <v>27</v>
      </c>
      <c r="C64" s="6">
        <v>-27</v>
      </c>
      <c r="D64" s="5">
        <v>9</v>
      </c>
      <c r="E64" s="5" t="s">
        <v>21</v>
      </c>
      <c r="F64" s="5">
        <v>3000</v>
      </c>
      <c r="G64" s="5">
        <v>21</v>
      </c>
      <c r="H64" s="11">
        <v>57</v>
      </c>
      <c r="I64" s="11">
        <v>24</v>
      </c>
      <c r="J64" s="11">
        <v>0.1</v>
      </c>
      <c r="K64" s="11">
        <v>3217</v>
      </c>
      <c r="L64" s="11">
        <v>0.93</v>
      </c>
      <c r="M64" s="11">
        <v>23.2</v>
      </c>
    </row>
    <row r="65" spans="1:13" x14ac:dyDescent="0.3">
      <c r="A65" s="14" t="s">
        <v>76</v>
      </c>
      <c r="B65" s="7">
        <v>52</v>
      </c>
      <c r="C65" s="8">
        <v>-40</v>
      </c>
      <c r="D65" s="23">
        <v>6</v>
      </c>
      <c r="E65" s="23" t="s">
        <v>21</v>
      </c>
      <c r="F65" s="23">
        <v>8667</v>
      </c>
      <c r="G65" s="7">
        <v>19</v>
      </c>
      <c r="H65" s="7">
        <v>30</v>
      </c>
      <c r="I65" s="7">
        <v>-31</v>
      </c>
      <c r="J65" s="7">
        <v>0.1</v>
      </c>
      <c r="K65" s="7">
        <v>2493</v>
      </c>
      <c r="L65" s="7">
        <v>0.2</v>
      </c>
      <c r="M65" s="7">
        <v>2.9</v>
      </c>
    </row>
    <row r="66" spans="1:13" x14ac:dyDescent="0.3">
      <c r="A66" s="13" t="s">
        <v>77</v>
      </c>
      <c r="B66" s="5">
        <v>484</v>
      </c>
      <c r="C66" s="6">
        <v>-457</v>
      </c>
      <c r="D66" s="5">
        <v>46</v>
      </c>
      <c r="E66" s="5" t="s">
        <v>21</v>
      </c>
      <c r="F66" s="5">
        <v>10522</v>
      </c>
      <c r="G66" s="5">
        <v>18</v>
      </c>
      <c r="H66" s="5">
        <v>-20</v>
      </c>
      <c r="I66" s="5">
        <v>855</v>
      </c>
      <c r="J66" s="5">
        <v>0.1</v>
      </c>
      <c r="K66" s="5">
        <v>2614</v>
      </c>
      <c r="L66" s="5">
        <v>0.46</v>
      </c>
      <c r="M66" s="5">
        <v>1.6</v>
      </c>
    </row>
    <row r="67" spans="1:13" x14ac:dyDescent="0.3">
      <c r="A67" s="14" t="s">
        <v>78</v>
      </c>
      <c r="B67" s="7">
        <v>125</v>
      </c>
      <c r="C67" s="8">
        <v>-124</v>
      </c>
      <c r="D67" s="7">
        <v>47</v>
      </c>
      <c r="E67" s="7" t="s">
        <v>38</v>
      </c>
      <c r="F67" s="7">
        <v>2660</v>
      </c>
      <c r="G67" s="7">
        <v>17</v>
      </c>
      <c r="H67" s="7">
        <v>22</v>
      </c>
      <c r="I67" s="7">
        <v>11</v>
      </c>
      <c r="J67" s="7">
        <v>0.1</v>
      </c>
      <c r="K67" s="7">
        <v>15184</v>
      </c>
      <c r="L67" s="7">
        <v>0.79</v>
      </c>
      <c r="M67" s="7">
        <v>12.7</v>
      </c>
    </row>
    <row r="68" spans="1:13" x14ac:dyDescent="0.3">
      <c r="A68" s="13" t="s">
        <v>79</v>
      </c>
      <c r="B68" s="5">
        <v>8</v>
      </c>
      <c r="C68" s="6">
        <v>-8</v>
      </c>
      <c r="D68" s="5">
        <v>5</v>
      </c>
      <c r="E68" s="5" t="s">
        <v>21</v>
      </c>
      <c r="F68" s="5">
        <v>1600</v>
      </c>
      <c r="G68" s="5">
        <v>17</v>
      </c>
      <c r="H68" s="5">
        <v>26</v>
      </c>
      <c r="I68" s="5">
        <v>-9</v>
      </c>
      <c r="J68" s="5">
        <v>0.1</v>
      </c>
      <c r="K68" s="5">
        <v>9500</v>
      </c>
      <c r="L68" s="5">
        <v>0.34</v>
      </c>
      <c r="M68" s="5">
        <v>20</v>
      </c>
    </row>
    <row r="69" spans="1:13" x14ac:dyDescent="0.3">
      <c r="A69" s="14" t="s">
        <v>80</v>
      </c>
      <c r="B69" s="7">
        <v>1030</v>
      </c>
      <c r="C69" s="8">
        <v>-888</v>
      </c>
      <c r="D69" s="7">
        <v>66</v>
      </c>
      <c r="E69" s="7" t="s">
        <v>38</v>
      </c>
      <c r="F69" s="7">
        <v>15606</v>
      </c>
      <c r="G69" s="7">
        <v>16</v>
      </c>
      <c r="H69" s="7">
        <v>25</v>
      </c>
      <c r="I69" s="7">
        <v>9</v>
      </c>
      <c r="J69" s="7">
        <v>0.1</v>
      </c>
      <c r="K69" s="7">
        <v>946</v>
      </c>
      <c r="L69" s="7">
        <v>0.25</v>
      </c>
      <c r="M69" s="7">
        <v>2.9</v>
      </c>
    </row>
    <row r="70" spans="1:13" x14ac:dyDescent="0.3">
      <c r="A70" s="16" t="s">
        <v>81</v>
      </c>
      <c r="B70" s="12">
        <v>5</v>
      </c>
      <c r="C70" s="22">
        <v>0</v>
      </c>
      <c r="D70" s="12">
        <v>0</v>
      </c>
      <c r="E70" s="12" t="s">
        <v>28</v>
      </c>
      <c r="F70" s="12"/>
      <c r="G70" s="12">
        <v>16</v>
      </c>
      <c r="H70" s="11"/>
      <c r="I70" s="11">
        <v>-51</v>
      </c>
      <c r="J70" s="11">
        <v>0.1</v>
      </c>
      <c r="K70" s="11">
        <v>3334</v>
      </c>
      <c r="L70" s="11">
        <v>0.44</v>
      </c>
      <c r="M70" s="11">
        <v>4.5</v>
      </c>
    </row>
    <row r="71" spans="1:13" x14ac:dyDescent="0.3">
      <c r="A71" s="14" t="s">
        <v>82</v>
      </c>
      <c r="B71" s="7">
        <v>2284</v>
      </c>
      <c r="C71" s="7">
        <v>2051</v>
      </c>
      <c r="D71" s="7">
        <v>446</v>
      </c>
      <c r="E71" s="7" t="s">
        <v>21</v>
      </c>
      <c r="F71" s="7">
        <v>5121</v>
      </c>
      <c r="G71" s="7">
        <v>14</v>
      </c>
      <c r="H71" s="12"/>
      <c r="I71" s="12">
        <v>-55</v>
      </c>
      <c r="J71" s="12">
        <v>0.1</v>
      </c>
      <c r="K71" s="12">
        <v>3491</v>
      </c>
      <c r="L71" s="12">
        <v>0.91</v>
      </c>
      <c r="M71" s="12">
        <v>11</v>
      </c>
    </row>
    <row r="72" spans="1:13" x14ac:dyDescent="0.3">
      <c r="A72" s="13" t="s">
        <v>83</v>
      </c>
      <c r="B72" s="5">
        <v>44</v>
      </c>
      <c r="C72" s="6">
        <v>-44</v>
      </c>
      <c r="D72" s="5">
        <v>7</v>
      </c>
      <c r="E72" s="5" t="s">
        <v>21</v>
      </c>
      <c r="F72" s="5">
        <v>6286</v>
      </c>
      <c r="G72" s="5">
        <v>14</v>
      </c>
      <c r="H72" s="5">
        <v>-19</v>
      </c>
      <c r="I72" s="5">
        <v>27</v>
      </c>
      <c r="J72" s="5">
        <v>0.1</v>
      </c>
      <c r="K72" s="5">
        <v>430</v>
      </c>
      <c r="L72" s="5">
        <v>0.31</v>
      </c>
      <c r="M72" s="5">
        <v>2.9</v>
      </c>
    </row>
    <row r="73" spans="1:13" x14ac:dyDescent="0.3">
      <c r="A73" s="13" t="s">
        <v>84</v>
      </c>
      <c r="B73" s="5">
        <v>11662</v>
      </c>
      <c r="C73" s="20">
        <v>1549</v>
      </c>
      <c r="D73" s="5">
        <v>1739</v>
      </c>
      <c r="E73" s="5" t="s">
        <v>21</v>
      </c>
      <c r="F73" s="5">
        <v>6706</v>
      </c>
      <c r="G73" s="5">
        <v>13</v>
      </c>
      <c r="H73" s="7">
        <v>-14</v>
      </c>
      <c r="I73" s="7">
        <v>658</v>
      </c>
      <c r="J73" s="7">
        <v>0.1</v>
      </c>
      <c r="K73" s="7">
        <v>2651</v>
      </c>
      <c r="L73" s="7">
        <v>0.31</v>
      </c>
      <c r="M73" s="7">
        <v>15.9</v>
      </c>
    </row>
    <row r="74" spans="1:13" x14ac:dyDescent="0.3">
      <c r="A74" s="13" t="s">
        <v>85</v>
      </c>
      <c r="B74" s="5">
        <v>12</v>
      </c>
      <c r="C74" s="6">
        <v>-12</v>
      </c>
      <c r="D74" s="5">
        <v>3</v>
      </c>
      <c r="E74" s="5" t="s">
        <v>21</v>
      </c>
      <c r="F74" s="5">
        <v>4000</v>
      </c>
      <c r="G74" s="5">
        <v>13</v>
      </c>
      <c r="H74" s="5">
        <v>39</v>
      </c>
      <c r="I74" s="5">
        <v>2257</v>
      </c>
      <c r="J74" s="5">
        <v>0.1</v>
      </c>
      <c r="K74" s="5">
        <v>1517</v>
      </c>
      <c r="L74" s="5">
        <v>0.65</v>
      </c>
      <c r="M74" s="5">
        <v>6.6</v>
      </c>
    </row>
    <row r="75" spans="1:13" x14ac:dyDescent="0.3">
      <c r="A75" s="13" t="s">
        <v>86</v>
      </c>
      <c r="B75" s="5">
        <v>1290</v>
      </c>
      <c r="C75" s="6">
        <v>-1260</v>
      </c>
      <c r="D75" s="5">
        <v>482</v>
      </c>
      <c r="E75" s="5" t="s">
        <v>21</v>
      </c>
      <c r="F75" s="5">
        <v>2676</v>
      </c>
      <c r="G75" s="5">
        <v>12</v>
      </c>
      <c r="H75" s="12">
        <v>69</v>
      </c>
      <c r="I75" s="12">
        <v>-10</v>
      </c>
      <c r="J75" s="12">
        <v>0.1</v>
      </c>
      <c r="K75" s="12">
        <v>4224</v>
      </c>
      <c r="L75" s="12">
        <v>0.45</v>
      </c>
      <c r="M75" s="12">
        <v>31.3</v>
      </c>
    </row>
    <row r="76" spans="1:13" x14ac:dyDescent="0.3">
      <c r="A76" s="14" t="s">
        <v>87</v>
      </c>
      <c r="B76" s="7">
        <v>5345</v>
      </c>
      <c r="C76" s="8">
        <v>-3680</v>
      </c>
      <c r="D76" s="7">
        <v>861</v>
      </c>
      <c r="E76" s="7" t="s">
        <v>21</v>
      </c>
      <c r="F76" s="7">
        <v>6208</v>
      </c>
      <c r="G76" s="7">
        <v>11</v>
      </c>
      <c r="H76" s="5"/>
      <c r="I76" s="5">
        <v>67</v>
      </c>
      <c r="J76" s="5">
        <v>0.1</v>
      </c>
      <c r="K76" s="5">
        <v>6114</v>
      </c>
      <c r="L76" s="5">
        <v>0.18</v>
      </c>
      <c r="M76" s="5">
        <v>23.1</v>
      </c>
    </row>
    <row r="77" spans="1:13" x14ac:dyDescent="0.3">
      <c r="A77" s="13" t="s">
        <v>88</v>
      </c>
      <c r="B77" s="5">
        <v>2947</v>
      </c>
      <c r="C77" s="6">
        <v>-2500</v>
      </c>
      <c r="D77" s="5">
        <v>338</v>
      </c>
      <c r="E77" s="5" t="s">
        <v>21</v>
      </c>
      <c r="F77" s="5">
        <v>8719</v>
      </c>
      <c r="G77" s="5">
        <v>11</v>
      </c>
      <c r="H77" s="7"/>
      <c r="I77" s="7">
        <v>-15</v>
      </c>
      <c r="J77" s="7">
        <v>0.1</v>
      </c>
      <c r="K77" s="7">
        <v>2441</v>
      </c>
      <c r="L77" s="7">
        <v>0.52</v>
      </c>
      <c r="M77" s="7">
        <v>9.8000000000000007</v>
      </c>
    </row>
    <row r="78" spans="1:13" x14ac:dyDescent="0.3">
      <c r="A78" s="13" t="s">
        <v>89</v>
      </c>
      <c r="B78" s="5">
        <v>67</v>
      </c>
      <c r="C78" s="6">
        <v>-56</v>
      </c>
      <c r="D78" s="5">
        <v>20</v>
      </c>
      <c r="E78" s="5" t="s">
        <v>21</v>
      </c>
      <c r="F78" s="5">
        <v>3350</v>
      </c>
      <c r="G78" s="5">
        <v>11</v>
      </c>
      <c r="H78" s="5"/>
      <c r="I78" s="5">
        <v>5628</v>
      </c>
      <c r="J78" s="5">
        <v>0.1</v>
      </c>
      <c r="K78" s="5">
        <v>3339</v>
      </c>
      <c r="L78" s="5">
        <v>0.77</v>
      </c>
      <c r="M78" s="5">
        <v>23.2</v>
      </c>
    </row>
    <row r="79" spans="1:13" x14ac:dyDescent="0.3">
      <c r="A79" s="15" t="s">
        <v>90</v>
      </c>
      <c r="B79" s="11">
        <v>6</v>
      </c>
      <c r="C79" s="6">
        <v>-5</v>
      </c>
      <c r="D79" s="11">
        <v>0</v>
      </c>
      <c r="E79" s="11" t="s">
        <v>21</v>
      </c>
      <c r="F79" s="11"/>
      <c r="G79" s="11">
        <v>11</v>
      </c>
      <c r="H79" s="7">
        <v>87</v>
      </c>
      <c r="I79" s="7">
        <v>263</v>
      </c>
      <c r="J79" s="7">
        <v>0.1</v>
      </c>
      <c r="K79" s="7">
        <v>14658</v>
      </c>
      <c r="L79" s="7">
        <v>0.63</v>
      </c>
      <c r="M79" s="7">
        <v>26.9</v>
      </c>
    </row>
    <row r="80" spans="1:13" x14ac:dyDescent="0.3">
      <c r="A80" s="13" t="s">
        <v>91</v>
      </c>
      <c r="B80" s="5">
        <v>2832</v>
      </c>
      <c r="C80" s="6">
        <v>-2723</v>
      </c>
      <c r="D80" s="5">
        <v>1352</v>
      </c>
      <c r="E80" s="5" t="s">
        <v>21</v>
      </c>
      <c r="F80" s="5">
        <v>2095</v>
      </c>
      <c r="G80" s="5">
        <v>10</v>
      </c>
      <c r="H80" s="5">
        <v>-30</v>
      </c>
      <c r="I80" s="5">
        <v>165</v>
      </c>
      <c r="J80" s="5">
        <v>0.1</v>
      </c>
      <c r="K80" s="5">
        <v>2967</v>
      </c>
      <c r="L80" s="5">
        <v>0.17</v>
      </c>
      <c r="M80" s="5">
        <v>2.9</v>
      </c>
    </row>
    <row r="81" spans="1:13" x14ac:dyDescent="0.3">
      <c r="A81" s="14" t="s">
        <v>92</v>
      </c>
      <c r="B81" s="7">
        <v>357</v>
      </c>
      <c r="C81" s="8">
        <v>-345</v>
      </c>
      <c r="D81" s="7">
        <v>34</v>
      </c>
      <c r="E81" s="7" t="s">
        <v>38</v>
      </c>
      <c r="F81" s="7">
        <v>10500</v>
      </c>
      <c r="G81" s="7">
        <v>10</v>
      </c>
      <c r="H81" s="7">
        <v>78</v>
      </c>
      <c r="I81" s="7">
        <v>1235</v>
      </c>
      <c r="J81" s="7">
        <v>0.1</v>
      </c>
      <c r="K81" s="7">
        <v>4976</v>
      </c>
      <c r="L81" s="7">
        <v>0.54</v>
      </c>
      <c r="M81" s="7">
        <v>34.6</v>
      </c>
    </row>
    <row r="82" spans="1:13" x14ac:dyDescent="0.3">
      <c r="A82" s="14" t="s">
        <v>93</v>
      </c>
      <c r="B82" s="7">
        <v>73</v>
      </c>
      <c r="C82" s="23">
        <v>20</v>
      </c>
      <c r="D82" s="7">
        <v>2</v>
      </c>
      <c r="E82" s="7" t="s">
        <v>38</v>
      </c>
      <c r="F82" s="7">
        <v>36500</v>
      </c>
      <c r="G82" s="7">
        <v>10</v>
      </c>
      <c r="H82" s="5">
        <v>55</v>
      </c>
      <c r="I82" s="5">
        <v>157</v>
      </c>
      <c r="J82" s="5">
        <v>0.1</v>
      </c>
      <c r="K82" s="5">
        <v>3695</v>
      </c>
      <c r="L82" s="5">
        <v>0.19</v>
      </c>
      <c r="M82" s="5">
        <v>2.9</v>
      </c>
    </row>
    <row r="83" spans="1:13" x14ac:dyDescent="0.3">
      <c r="A83" s="16" t="s">
        <v>94</v>
      </c>
      <c r="B83" s="12">
        <v>54</v>
      </c>
      <c r="C83" s="8">
        <v>-54</v>
      </c>
      <c r="D83" s="12">
        <v>18</v>
      </c>
      <c r="E83" s="12" t="s">
        <v>21</v>
      </c>
      <c r="F83" s="12">
        <v>3000</v>
      </c>
      <c r="G83" s="12">
        <v>10</v>
      </c>
      <c r="H83" s="12"/>
      <c r="I83" s="12">
        <v>224</v>
      </c>
      <c r="J83" s="12">
        <v>0.1</v>
      </c>
      <c r="K83" s="12">
        <v>1244</v>
      </c>
      <c r="L83" s="12">
        <v>1</v>
      </c>
      <c r="M83" s="12" t="s">
        <v>95</v>
      </c>
    </row>
    <row r="84" spans="1:13" x14ac:dyDescent="0.3">
      <c r="A84" s="14" t="s">
        <v>96</v>
      </c>
      <c r="B84" s="7">
        <v>6289</v>
      </c>
      <c r="C84" s="8">
        <v>-3123</v>
      </c>
      <c r="D84" s="26">
        <v>854</v>
      </c>
      <c r="E84" s="26" t="s">
        <v>21</v>
      </c>
      <c r="F84" s="26">
        <v>7364</v>
      </c>
      <c r="G84" s="7">
        <v>9</v>
      </c>
      <c r="H84" s="5">
        <v>43</v>
      </c>
      <c r="I84" s="5">
        <v>-5</v>
      </c>
      <c r="J84" s="5">
        <v>0.1</v>
      </c>
      <c r="K84" s="5">
        <v>3082</v>
      </c>
      <c r="L84" s="5">
        <v>0.19</v>
      </c>
      <c r="M84" s="5">
        <v>12.2</v>
      </c>
    </row>
    <row r="85" spans="1:13" x14ac:dyDescent="0.3">
      <c r="A85" s="15" t="s">
        <v>97</v>
      </c>
      <c r="B85" s="11">
        <v>43</v>
      </c>
      <c r="C85" s="6">
        <v>-43</v>
      </c>
      <c r="D85" s="11">
        <v>0</v>
      </c>
      <c r="E85" s="11" t="s">
        <v>28</v>
      </c>
      <c r="F85" s="11"/>
      <c r="G85" s="11">
        <v>9</v>
      </c>
      <c r="H85" s="7">
        <v>47</v>
      </c>
      <c r="I85" s="7">
        <v>211</v>
      </c>
      <c r="J85" s="7">
        <v>0.1</v>
      </c>
      <c r="K85" s="7">
        <v>2257</v>
      </c>
      <c r="L85" s="7">
        <v>0.53</v>
      </c>
      <c r="M85" s="7">
        <v>2.9</v>
      </c>
    </row>
    <row r="86" spans="1:13" x14ac:dyDescent="0.3">
      <c r="A86" s="13" t="s">
        <v>98</v>
      </c>
      <c r="B86" s="5">
        <v>26</v>
      </c>
      <c r="C86" s="6">
        <v>-26</v>
      </c>
      <c r="D86" s="5">
        <v>7</v>
      </c>
      <c r="E86" s="5" t="s">
        <v>21</v>
      </c>
      <c r="F86" s="5">
        <v>3714</v>
      </c>
      <c r="G86" s="5">
        <v>9</v>
      </c>
      <c r="H86" s="5"/>
      <c r="I86" s="5">
        <v>1296</v>
      </c>
      <c r="J86" s="5">
        <v>0</v>
      </c>
      <c r="K86" s="5">
        <v>5485</v>
      </c>
      <c r="L86" s="5">
        <v>0.83</v>
      </c>
      <c r="M86" s="5">
        <v>5</v>
      </c>
    </row>
    <row r="87" spans="1:13" x14ac:dyDescent="0.3">
      <c r="A87" s="13" t="s">
        <v>99</v>
      </c>
      <c r="B87" s="5">
        <v>5822</v>
      </c>
      <c r="C87" s="20">
        <v>544</v>
      </c>
      <c r="D87" s="25">
        <v>752</v>
      </c>
      <c r="E87" s="25" t="s">
        <v>21</v>
      </c>
      <c r="F87" s="25">
        <v>7742</v>
      </c>
      <c r="G87" s="5">
        <v>8</v>
      </c>
      <c r="H87" s="7">
        <v>-15</v>
      </c>
      <c r="I87" s="7">
        <v>3</v>
      </c>
      <c r="J87" s="7">
        <v>0</v>
      </c>
      <c r="K87" s="7">
        <v>3726</v>
      </c>
      <c r="L87" s="7">
        <v>0.25</v>
      </c>
      <c r="M87" s="7">
        <v>0</v>
      </c>
    </row>
    <row r="88" spans="1:13" x14ac:dyDescent="0.3">
      <c r="A88" s="14" t="s">
        <v>100</v>
      </c>
      <c r="B88" s="7">
        <v>2076</v>
      </c>
      <c r="C88" s="8">
        <v>-1355</v>
      </c>
      <c r="D88" s="26">
        <v>365</v>
      </c>
      <c r="E88" s="26" t="s">
        <v>21</v>
      </c>
      <c r="F88" s="26">
        <v>5688</v>
      </c>
      <c r="G88" s="7">
        <v>8</v>
      </c>
      <c r="H88" s="5">
        <v>17</v>
      </c>
      <c r="I88" s="5">
        <v>179</v>
      </c>
      <c r="J88" s="5">
        <v>0</v>
      </c>
      <c r="K88" s="5">
        <v>10463</v>
      </c>
      <c r="L88" s="5">
        <v>0.53</v>
      </c>
      <c r="M88" s="5">
        <v>11.5</v>
      </c>
    </row>
    <row r="89" spans="1:13" x14ac:dyDescent="0.3">
      <c r="A89" s="13" t="s">
        <v>101</v>
      </c>
      <c r="B89" s="5">
        <v>914</v>
      </c>
      <c r="C89" s="6">
        <v>-789</v>
      </c>
      <c r="D89" s="5">
        <v>220</v>
      </c>
      <c r="E89" s="5" t="s">
        <v>21</v>
      </c>
      <c r="F89" s="5">
        <v>4155</v>
      </c>
      <c r="G89" s="5">
        <v>8</v>
      </c>
      <c r="H89" s="7"/>
      <c r="I89" s="7">
        <v>1144</v>
      </c>
      <c r="J89" s="7">
        <v>0</v>
      </c>
      <c r="K89" s="7">
        <v>2226</v>
      </c>
      <c r="L89" s="7">
        <v>0.74</v>
      </c>
      <c r="M89" s="7">
        <v>30</v>
      </c>
    </row>
    <row r="90" spans="1:13" x14ac:dyDescent="0.3">
      <c r="A90" s="13" t="s">
        <v>102</v>
      </c>
      <c r="B90" s="5">
        <v>39049</v>
      </c>
      <c r="C90" s="6">
        <v>-32148</v>
      </c>
      <c r="D90" s="27">
        <v>5424</v>
      </c>
      <c r="E90" s="27" t="s">
        <v>21</v>
      </c>
      <c r="F90" s="27">
        <v>7199</v>
      </c>
      <c r="G90" s="5">
        <v>7</v>
      </c>
      <c r="H90" s="5">
        <v>4</v>
      </c>
      <c r="I90" s="5">
        <v>-51</v>
      </c>
      <c r="J90" s="5">
        <v>0</v>
      </c>
      <c r="K90" s="5">
        <v>14544</v>
      </c>
      <c r="L90" s="5">
        <v>0.44</v>
      </c>
      <c r="M90" s="5">
        <v>12.7</v>
      </c>
    </row>
    <row r="91" spans="1:13" x14ac:dyDescent="0.3">
      <c r="A91" s="14" t="s">
        <v>103</v>
      </c>
      <c r="B91" s="7">
        <v>478</v>
      </c>
      <c r="C91" s="21">
        <v>-478</v>
      </c>
      <c r="D91" s="26">
        <v>61</v>
      </c>
      <c r="E91" s="26" t="s">
        <v>21</v>
      </c>
      <c r="F91" s="26">
        <v>7836</v>
      </c>
      <c r="G91" s="7">
        <v>7</v>
      </c>
      <c r="H91" s="7">
        <v>0</v>
      </c>
      <c r="I91" s="7">
        <v>60</v>
      </c>
      <c r="J91" s="7">
        <v>0</v>
      </c>
      <c r="K91" s="7">
        <v>3016</v>
      </c>
      <c r="L91" s="7">
        <v>0.46</v>
      </c>
      <c r="M91" s="7">
        <v>22.2</v>
      </c>
    </row>
    <row r="92" spans="1:13" x14ac:dyDescent="0.3">
      <c r="A92" s="13" t="s">
        <v>104</v>
      </c>
      <c r="B92" s="5">
        <v>210</v>
      </c>
      <c r="C92" s="6">
        <v>-154</v>
      </c>
      <c r="D92" s="5">
        <v>7</v>
      </c>
      <c r="E92" s="5" t="s">
        <v>21</v>
      </c>
      <c r="F92" s="5">
        <v>30000</v>
      </c>
      <c r="G92" s="5">
        <v>7</v>
      </c>
      <c r="H92" s="5">
        <v>8</v>
      </c>
      <c r="I92" s="5">
        <v>24</v>
      </c>
      <c r="J92" s="5">
        <v>0</v>
      </c>
      <c r="K92" s="5">
        <v>1136</v>
      </c>
      <c r="L92" s="5">
        <v>0.42</v>
      </c>
      <c r="M92" s="5">
        <v>14.4</v>
      </c>
    </row>
    <row r="93" spans="1:13" x14ac:dyDescent="0.3">
      <c r="A93" s="14" t="s">
        <v>105</v>
      </c>
      <c r="B93" s="7">
        <v>35</v>
      </c>
      <c r="C93" s="21">
        <v>-34</v>
      </c>
      <c r="D93" s="7">
        <v>12</v>
      </c>
      <c r="E93" s="7" t="s">
        <v>21</v>
      </c>
      <c r="F93" s="7">
        <v>2917</v>
      </c>
      <c r="G93" s="7">
        <v>7</v>
      </c>
      <c r="H93" s="7">
        <v>19</v>
      </c>
      <c r="I93" s="7">
        <v>950</v>
      </c>
      <c r="J93" s="7">
        <v>0</v>
      </c>
      <c r="K93" s="7">
        <v>1183</v>
      </c>
      <c r="L93" s="7">
        <v>0.36</v>
      </c>
      <c r="M93" s="7">
        <v>2.9</v>
      </c>
    </row>
    <row r="94" spans="1:13" x14ac:dyDescent="0.3">
      <c r="A94" s="14" t="s">
        <v>106</v>
      </c>
      <c r="B94" s="7">
        <v>20</v>
      </c>
      <c r="C94" s="8">
        <v>-20</v>
      </c>
      <c r="D94" s="23">
        <v>4</v>
      </c>
      <c r="E94" s="23" t="s">
        <v>21</v>
      </c>
      <c r="F94" s="23">
        <v>5000</v>
      </c>
      <c r="G94" s="7">
        <v>6</v>
      </c>
      <c r="H94" s="5"/>
      <c r="I94" s="5">
        <v>121</v>
      </c>
      <c r="J94" s="5">
        <v>0</v>
      </c>
      <c r="K94" s="5">
        <v>15038</v>
      </c>
      <c r="L94" s="5">
        <v>1</v>
      </c>
      <c r="M94" s="5">
        <v>11.9</v>
      </c>
    </row>
    <row r="95" spans="1:13" x14ac:dyDescent="0.3">
      <c r="A95" s="14" t="s">
        <v>107</v>
      </c>
      <c r="B95" s="7">
        <v>62</v>
      </c>
      <c r="C95" s="8">
        <v>-62</v>
      </c>
      <c r="D95" s="7">
        <v>16</v>
      </c>
      <c r="E95" s="7" t="s">
        <v>21</v>
      </c>
      <c r="F95" s="7">
        <v>3875</v>
      </c>
      <c r="G95" s="7">
        <v>5</v>
      </c>
      <c r="H95" s="7">
        <v>0</v>
      </c>
      <c r="I95" s="7">
        <v>-67</v>
      </c>
      <c r="J95" s="7">
        <v>0</v>
      </c>
      <c r="K95" s="7">
        <v>11167</v>
      </c>
      <c r="L95" s="7">
        <v>0.21</v>
      </c>
      <c r="M95" s="7">
        <v>10.8</v>
      </c>
    </row>
    <row r="96" spans="1:13" x14ac:dyDescent="0.3">
      <c r="A96" s="16" t="s">
        <v>108</v>
      </c>
      <c r="B96" s="12">
        <v>27</v>
      </c>
      <c r="C96" s="8">
        <v>-17</v>
      </c>
      <c r="D96" s="12">
        <v>10</v>
      </c>
      <c r="E96" s="12" t="s">
        <v>21</v>
      </c>
      <c r="F96" s="12">
        <v>2700</v>
      </c>
      <c r="G96" s="12">
        <v>5</v>
      </c>
      <c r="H96" s="5">
        <v>41</v>
      </c>
      <c r="I96" s="5">
        <v>-16</v>
      </c>
      <c r="J96" s="5">
        <v>0</v>
      </c>
      <c r="K96" s="5">
        <v>10603</v>
      </c>
      <c r="L96" s="5">
        <v>0.57999999999999996</v>
      </c>
      <c r="M96" s="5">
        <v>12.7</v>
      </c>
    </row>
    <row r="97" spans="1:13" x14ac:dyDescent="0.3">
      <c r="A97" s="14" t="s">
        <v>109</v>
      </c>
      <c r="B97" s="7">
        <v>375</v>
      </c>
      <c r="C97" s="8">
        <v>-359</v>
      </c>
      <c r="D97" s="26">
        <v>46</v>
      </c>
      <c r="E97" s="26" t="s">
        <v>21</v>
      </c>
      <c r="F97" s="26">
        <v>8152</v>
      </c>
      <c r="G97" s="7">
        <v>4</v>
      </c>
      <c r="H97" s="12"/>
      <c r="I97" s="12">
        <v>97</v>
      </c>
      <c r="J97" s="12">
        <v>0</v>
      </c>
      <c r="K97" s="12">
        <v>4436</v>
      </c>
      <c r="L97" s="12">
        <v>0.83</v>
      </c>
      <c r="M97" s="12">
        <v>25</v>
      </c>
    </row>
    <row r="98" spans="1:13" x14ac:dyDescent="0.3">
      <c r="A98" s="15" t="s">
        <v>110</v>
      </c>
      <c r="B98" s="11">
        <v>19</v>
      </c>
      <c r="C98" s="6">
        <v>-14</v>
      </c>
      <c r="D98" s="11">
        <v>1</v>
      </c>
      <c r="E98" s="11" t="s">
        <v>21</v>
      </c>
      <c r="F98" s="11">
        <v>19000</v>
      </c>
      <c r="G98" s="11">
        <v>4</v>
      </c>
      <c r="H98" s="5">
        <v>-8</v>
      </c>
      <c r="I98" s="5">
        <v>440</v>
      </c>
      <c r="J98" s="5">
        <v>0</v>
      </c>
      <c r="K98" s="5">
        <v>8040</v>
      </c>
      <c r="L98" s="5">
        <v>0.53</v>
      </c>
      <c r="M98" s="5">
        <v>22.5</v>
      </c>
    </row>
    <row r="99" spans="1:13" x14ac:dyDescent="0.3">
      <c r="A99" s="15" t="s">
        <v>111</v>
      </c>
      <c r="B99" s="11">
        <v>4</v>
      </c>
      <c r="C99" s="6">
        <v>-4</v>
      </c>
      <c r="D99" s="11">
        <v>0</v>
      </c>
      <c r="E99" s="11" t="s">
        <v>28</v>
      </c>
      <c r="F99" s="11"/>
      <c r="G99" s="11">
        <v>4</v>
      </c>
      <c r="H99" s="7">
        <v>-9</v>
      </c>
      <c r="I99" s="7">
        <v>0</v>
      </c>
      <c r="J99" s="7">
        <v>0</v>
      </c>
      <c r="K99" s="7">
        <v>7483</v>
      </c>
      <c r="L99" s="7">
        <v>0.36</v>
      </c>
      <c r="M99" s="7">
        <v>11.1</v>
      </c>
    </row>
    <row r="100" spans="1:13" x14ac:dyDescent="0.3">
      <c r="A100" s="13" t="s">
        <v>112</v>
      </c>
      <c r="B100" s="5">
        <v>735</v>
      </c>
      <c r="C100" s="20">
        <v>10944</v>
      </c>
      <c r="D100" s="5">
        <v>300</v>
      </c>
      <c r="E100" s="5" t="s">
        <v>21</v>
      </c>
      <c r="F100" s="5">
        <v>2450</v>
      </c>
      <c r="G100" s="5">
        <v>3</v>
      </c>
      <c r="H100" s="5">
        <v>-1</v>
      </c>
      <c r="I100" s="5">
        <v>876</v>
      </c>
      <c r="J100" s="5">
        <v>0</v>
      </c>
      <c r="K100" s="5">
        <v>1183</v>
      </c>
      <c r="L100" s="5">
        <v>0.89</v>
      </c>
      <c r="M100" s="5">
        <v>27.4</v>
      </c>
    </row>
    <row r="101" spans="1:13" x14ac:dyDescent="0.3">
      <c r="A101" s="13" t="s">
        <v>113</v>
      </c>
      <c r="B101" s="5">
        <v>461</v>
      </c>
      <c r="C101" s="6">
        <v>-453</v>
      </c>
      <c r="D101" s="10">
        <v>67</v>
      </c>
      <c r="E101" s="10" t="s">
        <v>21</v>
      </c>
      <c r="F101" s="10">
        <v>6881</v>
      </c>
      <c r="G101" s="5">
        <v>3</v>
      </c>
      <c r="H101" s="7">
        <v>31</v>
      </c>
      <c r="I101" s="7">
        <v>155</v>
      </c>
      <c r="J101" s="7">
        <v>0</v>
      </c>
      <c r="K101" s="7">
        <v>7006</v>
      </c>
      <c r="L101" s="7">
        <v>0.21</v>
      </c>
      <c r="M101" s="7">
        <v>23.4</v>
      </c>
    </row>
    <row r="102" spans="1:13" x14ac:dyDescent="0.3">
      <c r="A102" s="13" t="s">
        <v>114</v>
      </c>
      <c r="B102" s="5">
        <v>2215</v>
      </c>
      <c r="C102" s="20">
        <v>10799</v>
      </c>
      <c r="D102" s="5">
        <v>316</v>
      </c>
      <c r="E102" s="5" t="s">
        <v>21</v>
      </c>
      <c r="F102" s="5">
        <v>7009</v>
      </c>
      <c r="G102" s="5">
        <v>2</v>
      </c>
      <c r="H102" s="5">
        <v>18</v>
      </c>
      <c r="I102" s="5">
        <v>305</v>
      </c>
      <c r="J102" s="5">
        <v>0</v>
      </c>
      <c r="K102" s="5">
        <v>3703</v>
      </c>
      <c r="L102" s="5">
        <v>0.68</v>
      </c>
      <c r="M102" s="5">
        <v>19.2</v>
      </c>
    </row>
    <row r="103" spans="1:13" x14ac:dyDescent="0.3">
      <c r="A103" s="14" t="s">
        <v>115</v>
      </c>
      <c r="B103" s="7">
        <v>409</v>
      </c>
      <c r="C103" s="8">
        <v>-409</v>
      </c>
      <c r="D103" s="7">
        <v>0</v>
      </c>
      <c r="E103" s="7" t="s">
        <v>38</v>
      </c>
      <c r="F103" s="7"/>
      <c r="G103" s="7">
        <v>2</v>
      </c>
      <c r="H103" s="7">
        <v>-7</v>
      </c>
      <c r="I103" s="7">
        <v>-64</v>
      </c>
      <c r="J103" s="7">
        <v>0</v>
      </c>
      <c r="K103" s="7">
        <v>8761</v>
      </c>
      <c r="L103" s="7">
        <v>0.23</v>
      </c>
      <c r="M103" s="7">
        <v>16.100000000000001</v>
      </c>
    </row>
    <row r="104" spans="1:13" x14ac:dyDescent="0.3">
      <c r="A104" s="13" t="s">
        <v>116</v>
      </c>
      <c r="B104" s="5">
        <v>51</v>
      </c>
      <c r="C104" s="6">
        <v>-50</v>
      </c>
      <c r="D104" s="5">
        <v>12</v>
      </c>
      <c r="E104" s="5" t="s">
        <v>21</v>
      </c>
      <c r="F104" s="5">
        <v>4250</v>
      </c>
      <c r="G104" s="5">
        <v>2</v>
      </c>
      <c r="H104" s="5"/>
      <c r="I104" s="5"/>
      <c r="J104" s="5">
        <v>0</v>
      </c>
      <c r="K104" s="5">
        <v>9267</v>
      </c>
      <c r="L104" s="5">
        <v>0.51</v>
      </c>
      <c r="M104" s="5">
        <v>18.8</v>
      </c>
    </row>
    <row r="105" spans="1:13" x14ac:dyDescent="0.3">
      <c r="A105" s="14" t="s">
        <v>117</v>
      </c>
      <c r="B105" s="7">
        <v>3444</v>
      </c>
      <c r="C105" s="8">
        <v>-1447</v>
      </c>
      <c r="D105" s="7">
        <v>148</v>
      </c>
      <c r="E105" s="7" t="s">
        <v>21</v>
      </c>
      <c r="F105" s="7">
        <v>23270</v>
      </c>
      <c r="G105" s="7">
        <v>1</v>
      </c>
      <c r="H105" s="7"/>
      <c r="I105" s="7">
        <v>239</v>
      </c>
      <c r="J105" s="7">
        <v>0</v>
      </c>
      <c r="K105" s="7">
        <v>8279</v>
      </c>
      <c r="L105" s="7">
        <v>0.34</v>
      </c>
      <c r="M105" s="7">
        <v>16.600000000000001</v>
      </c>
    </row>
    <row r="106" spans="1:13" x14ac:dyDescent="0.3">
      <c r="A106" s="13" t="s">
        <v>118</v>
      </c>
      <c r="B106" s="5">
        <v>1826</v>
      </c>
      <c r="C106" s="6">
        <v>-1113</v>
      </c>
      <c r="D106" s="5">
        <v>137</v>
      </c>
      <c r="E106" s="5" t="s">
        <v>38</v>
      </c>
      <c r="F106" s="5">
        <v>13328</v>
      </c>
      <c r="G106" s="5">
        <v>1</v>
      </c>
      <c r="H106" s="5">
        <v>-50</v>
      </c>
      <c r="I106" s="5">
        <v>177</v>
      </c>
      <c r="J106" s="5">
        <v>0</v>
      </c>
      <c r="K106" s="5">
        <v>6337</v>
      </c>
      <c r="L106" s="5">
        <v>0.52</v>
      </c>
      <c r="M106" s="5">
        <v>19.2</v>
      </c>
    </row>
    <row r="107" spans="1:13" x14ac:dyDescent="0.3">
      <c r="A107" s="14" t="s">
        <v>119</v>
      </c>
      <c r="B107" s="7">
        <v>1242</v>
      </c>
      <c r="C107" s="8">
        <v>-1195</v>
      </c>
      <c r="D107" s="7">
        <v>260</v>
      </c>
      <c r="E107" s="7" t="s">
        <v>21</v>
      </c>
      <c r="F107" s="7">
        <v>4777</v>
      </c>
      <c r="G107" s="7">
        <v>1</v>
      </c>
      <c r="H107" s="7"/>
      <c r="I107" s="7">
        <v>728</v>
      </c>
      <c r="J107" s="7">
        <v>0</v>
      </c>
      <c r="K107" s="7">
        <v>9118</v>
      </c>
      <c r="L107" s="7">
        <v>0.8</v>
      </c>
      <c r="M107" s="7">
        <v>4.9000000000000004</v>
      </c>
    </row>
    <row r="108" spans="1:13" x14ac:dyDescent="0.3">
      <c r="A108" s="15" t="s">
        <v>120</v>
      </c>
      <c r="B108" s="11">
        <v>639</v>
      </c>
      <c r="C108" s="6">
        <v>-21</v>
      </c>
      <c r="D108" s="11">
        <v>55</v>
      </c>
      <c r="E108" s="11" t="s">
        <v>21</v>
      </c>
      <c r="F108" s="11">
        <v>11618</v>
      </c>
      <c r="G108" s="11">
        <v>1</v>
      </c>
      <c r="H108" s="5">
        <v>54</v>
      </c>
      <c r="I108" s="5">
        <v>91</v>
      </c>
      <c r="J108" s="5">
        <v>0</v>
      </c>
      <c r="K108" s="5">
        <v>987</v>
      </c>
      <c r="L108" s="5">
        <v>0.96</v>
      </c>
      <c r="M108" s="5">
        <v>2.9</v>
      </c>
    </row>
    <row r="109" spans="1:13" x14ac:dyDescent="0.3">
      <c r="A109" s="14" t="s">
        <v>121</v>
      </c>
      <c r="B109" s="7">
        <v>11</v>
      </c>
      <c r="C109" s="8">
        <v>-11</v>
      </c>
      <c r="D109" s="7">
        <v>27</v>
      </c>
      <c r="E109" s="7" t="s">
        <v>21</v>
      </c>
      <c r="F109" s="7">
        <v>407</v>
      </c>
      <c r="G109" s="7">
        <v>1</v>
      </c>
      <c r="H109" s="7"/>
      <c r="I109" s="7">
        <v>819</v>
      </c>
      <c r="J109" s="7">
        <v>0</v>
      </c>
      <c r="K109" s="7">
        <v>4125</v>
      </c>
      <c r="L109" s="7">
        <v>0.95</v>
      </c>
      <c r="M109" s="7">
        <v>17.600000000000001</v>
      </c>
    </row>
    <row r="110" spans="1:13" x14ac:dyDescent="0.3">
      <c r="A110" s="13" t="s">
        <v>122</v>
      </c>
      <c r="B110" s="5">
        <v>5211</v>
      </c>
      <c r="C110" s="6">
        <v>-4464</v>
      </c>
      <c r="D110" s="5">
        <v>167</v>
      </c>
      <c r="E110" s="5" t="s">
        <v>38</v>
      </c>
      <c r="F110" s="5">
        <v>31204</v>
      </c>
      <c r="G110" s="5">
        <v>0</v>
      </c>
      <c r="H110" s="11">
        <v>143</v>
      </c>
      <c r="I110" s="11">
        <v>-14</v>
      </c>
      <c r="J110" s="11">
        <v>0</v>
      </c>
      <c r="K110" s="11">
        <v>5773</v>
      </c>
      <c r="L110" s="11">
        <v>0.45</v>
      </c>
      <c r="M110" s="11">
        <v>18.8</v>
      </c>
    </row>
    <row r="111" spans="1:13" x14ac:dyDescent="0.3">
      <c r="A111" s="13" t="s">
        <v>123</v>
      </c>
      <c r="B111" s="5">
        <v>74</v>
      </c>
      <c r="C111" s="6">
        <v>-36</v>
      </c>
      <c r="D111" s="5">
        <v>30</v>
      </c>
      <c r="E111" s="5" t="s">
        <v>21</v>
      </c>
      <c r="F111" s="5">
        <v>2467</v>
      </c>
      <c r="G111" s="5">
        <v>0</v>
      </c>
      <c r="H111" s="7">
        <v>36</v>
      </c>
      <c r="I111" s="7">
        <v>24</v>
      </c>
      <c r="J111" s="7">
        <v>0</v>
      </c>
      <c r="K111" s="7">
        <v>9534</v>
      </c>
      <c r="L111" s="7">
        <v>0.55000000000000004</v>
      </c>
      <c r="M111" s="7">
        <v>18.8</v>
      </c>
    </row>
    <row r="112" spans="1:13" x14ac:dyDescent="0.3">
      <c r="A112" s="13" t="s">
        <v>124</v>
      </c>
      <c r="B112" s="5">
        <v>54</v>
      </c>
      <c r="C112" s="6">
        <v>-54</v>
      </c>
      <c r="D112" s="5">
        <v>42</v>
      </c>
      <c r="E112" s="5" t="s">
        <v>21</v>
      </c>
      <c r="F112" s="5">
        <v>1286</v>
      </c>
      <c r="G112" s="5">
        <v>0</v>
      </c>
      <c r="H112" s="11"/>
      <c r="I112" s="11">
        <v>831</v>
      </c>
      <c r="J112" s="11">
        <v>0</v>
      </c>
      <c r="K112" s="11">
        <v>2530</v>
      </c>
      <c r="L112" s="11">
        <v>1</v>
      </c>
      <c r="M112" s="11">
        <v>22</v>
      </c>
    </row>
    <row r="113" spans="1:13" x14ac:dyDescent="0.3">
      <c r="A113" s="15" t="s">
        <v>125</v>
      </c>
      <c r="B113" s="11">
        <v>1</v>
      </c>
      <c r="C113" s="24">
        <v>0</v>
      </c>
      <c r="D113" s="11">
        <v>1</v>
      </c>
      <c r="E113" s="11" t="s">
        <v>21</v>
      </c>
      <c r="F113" s="11">
        <v>1000</v>
      </c>
      <c r="G113" s="11">
        <v>-1</v>
      </c>
      <c r="H113" s="12"/>
      <c r="I113" s="12">
        <v>388</v>
      </c>
      <c r="J113" s="12">
        <v>0</v>
      </c>
      <c r="K113" s="12"/>
      <c r="L113" s="12">
        <v>0.77</v>
      </c>
      <c r="M113" s="12" t="s">
        <v>95</v>
      </c>
    </row>
    <row r="114" spans="1:13" x14ac:dyDescent="0.3">
      <c r="A114" s="15" t="s">
        <v>126</v>
      </c>
      <c r="B114" s="11">
        <v>17</v>
      </c>
      <c r="C114" s="6">
        <v>-17</v>
      </c>
      <c r="D114" s="11">
        <v>5</v>
      </c>
      <c r="E114" s="11" t="s">
        <v>21</v>
      </c>
      <c r="F114" s="11">
        <v>3400</v>
      </c>
      <c r="G114" s="11">
        <v>-2</v>
      </c>
      <c r="H114" s="5">
        <v>56</v>
      </c>
      <c r="I114" s="5">
        <v>-80</v>
      </c>
      <c r="J114" s="5">
        <v>0</v>
      </c>
      <c r="K114" s="5">
        <v>7280</v>
      </c>
      <c r="L114" s="5">
        <v>0.3</v>
      </c>
      <c r="M114" s="5">
        <v>18.8</v>
      </c>
    </row>
    <row r="115" spans="1:13" x14ac:dyDescent="0.3">
      <c r="A115" s="14" t="s">
        <v>127</v>
      </c>
      <c r="B115" s="7">
        <v>63</v>
      </c>
      <c r="C115" s="23">
        <v>8</v>
      </c>
      <c r="D115" s="7">
        <v>4</v>
      </c>
      <c r="E115" s="7" t="s">
        <v>21</v>
      </c>
      <c r="F115" s="7">
        <v>15750</v>
      </c>
      <c r="G115" s="7">
        <v>-4</v>
      </c>
      <c r="H115" s="7">
        <v>-8</v>
      </c>
      <c r="I115" s="7">
        <v>-49</v>
      </c>
      <c r="J115" s="7">
        <v>0</v>
      </c>
      <c r="K115" s="7">
        <v>12988</v>
      </c>
      <c r="L115" s="7">
        <v>0.37</v>
      </c>
      <c r="M115" s="7">
        <v>19.2</v>
      </c>
    </row>
    <row r="116" spans="1:13" x14ac:dyDescent="0.3">
      <c r="A116" s="13" t="s">
        <v>128</v>
      </c>
      <c r="B116" s="5">
        <v>133</v>
      </c>
      <c r="C116" s="19">
        <v>-132</v>
      </c>
      <c r="D116" s="5">
        <v>53</v>
      </c>
      <c r="E116" s="5" t="s">
        <v>21</v>
      </c>
      <c r="F116" s="5">
        <v>2509</v>
      </c>
      <c r="G116" s="5">
        <v>-5</v>
      </c>
      <c r="H116" s="11"/>
      <c r="I116" s="11"/>
      <c r="J116" s="11">
        <v>0</v>
      </c>
      <c r="K116" s="11">
        <v>2806</v>
      </c>
      <c r="L116" s="11">
        <v>1</v>
      </c>
      <c r="M116" s="11">
        <v>55</v>
      </c>
    </row>
    <row r="117" spans="1:13" x14ac:dyDescent="0.3">
      <c r="A117" s="15" t="s">
        <v>129</v>
      </c>
      <c r="B117" s="11">
        <v>677</v>
      </c>
      <c r="C117" s="6">
        <v>-677</v>
      </c>
      <c r="D117" s="11">
        <v>242</v>
      </c>
      <c r="E117" s="11" t="s">
        <v>21</v>
      </c>
      <c r="F117" s="11">
        <v>2798</v>
      </c>
      <c r="G117" s="11">
        <v>-6</v>
      </c>
      <c r="H117" s="7">
        <v>-42</v>
      </c>
      <c r="I117" s="7"/>
      <c r="J117" s="7">
        <v>0</v>
      </c>
      <c r="K117" s="7">
        <v>6119</v>
      </c>
      <c r="L117" s="7">
        <v>0.94</v>
      </c>
      <c r="M117" s="7">
        <v>23.9</v>
      </c>
    </row>
    <row r="118" spans="1:13" x14ac:dyDescent="0.3">
      <c r="A118" s="13" t="s">
        <v>130</v>
      </c>
      <c r="B118" s="5">
        <v>5</v>
      </c>
      <c r="C118" s="6">
        <v>-5</v>
      </c>
      <c r="D118" s="5">
        <v>1</v>
      </c>
      <c r="E118" s="5" t="s">
        <v>21</v>
      </c>
      <c r="F118" s="5">
        <v>5000</v>
      </c>
      <c r="G118" s="5">
        <v>-8</v>
      </c>
      <c r="H118" s="5"/>
      <c r="I118" s="5">
        <v>-43</v>
      </c>
      <c r="J118" s="5">
        <v>0</v>
      </c>
      <c r="K118" s="5">
        <v>4608</v>
      </c>
      <c r="L118" s="5">
        <v>0.4</v>
      </c>
      <c r="M118" s="5">
        <v>0</v>
      </c>
    </row>
    <row r="119" spans="1:13" x14ac:dyDescent="0.3">
      <c r="A119" s="13" t="s">
        <v>131</v>
      </c>
      <c r="B119" s="5">
        <v>20</v>
      </c>
      <c r="C119" s="6">
        <v>-20</v>
      </c>
      <c r="D119" s="5">
        <v>17</v>
      </c>
      <c r="E119" s="5" t="s">
        <v>21</v>
      </c>
      <c r="F119" s="5">
        <v>1176</v>
      </c>
      <c r="G119" s="5">
        <v>-9</v>
      </c>
      <c r="H119" s="7">
        <v>103</v>
      </c>
      <c r="I119" s="7">
        <v>142</v>
      </c>
      <c r="J119" s="7">
        <v>0</v>
      </c>
      <c r="K119" s="7">
        <v>13347</v>
      </c>
      <c r="L119" s="7">
        <v>0.41</v>
      </c>
      <c r="M119" s="7">
        <v>16.899999999999999</v>
      </c>
    </row>
    <row r="120" spans="1:13" x14ac:dyDescent="0.3">
      <c r="A120" s="14" t="s">
        <v>132</v>
      </c>
      <c r="B120" s="7">
        <v>940</v>
      </c>
      <c r="C120" s="8">
        <v>-921</v>
      </c>
      <c r="D120" s="7">
        <v>216</v>
      </c>
      <c r="E120" s="7" t="s">
        <v>38</v>
      </c>
      <c r="F120" s="7">
        <v>4352</v>
      </c>
      <c r="G120" s="7">
        <v>-10</v>
      </c>
      <c r="H120" s="5">
        <v>28</v>
      </c>
      <c r="I120" s="5">
        <v>-20</v>
      </c>
      <c r="J120" s="5">
        <v>0</v>
      </c>
      <c r="K120" s="5">
        <v>9143</v>
      </c>
      <c r="L120" s="5">
        <v>0.5</v>
      </c>
      <c r="M120" s="5">
        <v>17.600000000000001</v>
      </c>
    </row>
    <row r="121" spans="1:13" x14ac:dyDescent="0.3">
      <c r="A121" s="13" t="s">
        <v>133</v>
      </c>
      <c r="B121" s="5">
        <v>172</v>
      </c>
      <c r="C121" s="6">
        <v>-168</v>
      </c>
      <c r="D121" s="5">
        <v>62</v>
      </c>
      <c r="E121" s="5" t="s">
        <v>21</v>
      </c>
      <c r="F121" s="5">
        <v>2774</v>
      </c>
      <c r="G121" s="5">
        <v>-10</v>
      </c>
      <c r="H121" s="12">
        <v>47</v>
      </c>
      <c r="I121" s="12">
        <v>68</v>
      </c>
      <c r="J121" s="12">
        <v>0</v>
      </c>
      <c r="K121" s="12">
        <v>1655</v>
      </c>
      <c r="L121" s="12">
        <v>0.69</v>
      </c>
      <c r="M121" s="12" t="s">
        <v>95</v>
      </c>
    </row>
    <row r="122" spans="1:13" x14ac:dyDescent="0.3">
      <c r="A122" s="13" t="s">
        <v>134</v>
      </c>
      <c r="B122" s="5">
        <v>106</v>
      </c>
      <c r="C122" s="6">
        <v>-6</v>
      </c>
      <c r="D122" s="5">
        <v>8</v>
      </c>
      <c r="E122" s="5" t="s">
        <v>21</v>
      </c>
      <c r="F122" s="5">
        <v>13250</v>
      </c>
      <c r="G122" s="5">
        <v>-10</v>
      </c>
      <c r="H122" s="5">
        <v>63</v>
      </c>
      <c r="I122" s="5">
        <v>107</v>
      </c>
      <c r="J122" s="5">
        <v>0</v>
      </c>
      <c r="K122" s="5">
        <v>12586</v>
      </c>
      <c r="L122" s="5">
        <v>0.56999999999999995</v>
      </c>
      <c r="M122" s="5">
        <v>17.100000000000001</v>
      </c>
    </row>
    <row r="123" spans="1:13" x14ac:dyDescent="0.3">
      <c r="A123" s="14" t="s">
        <v>135</v>
      </c>
      <c r="B123" s="7">
        <v>1</v>
      </c>
      <c r="C123" s="8">
        <v>-1</v>
      </c>
      <c r="D123" s="7">
        <v>0</v>
      </c>
      <c r="E123" s="7" t="s">
        <v>21</v>
      </c>
      <c r="F123" s="7"/>
      <c r="G123" s="7">
        <v>-10</v>
      </c>
      <c r="H123" s="7">
        <v>-10</v>
      </c>
      <c r="I123" s="7">
        <v>-52</v>
      </c>
      <c r="J123" s="7">
        <v>0</v>
      </c>
      <c r="K123" s="7">
        <v>12051</v>
      </c>
      <c r="L123" s="7">
        <v>0.33</v>
      </c>
      <c r="M123" s="7">
        <v>4.7</v>
      </c>
    </row>
    <row r="124" spans="1:13" x14ac:dyDescent="0.3">
      <c r="A124" s="15" t="s">
        <v>136</v>
      </c>
      <c r="B124" s="11">
        <v>2639</v>
      </c>
      <c r="C124" s="6">
        <v>-2311</v>
      </c>
      <c r="D124" s="11">
        <v>0</v>
      </c>
      <c r="E124" s="11" t="s">
        <v>28</v>
      </c>
      <c r="F124" s="11"/>
      <c r="G124" s="11">
        <v>-11</v>
      </c>
      <c r="H124" s="11"/>
      <c r="I124" s="11">
        <v>1470</v>
      </c>
      <c r="J124" s="11">
        <v>0</v>
      </c>
      <c r="K124" s="11">
        <v>3669</v>
      </c>
      <c r="L124" s="11">
        <v>1</v>
      </c>
      <c r="M124" s="11">
        <v>21.7</v>
      </c>
    </row>
    <row r="125" spans="1:13" x14ac:dyDescent="0.3">
      <c r="A125" s="15" t="s">
        <v>137</v>
      </c>
      <c r="B125" s="11">
        <v>1</v>
      </c>
      <c r="C125" s="6">
        <v>-1</v>
      </c>
      <c r="D125" s="11">
        <v>2</v>
      </c>
      <c r="E125" s="11" t="s">
        <v>21</v>
      </c>
      <c r="F125" s="11">
        <v>500</v>
      </c>
      <c r="G125" s="11">
        <v>-11</v>
      </c>
      <c r="H125" s="7">
        <v>-21</v>
      </c>
      <c r="I125" s="7">
        <v>-53</v>
      </c>
      <c r="J125" s="7">
        <v>0</v>
      </c>
      <c r="K125" s="7">
        <v>3899</v>
      </c>
      <c r="L125" s="7">
        <v>0.39</v>
      </c>
      <c r="M125" s="7">
        <v>2.9</v>
      </c>
    </row>
    <row r="126" spans="1:13" x14ac:dyDescent="0.3">
      <c r="A126" s="15" t="s">
        <v>138</v>
      </c>
      <c r="B126" s="11">
        <v>711</v>
      </c>
      <c r="C126" s="6">
        <v>-576</v>
      </c>
      <c r="D126" s="11">
        <v>54</v>
      </c>
      <c r="E126" s="11" t="s">
        <v>21</v>
      </c>
      <c r="F126" s="11">
        <v>13167</v>
      </c>
      <c r="G126" s="11">
        <v>-13</v>
      </c>
      <c r="H126" s="5">
        <v>3</v>
      </c>
      <c r="I126" s="5">
        <v>43</v>
      </c>
      <c r="J126" s="5">
        <v>0</v>
      </c>
      <c r="K126" s="5">
        <v>2828</v>
      </c>
      <c r="L126" s="5">
        <v>0.31</v>
      </c>
      <c r="M126" s="5">
        <v>18.399999999999999</v>
      </c>
    </row>
    <row r="127" spans="1:13" x14ac:dyDescent="0.3">
      <c r="A127" s="14" t="s">
        <v>139</v>
      </c>
      <c r="B127" s="7">
        <v>144</v>
      </c>
      <c r="C127" s="8">
        <v>-137</v>
      </c>
      <c r="D127" s="7">
        <v>43</v>
      </c>
      <c r="E127" s="7" t="s">
        <v>21</v>
      </c>
      <c r="F127" s="7">
        <v>3349</v>
      </c>
      <c r="G127" s="7">
        <v>-13</v>
      </c>
      <c r="H127" s="7">
        <v>-23</v>
      </c>
      <c r="I127" s="7">
        <v>233</v>
      </c>
      <c r="J127" s="7">
        <v>0</v>
      </c>
      <c r="K127" s="7">
        <v>5884</v>
      </c>
      <c r="L127" s="7">
        <v>0.63</v>
      </c>
      <c r="M127" s="7">
        <v>12.6</v>
      </c>
    </row>
    <row r="128" spans="1:13" x14ac:dyDescent="0.3">
      <c r="A128" s="15" t="s">
        <v>140</v>
      </c>
      <c r="B128" s="11">
        <v>151</v>
      </c>
      <c r="C128" s="6">
        <v>-122</v>
      </c>
      <c r="D128" s="11">
        <v>0</v>
      </c>
      <c r="E128" s="11" t="s">
        <v>28</v>
      </c>
      <c r="F128" s="11"/>
      <c r="G128" s="11">
        <v>-14</v>
      </c>
      <c r="H128" s="11"/>
      <c r="I128" s="11">
        <v>-60</v>
      </c>
      <c r="J128" s="11">
        <v>0</v>
      </c>
      <c r="K128" s="11">
        <v>2705</v>
      </c>
      <c r="L128" s="11">
        <v>0.9</v>
      </c>
      <c r="M128" s="11">
        <v>18.8</v>
      </c>
    </row>
    <row r="129" spans="1:13" x14ac:dyDescent="0.3">
      <c r="A129" s="14" t="s">
        <v>141</v>
      </c>
      <c r="B129" s="7">
        <v>2674</v>
      </c>
      <c r="C129" s="8">
        <v>-2674</v>
      </c>
      <c r="D129" s="7">
        <v>595</v>
      </c>
      <c r="E129" s="7" t="s">
        <v>21</v>
      </c>
      <c r="F129" s="7">
        <v>4494</v>
      </c>
      <c r="G129" s="7">
        <v>-15</v>
      </c>
      <c r="H129" s="7"/>
      <c r="I129" s="7">
        <v>267</v>
      </c>
      <c r="J129" s="7">
        <v>0</v>
      </c>
      <c r="K129" s="7">
        <v>5568</v>
      </c>
      <c r="L129" s="7">
        <v>0.52</v>
      </c>
      <c r="M129" s="7">
        <v>27.4</v>
      </c>
    </row>
    <row r="130" spans="1:13" x14ac:dyDescent="0.3">
      <c r="A130" s="13" t="s">
        <v>142</v>
      </c>
      <c r="B130" s="5">
        <v>565</v>
      </c>
      <c r="C130" s="6">
        <v>-563</v>
      </c>
      <c r="D130" s="5">
        <v>69</v>
      </c>
      <c r="E130" s="5" t="s">
        <v>21</v>
      </c>
      <c r="F130" s="5">
        <v>8188</v>
      </c>
      <c r="G130" s="5">
        <v>-15</v>
      </c>
      <c r="H130" s="11"/>
      <c r="I130" s="11">
        <v>28</v>
      </c>
      <c r="J130" s="11">
        <v>0</v>
      </c>
      <c r="K130" s="11">
        <v>9653</v>
      </c>
      <c r="L130" s="11">
        <v>0.53</v>
      </c>
      <c r="M130" s="11">
        <v>12.4</v>
      </c>
    </row>
    <row r="131" spans="1:13" x14ac:dyDescent="0.3">
      <c r="A131" s="13" t="s">
        <v>143</v>
      </c>
      <c r="B131" s="5">
        <v>6</v>
      </c>
      <c r="C131" s="6">
        <v>-6</v>
      </c>
      <c r="D131" s="5">
        <v>0</v>
      </c>
      <c r="E131" s="5" t="s">
        <v>21</v>
      </c>
      <c r="F131" s="5"/>
      <c r="G131" s="5">
        <v>-15</v>
      </c>
      <c r="H131" s="12"/>
      <c r="I131" s="12"/>
      <c r="J131" s="12">
        <v>0</v>
      </c>
      <c r="K131" s="12">
        <v>496</v>
      </c>
      <c r="L131" s="12">
        <v>0.64</v>
      </c>
      <c r="M131" s="12">
        <v>1.6</v>
      </c>
    </row>
    <row r="132" spans="1:13" x14ac:dyDescent="0.3">
      <c r="A132" s="13" t="s">
        <v>144</v>
      </c>
      <c r="B132" s="5">
        <v>378</v>
      </c>
      <c r="C132" s="20">
        <v>108430</v>
      </c>
      <c r="D132" s="25">
        <v>46</v>
      </c>
      <c r="E132" s="25" t="s">
        <v>21</v>
      </c>
      <c r="F132" s="25">
        <v>8217</v>
      </c>
      <c r="G132" s="5">
        <v>-16</v>
      </c>
      <c r="H132" s="11"/>
      <c r="I132" s="11">
        <v>-49</v>
      </c>
      <c r="J132" s="11">
        <v>0</v>
      </c>
      <c r="K132" s="11">
        <v>5916</v>
      </c>
      <c r="L132" s="11">
        <v>0.54</v>
      </c>
      <c r="M132" s="11">
        <v>19.600000000000001</v>
      </c>
    </row>
    <row r="133" spans="1:13" x14ac:dyDescent="0.3">
      <c r="A133" s="14" t="s">
        <v>145</v>
      </c>
      <c r="B133" s="7">
        <v>23</v>
      </c>
      <c r="C133" s="8">
        <v>-22</v>
      </c>
      <c r="D133" s="7">
        <v>2</v>
      </c>
      <c r="E133" s="7" t="s">
        <v>21</v>
      </c>
      <c r="F133" s="7">
        <v>11500</v>
      </c>
      <c r="G133" s="7">
        <v>-16</v>
      </c>
      <c r="H133" s="12"/>
      <c r="I133" s="12"/>
      <c r="J133" s="12">
        <v>0</v>
      </c>
      <c r="K133" s="12">
        <v>3357</v>
      </c>
      <c r="L133" s="12">
        <v>1</v>
      </c>
      <c r="M133" s="12" t="s">
        <v>95</v>
      </c>
    </row>
    <row r="134" spans="1:13" x14ac:dyDescent="0.3">
      <c r="A134" s="16" t="s">
        <v>146</v>
      </c>
      <c r="B134" s="12">
        <v>149</v>
      </c>
      <c r="C134" s="22">
        <v>242</v>
      </c>
      <c r="D134" s="12">
        <v>0</v>
      </c>
      <c r="E134" s="12" t="s">
        <v>28</v>
      </c>
      <c r="F134" s="12"/>
      <c r="G134" s="12">
        <v>-18</v>
      </c>
      <c r="H134" s="5">
        <v>-46</v>
      </c>
      <c r="I134" s="5">
        <v>82</v>
      </c>
      <c r="J134" s="5">
        <v>0</v>
      </c>
      <c r="K134" s="5">
        <v>1870</v>
      </c>
      <c r="L134" s="5">
        <v>0.48</v>
      </c>
      <c r="M134" s="5">
        <v>12.7</v>
      </c>
    </row>
    <row r="135" spans="1:13" x14ac:dyDescent="0.3">
      <c r="A135" s="14" t="s">
        <v>147</v>
      </c>
      <c r="B135" s="7">
        <v>84</v>
      </c>
      <c r="C135" s="21">
        <v>-84</v>
      </c>
      <c r="D135" s="7">
        <v>8</v>
      </c>
      <c r="E135" s="7" t="s">
        <v>21</v>
      </c>
      <c r="F135" s="7">
        <v>10500</v>
      </c>
      <c r="G135" s="7">
        <v>-18</v>
      </c>
      <c r="H135" s="12"/>
      <c r="I135" s="12">
        <v>19</v>
      </c>
      <c r="J135" s="12">
        <v>0</v>
      </c>
      <c r="K135" s="12">
        <v>3395</v>
      </c>
      <c r="L135" s="12">
        <v>0.6</v>
      </c>
      <c r="M135" s="12">
        <v>4.5</v>
      </c>
    </row>
    <row r="136" spans="1:13" x14ac:dyDescent="0.3">
      <c r="A136" s="14" t="s">
        <v>148</v>
      </c>
      <c r="B136" s="7">
        <v>10</v>
      </c>
      <c r="C136" s="8">
        <v>-10</v>
      </c>
      <c r="D136" s="7">
        <v>6</v>
      </c>
      <c r="E136" s="7" t="s">
        <v>21</v>
      </c>
      <c r="F136" s="7">
        <v>1667</v>
      </c>
      <c r="G136" s="7">
        <v>-18</v>
      </c>
      <c r="H136" s="11"/>
      <c r="I136" s="11">
        <v>-71</v>
      </c>
      <c r="J136" s="11">
        <v>0</v>
      </c>
      <c r="K136" s="11">
        <v>1298</v>
      </c>
      <c r="L136" s="11">
        <v>1</v>
      </c>
      <c r="M136" s="11">
        <v>9.8000000000000007</v>
      </c>
    </row>
    <row r="137" spans="1:13" x14ac:dyDescent="0.3">
      <c r="A137" s="13" t="s">
        <v>149</v>
      </c>
      <c r="B137" s="5">
        <v>46</v>
      </c>
      <c r="C137" s="6">
        <v>-46</v>
      </c>
      <c r="D137" s="5">
        <v>11</v>
      </c>
      <c r="E137" s="5" t="s">
        <v>21</v>
      </c>
      <c r="F137" s="5">
        <v>4182</v>
      </c>
      <c r="G137" s="5">
        <v>-19</v>
      </c>
      <c r="H137" s="12"/>
      <c r="I137" s="12">
        <v>-45</v>
      </c>
      <c r="J137" s="12">
        <v>0</v>
      </c>
      <c r="K137" s="12">
        <v>5740</v>
      </c>
      <c r="L137" s="12">
        <v>0.46</v>
      </c>
      <c r="M137" s="12">
        <v>29.4</v>
      </c>
    </row>
    <row r="138" spans="1:13" x14ac:dyDescent="0.3">
      <c r="A138" s="13" t="s">
        <v>150</v>
      </c>
      <c r="B138" s="5">
        <v>146</v>
      </c>
      <c r="C138" s="6">
        <v>-134</v>
      </c>
      <c r="D138" s="5">
        <v>39</v>
      </c>
      <c r="E138" s="5" t="s">
        <v>21</v>
      </c>
      <c r="F138" s="5">
        <v>3744</v>
      </c>
      <c r="G138" s="5">
        <v>-20</v>
      </c>
      <c r="H138" s="5">
        <v>21</v>
      </c>
      <c r="I138" s="5">
        <v>69</v>
      </c>
      <c r="J138" s="5">
        <v>0</v>
      </c>
      <c r="K138" s="5">
        <v>13954</v>
      </c>
      <c r="L138" s="5">
        <v>0.85</v>
      </c>
      <c r="M138" s="5">
        <v>16.899999999999999</v>
      </c>
    </row>
    <row r="139" spans="1:13" x14ac:dyDescent="0.3">
      <c r="A139" s="14" t="s">
        <v>151</v>
      </c>
      <c r="B139" s="7">
        <v>24</v>
      </c>
      <c r="C139" s="8">
        <v>-23</v>
      </c>
      <c r="D139" s="7">
        <v>3</v>
      </c>
      <c r="E139" s="7" t="s">
        <v>21</v>
      </c>
      <c r="F139" s="7">
        <v>8000</v>
      </c>
      <c r="G139" s="7">
        <v>-20</v>
      </c>
      <c r="H139" s="7"/>
      <c r="I139" s="7">
        <v>-20</v>
      </c>
      <c r="J139" s="7">
        <v>0</v>
      </c>
      <c r="K139" s="7">
        <v>369</v>
      </c>
      <c r="L139" s="7">
        <v>1</v>
      </c>
      <c r="M139" s="7">
        <v>27.4</v>
      </c>
    </row>
    <row r="140" spans="1:13" x14ac:dyDescent="0.3">
      <c r="A140" s="14" t="s">
        <v>152</v>
      </c>
      <c r="B140" s="7">
        <v>610</v>
      </c>
      <c r="C140" s="8">
        <v>-609</v>
      </c>
      <c r="D140" s="7">
        <v>248</v>
      </c>
      <c r="E140" s="7" t="s">
        <v>21</v>
      </c>
      <c r="F140" s="7">
        <v>2460</v>
      </c>
      <c r="G140" s="7">
        <v>-21</v>
      </c>
      <c r="H140" s="5"/>
      <c r="I140" s="5">
        <v>-46</v>
      </c>
      <c r="J140" s="5">
        <v>0</v>
      </c>
      <c r="K140" s="5">
        <v>12633</v>
      </c>
      <c r="L140" s="5">
        <v>0.69</v>
      </c>
      <c r="M140" s="5">
        <v>22</v>
      </c>
    </row>
    <row r="141" spans="1:13" x14ac:dyDescent="0.3">
      <c r="A141" s="13" t="s">
        <v>153</v>
      </c>
      <c r="B141" s="5">
        <v>2</v>
      </c>
      <c r="C141" s="6">
        <v>-1</v>
      </c>
      <c r="D141" s="5">
        <v>0</v>
      </c>
      <c r="E141" s="5" t="s">
        <v>38</v>
      </c>
      <c r="F141" s="5"/>
      <c r="G141" s="5">
        <v>-21</v>
      </c>
      <c r="H141" s="7">
        <v>-15</v>
      </c>
      <c r="I141" s="7">
        <v>171</v>
      </c>
      <c r="J141" s="7">
        <v>0</v>
      </c>
      <c r="K141" s="7">
        <v>9084</v>
      </c>
      <c r="L141" s="7">
        <v>0.82</v>
      </c>
      <c r="M141" s="7">
        <v>16.3</v>
      </c>
    </row>
    <row r="142" spans="1:13" x14ac:dyDescent="0.3">
      <c r="A142" s="14" t="s">
        <v>154</v>
      </c>
      <c r="B142" s="7">
        <v>10287</v>
      </c>
      <c r="C142" s="8">
        <v>-8278</v>
      </c>
      <c r="D142" s="7">
        <v>1719</v>
      </c>
      <c r="E142" s="7" t="s">
        <v>21</v>
      </c>
      <c r="F142" s="7">
        <v>5984</v>
      </c>
      <c r="G142" s="7">
        <v>-23</v>
      </c>
      <c r="H142" s="11"/>
      <c r="I142" s="11"/>
      <c r="J142" s="11">
        <v>0</v>
      </c>
      <c r="K142" s="11">
        <v>12746</v>
      </c>
      <c r="L142" s="11">
        <v>1</v>
      </c>
      <c r="M142" s="11" t="s">
        <v>95</v>
      </c>
    </row>
    <row r="143" spans="1:13" x14ac:dyDescent="0.3">
      <c r="A143" s="13" t="s">
        <v>155</v>
      </c>
      <c r="B143" s="5">
        <v>353</v>
      </c>
      <c r="C143" s="6">
        <v>-294</v>
      </c>
      <c r="D143" s="25">
        <v>4</v>
      </c>
      <c r="E143" s="25" t="s">
        <v>21</v>
      </c>
      <c r="F143" s="25">
        <v>88250</v>
      </c>
      <c r="G143" s="5">
        <v>-23</v>
      </c>
      <c r="H143" s="12"/>
      <c r="I143" s="12"/>
      <c r="J143" s="12">
        <v>0</v>
      </c>
      <c r="K143" s="12">
        <v>2695</v>
      </c>
      <c r="L143" s="12">
        <v>1</v>
      </c>
      <c r="M143" s="12" t="s">
        <v>95</v>
      </c>
    </row>
    <row r="144" spans="1:13" x14ac:dyDescent="0.3">
      <c r="A144" s="13" t="s">
        <v>156</v>
      </c>
      <c r="B144" s="5">
        <v>30</v>
      </c>
      <c r="C144" s="6">
        <v>-28</v>
      </c>
      <c r="D144" s="5">
        <v>10</v>
      </c>
      <c r="E144" s="5" t="s">
        <v>38</v>
      </c>
      <c r="F144" s="5">
        <v>3000</v>
      </c>
      <c r="G144" s="5">
        <v>-23</v>
      </c>
      <c r="H144" s="5">
        <v>-61</v>
      </c>
      <c r="I144" s="5">
        <v>-99</v>
      </c>
      <c r="J144" s="5">
        <v>0</v>
      </c>
      <c r="K144" s="5">
        <v>2216</v>
      </c>
      <c r="L144" s="5">
        <v>0.51</v>
      </c>
      <c r="M144" s="5">
        <v>12.1</v>
      </c>
    </row>
    <row r="145" spans="1:13" x14ac:dyDescent="0.3">
      <c r="A145" s="14" t="s">
        <v>157</v>
      </c>
      <c r="B145" s="7">
        <v>7</v>
      </c>
      <c r="C145" s="8">
        <v>-7</v>
      </c>
      <c r="D145" s="23">
        <v>1</v>
      </c>
      <c r="E145" s="23" t="s">
        <v>38</v>
      </c>
      <c r="F145" s="23">
        <v>7000</v>
      </c>
      <c r="G145" s="7">
        <v>-23</v>
      </c>
      <c r="H145" s="7">
        <v>-23</v>
      </c>
      <c r="I145" s="7">
        <v>-38</v>
      </c>
      <c r="J145" s="7">
        <v>0</v>
      </c>
      <c r="K145" s="7">
        <v>5540</v>
      </c>
      <c r="L145" s="7">
        <v>0.43</v>
      </c>
      <c r="M145" s="7">
        <v>10.4</v>
      </c>
    </row>
    <row r="146" spans="1:13" x14ac:dyDescent="0.3">
      <c r="A146" s="16" t="s">
        <v>158</v>
      </c>
      <c r="B146" s="12">
        <v>2</v>
      </c>
      <c r="C146" s="8">
        <v>-2</v>
      </c>
      <c r="D146" s="12">
        <v>0</v>
      </c>
      <c r="E146" s="12" t="s">
        <v>21</v>
      </c>
      <c r="F146" s="12"/>
      <c r="G146" s="12">
        <v>-23</v>
      </c>
      <c r="H146" s="5"/>
      <c r="I146" s="5"/>
      <c r="J146" s="5">
        <v>0</v>
      </c>
      <c r="K146" s="5">
        <v>3459</v>
      </c>
      <c r="L146" s="5">
        <v>0.59</v>
      </c>
      <c r="M146" s="5">
        <v>20</v>
      </c>
    </row>
    <row r="147" spans="1:13" x14ac:dyDescent="0.3">
      <c r="A147" s="14" t="s">
        <v>159</v>
      </c>
      <c r="B147" s="7">
        <v>49</v>
      </c>
      <c r="C147" s="8">
        <v>-49</v>
      </c>
      <c r="D147" s="7">
        <v>9</v>
      </c>
      <c r="E147" s="7" t="s">
        <v>21</v>
      </c>
      <c r="F147" s="7">
        <v>5444</v>
      </c>
      <c r="G147" s="7">
        <v>-24</v>
      </c>
      <c r="H147" s="12"/>
      <c r="I147" s="12">
        <v>323</v>
      </c>
      <c r="J147" s="12">
        <v>0</v>
      </c>
      <c r="K147" s="12">
        <v>3514</v>
      </c>
      <c r="L147" s="12">
        <v>1</v>
      </c>
      <c r="M147" s="12">
        <v>29.4</v>
      </c>
    </row>
    <row r="148" spans="1:13" x14ac:dyDescent="0.3">
      <c r="A148" s="13" t="s">
        <v>160</v>
      </c>
      <c r="B148" s="5">
        <v>6331</v>
      </c>
      <c r="C148" s="6">
        <v>-5919</v>
      </c>
      <c r="D148" s="5">
        <v>1263</v>
      </c>
      <c r="E148" s="5" t="s">
        <v>21</v>
      </c>
      <c r="F148" s="5">
        <v>5013</v>
      </c>
      <c r="G148" s="5">
        <v>-25</v>
      </c>
      <c r="H148" s="11"/>
      <c r="I148" s="11">
        <v>562</v>
      </c>
      <c r="J148" s="11">
        <v>0</v>
      </c>
      <c r="K148" s="11">
        <v>6218</v>
      </c>
      <c r="L148" s="11">
        <v>0.51</v>
      </c>
      <c r="M148" s="11">
        <v>20</v>
      </c>
    </row>
    <row r="149" spans="1:13" x14ac:dyDescent="0.3">
      <c r="A149" s="16" t="s">
        <v>161</v>
      </c>
      <c r="B149" s="12">
        <v>12</v>
      </c>
      <c r="C149" s="8">
        <v>-12</v>
      </c>
      <c r="D149" s="12">
        <v>20</v>
      </c>
      <c r="E149" s="12" t="s">
        <v>21</v>
      </c>
      <c r="F149" s="12">
        <v>600</v>
      </c>
      <c r="G149" s="12">
        <v>-28</v>
      </c>
      <c r="H149" s="7">
        <v>12</v>
      </c>
      <c r="I149" s="7">
        <v>-87</v>
      </c>
      <c r="J149" s="7">
        <v>0</v>
      </c>
      <c r="K149" s="7">
        <v>7771</v>
      </c>
      <c r="L149" s="7">
        <v>0.22</v>
      </c>
      <c r="M149" s="7">
        <v>0</v>
      </c>
    </row>
    <row r="150" spans="1:13" x14ac:dyDescent="0.3">
      <c r="A150" s="15" t="s">
        <v>162</v>
      </c>
      <c r="B150" s="11">
        <v>40</v>
      </c>
      <c r="C150" s="6">
        <v>-40</v>
      </c>
      <c r="D150" s="11">
        <v>7</v>
      </c>
      <c r="E150" s="11" t="s">
        <v>21</v>
      </c>
      <c r="F150" s="11">
        <v>5714</v>
      </c>
      <c r="G150" s="11">
        <v>-29</v>
      </c>
      <c r="H150" s="5"/>
      <c r="I150" s="5"/>
      <c r="J150" s="5">
        <v>0</v>
      </c>
      <c r="K150" s="5">
        <v>9474</v>
      </c>
      <c r="L150" s="5">
        <v>1</v>
      </c>
      <c r="M150" s="5">
        <v>18.8</v>
      </c>
    </row>
    <row r="151" spans="1:13" x14ac:dyDescent="0.3">
      <c r="A151" s="14" t="s">
        <v>163</v>
      </c>
      <c r="B151" s="7">
        <v>3</v>
      </c>
      <c r="C151" s="8">
        <v>-3</v>
      </c>
      <c r="D151" s="7">
        <v>1</v>
      </c>
      <c r="E151" s="7" t="s">
        <v>21</v>
      </c>
      <c r="F151" s="7">
        <v>3000</v>
      </c>
      <c r="G151" s="7">
        <v>-30</v>
      </c>
      <c r="H151" s="7"/>
      <c r="I151" s="7"/>
      <c r="J151" s="7">
        <v>0</v>
      </c>
      <c r="K151" s="7">
        <v>3500</v>
      </c>
      <c r="L151" s="7">
        <v>0.5</v>
      </c>
      <c r="M151" s="7">
        <v>18.8</v>
      </c>
    </row>
    <row r="152" spans="1:13" x14ac:dyDescent="0.3">
      <c r="A152" s="16" t="s">
        <v>164</v>
      </c>
      <c r="B152" s="12">
        <v>17</v>
      </c>
      <c r="C152" s="8">
        <v>-17</v>
      </c>
      <c r="D152" s="12">
        <v>1</v>
      </c>
      <c r="E152" s="12" t="s">
        <v>21</v>
      </c>
      <c r="F152" s="12">
        <v>17000</v>
      </c>
      <c r="G152" s="12">
        <v>-31</v>
      </c>
      <c r="H152" s="11"/>
      <c r="I152" s="11"/>
      <c r="J152" s="11">
        <v>0</v>
      </c>
      <c r="K152" s="11">
        <v>5531</v>
      </c>
      <c r="L152" s="11">
        <v>0.76</v>
      </c>
      <c r="M152" s="11">
        <v>18.8</v>
      </c>
    </row>
    <row r="153" spans="1:13" x14ac:dyDescent="0.3">
      <c r="A153" s="16" t="s">
        <v>165</v>
      </c>
      <c r="B153" s="12">
        <v>13</v>
      </c>
      <c r="C153" s="22">
        <v>16</v>
      </c>
      <c r="D153" s="12">
        <v>2</v>
      </c>
      <c r="E153" s="12" t="s">
        <v>21</v>
      </c>
      <c r="F153" s="12">
        <v>6500</v>
      </c>
      <c r="G153" s="12">
        <v>-31</v>
      </c>
      <c r="H153" s="7"/>
      <c r="I153" s="7"/>
      <c r="J153" s="7">
        <v>0</v>
      </c>
      <c r="K153" s="7">
        <v>3160</v>
      </c>
      <c r="L153" s="7">
        <v>1</v>
      </c>
      <c r="M153" s="7">
        <v>26.3</v>
      </c>
    </row>
    <row r="154" spans="1:13" x14ac:dyDescent="0.3">
      <c r="A154" s="14" t="s">
        <v>166</v>
      </c>
      <c r="B154" s="7">
        <v>8</v>
      </c>
      <c r="C154" s="8">
        <v>-8</v>
      </c>
      <c r="D154" s="26">
        <v>1</v>
      </c>
      <c r="E154" s="26" t="s">
        <v>21</v>
      </c>
      <c r="F154" s="26">
        <v>8000</v>
      </c>
      <c r="G154" s="7">
        <v>-31</v>
      </c>
      <c r="H154" s="11"/>
      <c r="I154" s="11">
        <v>114</v>
      </c>
      <c r="J154" s="11">
        <v>0</v>
      </c>
      <c r="K154" s="11">
        <v>4834</v>
      </c>
      <c r="L154" s="11">
        <v>0.72</v>
      </c>
      <c r="M154" s="11">
        <v>29.4</v>
      </c>
    </row>
    <row r="155" spans="1:13" x14ac:dyDescent="0.3">
      <c r="A155" s="13" t="s">
        <v>167</v>
      </c>
      <c r="B155" s="5">
        <v>2</v>
      </c>
      <c r="C155" s="6">
        <v>-2</v>
      </c>
      <c r="D155" s="5">
        <v>0</v>
      </c>
      <c r="E155" s="5" t="s">
        <v>21</v>
      </c>
      <c r="F155" s="5"/>
      <c r="G155" s="5">
        <v>-33</v>
      </c>
      <c r="H155" s="7">
        <v>50</v>
      </c>
      <c r="I155" s="7"/>
      <c r="J155" s="7">
        <v>0</v>
      </c>
      <c r="K155" s="7">
        <v>8042</v>
      </c>
      <c r="L155" s="7">
        <v>0.56000000000000005</v>
      </c>
      <c r="M155" s="7">
        <v>23.2</v>
      </c>
    </row>
    <row r="156" spans="1:13" x14ac:dyDescent="0.3">
      <c r="A156" s="14" t="s">
        <v>168</v>
      </c>
      <c r="B156" s="7">
        <v>504</v>
      </c>
      <c r="C156" s="8">
        <v>-199</v>
      </c>
      <c r="D156" s="7">
        <v>63</v>
      </c>
      <c r="E156" s="7" t="s">
        <v>21</v>
      </c>
      <c r="F156" s="7">
        <v>8000</v>
      </c>
      <c r="G156" s="7">
        <v>-34</v>
      </c>
      <c r="H156" s="5"/>
      <c r="I156" s="5">
        <v>0</v>
      </c>
      <c r="J156" s="5">
        <v>0</v>
      </c>
      <c r="K156" s="5">
        <v>1156</v>
      </c>
      <c r="L156" s="5">
        <v>1</v>
      </c>
      <c r="M156" s="5" t="s">
        <v>95</v>
      </c>
    </row>
    <row r="157" spans="1:13" x14ac:dyDescent="0.3">
      <c r="A157" s="13" t="s">
        <v>169</v>
      </c>
      <c r="B157" s="5">
        <v>15</v>
      </c>
      <c r="C157" s="6">
        <v>-14</v>
      </c>
      <c r="D157" s="5">
        <v>1</v>
      </c>
      <c r="E157" s="5" t="s">
        <v>21</v>
      </c>
      <c r="F157" s="5">
        <v>15000</v>
      </c>
      <c r="G157" s="5">
        <v>-44</v>
      </c>
      <c r="H157" s="7"/>
      <c r="I157" s="7">
        <v>307</v>
      </c>
      <c r="J157" s="7">
        <v>0</v>
      </c>
      <c r="K157" s="7">
        <v>4443</v>
      </c>
      <c r="L157" s="7">
        <v>0.44</v>
      </c>
      <c r="M157" s="7">
        <v>2.5</v>
      </c>
    </row>
    <row r="158" spans="1:13" x14ac:dyDescent="0.3">
      <c r="A158" s="15" t="s">
        <v>170</v>
      </c>
      <c r="B158" s="11">
        <v>1</v>
      </c>
      <c r="C158" s="6">
        <v>-1</v>
      </c>
      <c r="D158" s="11">
        <v>0</v>
      </c>
      <c r="E158" s="11" t="s">
        <v>21</v>
      </c>
      <c r="F158" s="11"/>
      <c r="G158" s="11">
        <v>-45</v>
      </c>
      <c r="H158" s="5">
        <v>-29</v>
      </c>
      <c r="I158" s="5">
        <v>-79</v>
      </c>
      <c r="J158" s="5">
        <v>0</v>
      </c>
      <c r="K158" s="5">
        <v>4204</v>
      </c>
      <c r="L158" s="5">
        <v>0.28000000000000003</v>
      </c>
      <c r="M158" s="5">
        <v>5</v>
      </c>
    </row>
    <row r="159" spans="1:13" x14ac:dyDescent="0.3">
      <c r="A159" s="14" t="s">
        <v>171</v>
      </c>
      <c r="B159" s="7">
        <v>2</v>
      </c>
      <c r="C159" s="21">
        <v>-2</v>
      </c>
      <c r="D159" s="26">
        <v>0</v>
      </c>
      <c r="E159" s="26" t="s">
        <v>21</v>
      </c>
      <c r="F159" s="26"/>
      <c r="G159" s="7">
        <v>-51</v>
      </c>
      <c r="H159" s="12"/>
      <c r="I159" s="12">
        <v>277</v>
      </c>
      <c r="J159" s="12">
        <v>0</v>
      </c>
      <c r="K159" s="12">
        <v>428</v>
      </c>
      <c r="L159" s="12">
        <v>1</v>
      </c>
      <c r="M159" s="12">
        <v>27.4</v>
      </c>
    </row>
    <row r="160" spans="1:13" x14ac:dyDescent="0.3">
      <c r="A160" s="15" t="s">
        <v>172</v>
      </c>
      <c r="B160" s="11">
        <v>1</v>
      </c>
      <c r="C160" s="6">
        <v>-1</v>
      </c>
      <c r="D160" s="11">
        <v>0</v>
      </c>
      <c r="E160" s="11" t="s">
        <v>21</v>
      </c>
      <c r="F160" s="11"/>
      <c r="G160" s="11">
        <v>-52</v>
      </c>
      <c r="H160" s="11"/>
      <c r="I160" s="11"/>
      <c r="J160" s="11">
        <v>0</v>
      </c>
      <c r="K160" s="11">
        <v>1101</v>
      </c>
      <c r="L160" s="11">
        <v>1</v>
      </c>
      <c r="M160" s="11">
        <v>36.299999999999997</v>
      </c>
    </row>
    <row r="161" spans="1:13" x14ac:dyDescent="0.3">
      <c r="A161" s="13" t="s">
        <v>173</v>
      </c>
      <c r="B161" s="5">
        <v>1</v>
      </c>
      <c r="C161" s="6">
        <v>-1</v>
      </c>
      <c r="D161" s="5">
        <v>1</v>
      </c>
      <c r="E161" s="5" t="s">
        <v>21</v>
      </c>
      <c r="F161" s="5">
        <v>1000</v>
      </c>
      <c r="G161" s="5">
        <v>-53</v>
      </c>
      <c r="H161" s="12"/>
      <c r="I161" s="12">
        <v>194</v>
      </c>
      <c r="J161" s="12">
        <v>0</v>
      </c>
      <c r="K161" s="12">
        <v>9861</v>
      </c>
      <c r="L161" s="12">
        <v>1</v>
      </c>
      <c r="M161" s="12" t="s">
        <v>95</v>
      </c>
    </row>
    <row r="162" spans="1:13" x14ac:dyDescent="0.3">
      <c r="A162" s="13" t="s">
        <v>174</v>
      </c>
      <c r="B162" s="5">
        <v>8</v>
      </c>
      <c r="C162" s="19">
        <v>-8</v>
      </c>
      <c r="D162" s="5">
        <v>1</v>
      </c>
      <c r="E162" s="5" t="s">
        <v>21</v>
      </c>
      <c r="F162" s="5">
        <v>8000</v>
      </c>
      <c r="G162" s="5">
        <v>-55</v>
      </c>
      <c r="H162" s="5"/>
      <c r="I162" s="5"/>
      <c r="J162" s="5">
        <v>0</v>
      </c>
      <c r="K162" s="5">
        <v>2657</v>
      </c>
      <c r="L162" s="5">
        <v>0.5</v>
      </c>
      <c r="M162" s="5">
        <v>21.1</v>
      </c>
    </row>
    <row r="163" spans="1:13" x14ac:dyDescent="0.3">
      <c r="A163" s="16" t="s">
        <v>175</v>
      </c>
      <c r="B163" s="12">
        <v>1</v>
      </c>
      <c r="C163" s="8">
        <v>-1</v>
      </c>
      <c r="D163" s="12">
        <v>0</v>
      </c>
      <c r="E163" s="12" t="s">
        <v>21</v>
      </c>
      <c r="F163" s="12"/>
      <c r="G163" s="12">
        <v>-56</v>
      </c>
      <c r="H163" s="7">
        <v>-24</v>
      </c>
      <c r="I163" s="7"/>
      <c r="J163" s="7">
        <v>0</v>
      </c>
      <c r="K163" s="7">
        <v>3652</v>
      </c>
      <c r="L163" s="7">
        <v>1</v>
      </c>
      <c r="M163" s="7">
        <v>19</v>
      </c>
    </row>
    <row r="164" spans="1:13" x14ac:dyDescent="0.3">
      <c r="A164" s="13" t="s">
        <v>176</v>
      </c>
      <c r="B164" s="5">
        <v>62</v>
      </c>
      <c r="C164" s="6">
        <v>-49</v>
      </c>
      <c r="D164" s="25">
        <v>8</v>
      </c>
      <c r="E164" s="25" t="s">
        <v>21</v>
      </c>
      <c r="F164" s="25">
        <v>7750</v>
      </c>
      <c r="G164" s="5">
        <v>-61</v>
      </c>
      <c r="H164" s="5">
        <v>-55</v>
      </c>
      <c r="I164" s="5">
        <v>-17</v>
      </c>
      <c r="J164" s="5">
        <v>0</v>
      </c>
      <c r="K164" s="5">
        <v>19099</v>
      </c>
      <c r="L164" s="5">
        <v>1</v>
      </c>
      <c r="M164" s="5">
        <v>33.4</v>
      </c>
    </row>
    <row r="165" spans="1:13" x14ac:dyDescent="0.3">
      <c r="A165" s="13" t="s">
        <v>177</v>
      </c>
      <c r="B165" s="5">
        <v>3</v>
      </c>
      <c r="C165" s="6">
        <v>-3</v>
      </c>
      <c r="D165" s="20">
        <v>1</v>
      </c>
      <c r="E165" s="20" t="s">
        <v>21</v>
      </c>
      <c r="F165" s="20">
        <v>3000</v>
      </c>
      <c r="G165" s="5">
        <v>-64</v>
      </c>
      <c r="H165" s="7"/>
      <c r="I165" s="7">
        <v>-49</v>
      </c>
      <c r="J165" s="7">
        <v>0</v>
      </c>
      <c r="K165" s="7">
        <v>2067</v>
      </c>
      <c r="L165" s="7">
        <v>1</v>
      </c>
      <c r="M165" s="7">
        <v>25</v>
      </c>
    </row>
    <row r="166" spans="1:13" x14ac:dyDescent="0.3">
      <c r="A166" s="15" t="s">
        <v>178</v>
      </c>
      <c r="B166" s="11">
        <v>33</v>
      </c>
      <c r="C166" s="24">
        <v>495</v>
      </c>
      <c r="D166" s="11">
        <v>2</v>
      </c>
      <c r="E166" s="11" t="s">
        <v>21</v>
      </c>
      <c r="F166" s="11">
        <v>16500</v>
      </c>
      <c r="G166" s="11">
        <v>-67</v>
      </c>
      <c r="H166" s="5"/>
      <c r="I166" s="5"/>
      <c r="J166" s="5">
        <v>0</v>
      </c>
      <c r="K166" s="5">
        <v>758</v>
      </c>
      <c r="L166" s="5">
        <v>1</v>
      </c>
      <c r="M166" s="5">
        <v>0</v>
      </c>
    </row>
    <row r="167" spans="1:13" x14ac:dyDescent="0.3">
      <c r="A167" s="13" t="s">
        <v>179</v>
      </c>
      <c r="B167" s="5">
        <v>3</v>
      </c>
      <c r="C167" s="20">
        <v>20</v>
      </c>
      <c r="D167" s="5">
        <v>0</v>
      </c>
      <c r="E167" s="5" t="s">
        <v>21</v>
      </c>
      <c r="F167" s="5"/>
      <c r="G167" s="5">
        <v>-79</v>
      </c>
      <c r="H167" s="12"/>
      <c r="I167" s="12">
        <v>-53</v>
      </c>
      <c r="J167" s="12">
        <v>0</v>
      </c>
      <c r="K167" s="12">
        <v>7651</v>
      </c>
      <c r="L167" s="12">
        <v>1</v>
      </c>
      <c r="M167" s="12">
        <v>29.4</v>
      </c>
    </row>
    <row r="168" spans="1:13" x14ac:dyDescent="0.3">
      <c r="A168" s="16" t="s">
        <v>180</v>
      </c>
      <c r="B168" s="12">
        <v>94</v>
      </c>
      <c r="C168" s="8">
        <v>-69</v>
      </c>
      <c r="D168" s="12">
        <v>10</v>
      </c>
      <c r="E168" s="12" t="s">
        <v>21</v>
      </c>
      <c r="F168" s="12">
        <v>9400</v>
      </c>
      <c r="G168" s="12"/>
      <c r="H168" s="5"/>
      <c r="I168" s="5"/>
      <c r="J168" s="5">
        <v>0</v>
      </c>
      <c r="K168" s="5">
        <v>10952</v>
      </c>
      <c r="L168" s="5">
        <v>1</v>
      </c>
      <c r="M168" s="5">
        <v>18.8</v>
      </c>
    </row>
    <row r="169" spans="1:13" x14ac:dyDescent="0.3">
      <c r="A169" s="13" t="s">
        <v>181</v>
      </c>
      <c r="B169" s="5">
        <v>48</v>
      </c>
      <c r="C169" s="6">
        <v>-48</v>
      </c>
      <c r="D169" s="5">
        <v>7</v>
      </c>
      <c r="E169" s="5" t="s">
        <v>21</v>
      </c>
      <c r="F169" s="5">
        <v>6857</v>
      </c>
      <c r="G169" s="5"/>
      <c r="H169" s="12"/>
      <c r="I169" s="12">
        <v>0</v>
      </c>
      <c r="J169" s="12">
        <v>0</v>
      </c>
      <c r="K169" s="12">
        <v>16868</v>
      </c>
      <c r="L169" s="12">
        <v>1</v>
      </c>
      <c r="M169" s="12" t="s">
        <v>95</v>
      </c>
    </row>
    <row r="170" spans="1:13" x14ac:dyDescent="0.3">
      <c r="A170" s="16" t="s">
        <v>182</v>
      </c>
      <c r="B170" s="12">
        <v>16</v>
      </c>
      <c r="C170" s="8">
        <v>-16</v>
      </c>
      <c r="D170" s="12">
        <v>2</v>
      </c>
      <c r="E170" s="12" t="s">
        <v>21</v>
      </c>
      <c r="F170" s="12">
        <v>8000</v>
      </c>
      <c r="G170" s="12"/>
      <c r="H170" s="5"/>
      <c r="I170" s="5"/>
      <c r="J170" s="5">
        <v>0</v>
      </c>
      <c r="K170" s="5">
        <v>4615</v>
      </c>
      <c r="L170" s="5">
        <v>1</v>
      </c>
      <c r="M170" s="5">
        <v>10</v>
      </c>
    </row>
    <row r="171" spans="1:13" x14ac:dyDescent="0.3">
      <c r="A171" s="15" t="s">
        <v>183</v>
      </c>
      <c r="B171" s="11">
        <v>10</v>
      </c>
      <c r="C171" s="6">
        <v>-10</v>
      </c>
      <c r="D171" s="11">
        <v>9</v>
      </c>
      <c r="E171" s="11" t="s">
        <v>21</v>
      </c>
      <c r="F171" s="11">
        <v>1111</v>
      </c>
      <c r="G171" s="11"/>
      <c r="H171" s="12"/>
      <c r="I171" s="12"/>
      <c r="J171" s="12">
        <v>0</v>
      </c>
      <c r="K171" s="12">
        <v>7633</v>
      </c>
      <c r="L171" s="12">
        <v>1</v>
      </c>
      <c r="M171" s="12" t="s">
        <v>95</v>
      </c>
    </row>
    <row r="172" spans="1:13" x14ac:dyDescent="0.3">
      <c r="A172" s="16" t="s">
        <v>184</v>
      </c>
      <c r="B172" s="12">
        <v>9</v>
      </c>
      <c r="C172" s="8">
        <v>-9</v>
      </c>
      <c r="D172" s="12">
        <v>2</v>
      </c>
      <c r="E172" s="12" t="s">
        <v>21</v>
      </c>
      <c r="F172" s="12">
        <v>4500</v>
      </c>
      <c r="G172" s="12"/>
      <c r="H172" s="11"/>
      <c r="I172" s="11"/>
      <c r="J172" s="11">
        <v>0</v>
      </c>
      <c r="K172" s="11">
        <v>2159</v>
      </c>
      <c r="L172" s="11">
        <v>1</v>
      </c>
      <c r="M172" s="11">
        <v>17.600000000000001</v>
      </c>
    </row>
    <row r="173" spans="1:13" x14ac:dyDescent="0.3">
      <c r="A173" s="16" t="s">
        <v>185</v>
      </c>
      <c r="B173" s="12">
        <v>7</v>
      </c>
      <c r="C173" s="8">
        <v>-7</v>
      </c>
      <c r="D173" s="12">
        <v>4</v>
      </c>
      <c r="E173" s="12" t="s">
        <v>21</v>
      </c>
      <c r="F173" s="12">
        <v>1750</v>
      </c>
      <c r="G173" s="12"/>
      <c r="H173" s="12"/>
      <c r="I173" s="12"/>
      <c r="J173" s="12">
        <v>0</v>
      </c>
      <c r="K173" s="12">
        <v>4751</v>
      </c>
      <c r="L173" s="12">
        <v>0.5</v>
      </c>
      <c r="M173" s="12">
        <v>7.8</v>
      </c>
    </row>
    <row r="174" spans="1:13" x14ac:dyDescent="0.3">
      <c r="A174" s="15" t="s">
        <v>186</v>
      </c>
      <c r="B174" s="11">
        <v>7</v>
      </c>
      <c r="C174" s="6">
        <v>-7</v>
      </c>
      <c r="D174" s="11">
        <v>1</v>
      </c>
      <c r="E174" s="11" t="s">
        <v>21</v>
      </c>
      <c r="F174" s="11">
        <v>7000</v>
      </c>
      <c r="G174" s="11"/>
      <c r="H174" s="5">
        <v>-36</v>
      </c>
      <c r="I174" s="5"/>
      <c r="J174" s="5">
        <v>0</v>
      </c>
      <c r="K174" s="5">
        <v>4023</v>
      </c>
      <c r="L174" s="5">
        <v>1</v>
      </c>
      <c r="M174" s="5">
        <v>18.8</v>
      </c>
    </row>
    <row r="175" spans="1:13" x14ac:dyDescent="0.3">
      <c r="A175" s="13" t="s">
        <v>187</v>
      </c>
      <c r="B175" s="5">
        <v>7</v>
      </c>
      <c r="C175" s="6">
        <v>-7</v>
      </c>
      <c r="D175" s="5">
        <v>1</v>
      </c>
      <c r="E175" s="5" t="s">
        <v>21</v>
      </c>
      <c r="F175" s="5">
        <v>7000</v>
      </c>
      <c r="G175" s="5"/>
      <c r="H175" s="7"/>
      <c r="I175" s="7"/>
      <c r="J175" s="7">
        <v>0</v>
      </c>
      <c r="K175" s="7">
        <v>15918</v>
      </c>
      <c r="L175" s="7">
        <v>1</v>
      </c>
      <c r="M175" s="7">
        <v>12.2</v>
      </c>
    </row>
    <row r="176" spans="1:13" x14ac:dyDescent="0.3">
      <c r="A176" s="16" t="s">
        <v>188</v>
      </c>
      <c r="B176" s="12">
        <v>4</v>
      </c>
      <c r="C176" s="8">
        <v>-4</v>
      </c>
      <c r="D176" s="12">
        <v>0</v>
      </c>
      <c r="E176" s="12" t="s">
        <v>21</v>
      </c>
      <c r="F176" s="12"/>
      <c r="G176" s="12"/>
      <c r="H176" s="11"/>
      <c r="I176" s="11"/>
      <c r="J176" s="11">
        <v>0</v>
      </c>
      <c r="K176" s="11">
        <v>3304</v>
      </c>
      <c r="L176" s="11">
        <v>1</v>
      </c>
      <c r="M176" s="11">
        <v>26</v>
      </c>
    </row>
    <row r="177" spans="1:13" x14ac:dyDescent="0.3">
      <c r="A177" s="13" t="s">
        <v>189</v>
      </c>
      <c r="B177" s="5">
        <v>2</v>
      </c>
      <c r="C177" s="6">
        <v>-2</v>
      </c>
      <c r="D177" s="5">
        <v>2</v>
      </c>
      <c r="E177" s="5" t="s">
        <v>21</v>
      </c>
      <c r="F177" s="5">
        <v>1000</v>
      </c>
      <c r="G177" s="5"/>
      <c r="H177" s="12"/>
      <c r="I177" s="12"/>
      <c r="J177" s="12">
        <v>0</v>
      </c>
      <c r="K177" s="12">
        <v>5516</v>
      </c>
      <c r="L177" s="12">
        <v>1</v>
      </c>
      <c r="M177" s="12">
        <v>18.8</v>
      </c>
    </row>
    <row r="178" spans="1:13" x14ac:dyDescent="0.3">
      <c r="A178" s="16" t="s">
        <v>190</v>
      </c>
      <c r="B178" s="12">
        <v>2</v>
      </c>
      <c r="C178" s="8">
        <v>-2</v>
      </c>
      <c r="D178" s="12">
        <v>0</v>
      </c>
      <c r="E178" s="12" t="s">
        <v>21</v>
      </c>
      <c r="F178" s="12"/>
      <c r="G178" s="12"/>
      <c r="H178" s="11"/>
      <c r="I178" s="11"/>
      <c r="J178" s="11">
        <v>0</v>
      </c>
      <c r="K178" s="11">
        <v>5502</v>
      </c>
      <c r="L178" s="11">
        <v>1</v>
      </c>
      <c r="M178" s="11">
        <v>18.8</v>
      </c>
    </row>
    <row r="179" spans="1:13" x14ac:dyDescent="0.3">
      <c r="A179" s="16" t="s">
        <v>191</v>
      </c>
      <c r="B179" s="12">
        <v>2</v>
      </c>
      <c r="C179" s="8">
        <v>-2</v>
      </c>
      <c r="D179" s="12">
        <v>1</v>
      </c>
      <c r="E179" s="12" t="s">
        <v>21</v>
      </c>
      <c r="F179" s="12">
        <v>2000</v>
      </c>
      <c r="G179" s="12"/>
      <c r="H179" s="12"/>
      <c r="I179" s="12"/>
      <c r="J179" s="12">
        <v>0</v>
      </c>
      <c r="K179" s="12"/>
      <c r="L179" s="12">
        <v>1</v>
      </c>
      <c r="M179" s="12">
        <v>10</v>
      </c>
    </row>
    <row r="180" spans="1:13" x14ac:dyDescent="0.3">
      <c r="A180" s="16" t="s">
        <v>192</v>
      </c>
      <c r="B180" s="12">
        <v>1</v>
      </c>
      <c r="C180" s="21">
        <v>-1</v>
      </c>
      <c r="D180" s="12">
        <v>0</v>
      </c>
      <c r="E180" s="12" t="s">
        <v>28</v>
      </c>
      <c r="F180" s="12"/>
      <c r="G180" s="12"/>
      <c r="H180" s="11"/>
      <c r="I180" s="11"/>
      <c r="J180" s="11">
        <v>0</v>
      </c>
      <c r="K180" s="11">
        <v>574</v>
      </c>
      <c r="L180" s="11">
        <v>1</v>
      </c>
      <c r="M180" s="11">
        <v>27.8</v>
      </c>
    </row>
    <row r="181" spans="1:13" x14ac:dyDescent="0.3">
      <c r="A181" s="16" t="s">
        <v>193</v>
      </c>
      <c r="B181" s="12">
        <v>1</v>
      </c>
      <c r="C181" s="8">
        <v>-1</v>
      </c>
      <c r="D181" s="12">
        <v>1</v>
      </c>
      <c r="E181" s="12" t="s">
        <v>21</v>
      </c>
      <c r="F181" s="12">
        <v>1000</v>
      </c>
      <c r="G181" s="12"/>
      <c r="H181" s="12"/>
      <c r="I181" s="12"/>
      <c r="J181" s="12">
        <v>0</v>
      </c>
      <c r="K181" s="12"/>
      <c r="L181" s="12">
        <v>1</v>
      </c>
      <c r="M181" s="12" t="s">
        <v>95</v>
      </c>
    </row>
    <row r="182" spans="1:13" x14ac:dyDescent="0.3">
      <c r="A182" s="17" t="s">
        <v>194</v>
      </c>
      <c r="B182" s="18">
        <v>1</v>
      </c>
      <c r="C182" s="6">
        <v>-1</v>
      </c>
      <c r="D182" s="18">
        <v>0</v>
      </c>
      <c r="E182" s="18" t="s">
        <v>38</v>
      </c>
      <c r="F182" s="18"/>
      <c r="G182" s="18"/>
      <c r="H182" s="18"/>
      <c r="I182" s="18"/>
      <c r="J182" s="18">
        <v>0</v>
      </c>
      <c r="K182" s="18"/>
      <c r="L182" s="18">
        <v>1</v>
      </c>
      <c r="M182" s="18" t="s">
        <v>95</v>
      </c>
    </row>
  </sheetData>
  <mergeCells count="2">
    <mergeCell ref="A1:F1"/>
    <mergeCell ref="A2:F2"/>
  </mergeCells>
  <hyperlinks>
    <hyperlink ref="A7" r:id="rId1" display="https://www.trademap.org/Docs/Metadata/Methodology_quantity_outliers_Y_EN.pdf" xr:uid="{00000000-0004-0000-0000-000000000000}"/>
    <hyperlink ref="A8" r:id="rId2" display="https://unstats.un.org/unsd/tradekb/Knowledgebase/Quantity-and-Weight-Data-in-UN-Comtrade" xr:uid="{00000000-0004-0000-0000-000001000000}"/>
  </hyperlinks>
  <pageMargins left="0.75" right="0.75" top="1" bottom="1" header="0.5" footer="0.5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"/>
  <sheetViews>
    <sheetView workbookViewId="0">
      <selection activeCell="L9" sqref="L9"/>
    </sheetView>
  </sheetViews>
  <sheetFormatPr defaultRowHeight="14.4" x14ac:dyDescent="0.3"/>
  <sheetData>
    <row r="2" spans="1:7" ht="61.2" x14ac:dyDescent="0.3">
      <c r="A2" s="2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3">
      <c r="A3" s="13" t="s">
        <v>29</v>
      </c>
      <c r="B3" s="5">
        <v>1129</v>
      </c>
      <c r="C3" s="20">
        <v>12410</v>
      </c>
      <c r="D3" s="10">
        <v>139</v>
      </c>
      <c r="E3" s="10" t="s">
        <v>21</v>
      </c>
      <c r="F3" s="10">
        <v>8122</v>
      </c>
      <c r="G3" s="5">
        <v>204</v>
      </c>
    </row>
    <row r="4" spans="1:7" x14ac:dyDescent="0.3">
      <c r="A4" s="13" t="s">
        <v>112</v>
      </c>
      <c r="B4" s="5">
        <v>735</v>
      </c>
      <c r="C4" s="20">
        <v>10944</v>
      </c>
      <c r="D4" s="5">
        <v>300</v>
      </c>
      <c r="E4" s="5" t="s">
        <v>21</v>
      </c>
      <c r="F4" s="5">
        <v>2450</v>
      </c>
      <c r="G4" s="5">
        <v>3</v>
      </c>
    </row>
    <row r="5" spans="1:7" x14ac:dyDescent="0.3">
      <c r="A5" s="13" t="s">
        <v>114</v>
      </c>
      <c r="B5" s="5">
        <v>2215</v>
      </c>
      <c r="C5" s="5">
        <v>10799</v>
      </c>
      <c r="D5" s="5">
        <v>316</v>
      </c>
      <c r="E5" s="5" t="s">
        <v>21</v>
      </c>
      <c r="F5" s="5">
        <v>7009</v>
      </c>
      <c r="G5" s="5">
        <v>2</v>
      </c>
    </row>
    <row r="6" spans="1:7" x14ac:dyDescent="0.3">
      <c r="A6" s="14" t="s">
        <v>49</v>
      </c>
      <c r="B6" s="7">
        <v>1465</v>
      </c>
      <c r="C6" s="23">
        <v>9111</v>
      </c>
      <c r="D6" s="26">
        <v>177</v>
      </c>
      <c r="E6" s="26" t="s">
        <v>21</v>
      </c>
      <c r="F6" s="26">
        <v>8277</v>
      </c>
      <c r="G6" s="7">
        <v>59</v>
      </c>
    </row>
    <row r="7" spans="1:7" x14ac:dyDescent="0.3">
      <c r="A7" s="14" t="s">
        <v>82</v>
      </c>
      <c r="B7" s="7">
        <v>2284</v>
      </c>
      <c r="C7" s="23">
        <v>2051</v>
      </c>
      <c r="D7" s="7">
        <v>446</v>
      </c>
      <c r="E7" s="7" t="s">
        <v>21</v>
      </c>
      <c r="F7" s="7">
        <v>5121</v>
      </c>
      <c r="G7" s="7">
        <v>14</v>
      </c>
    </row>
    <row r="8" spans="1:7" x14ac:dyDescent="0.3">
      <c r="A8" s="13" t="s">
        <v>84</v>
      </c>
      <c r="B8" s="5">
        <v>11662</v>
      </c>
      <c r="C8" s="20">
        <v>1549</v>
      </c>
      <c r="D8" s="20">
        <v>1739</v>
      </c>
      <c r="E8" s="20" t="s">
        <v>21</v>
      </c>
      <c r="F8" s="20">
        <v>6706</v>
      </c>
      <c r="G8" s="5">
        <v>13</v>
      </c>
    </row>
    <row r="9" spans="1:7" x14ac:dyDescent="0.3">
      <c r="A9" s="13" t="s">
        <v>42</v>
      </c>
      <c r="B9" s="5">
        <v>2285</v>
      </c>
      <c r="C9" s="5">
        <v>1177</v>
      </c>
      <c r="D9" s="20">
        <v>212</v>
      </c>
      <c r="E9" s="20" t="s">
        <v>21</v>
      </c>
      <c r="F9" s="20">
        <v>10778</v>
      </c>
      <c r="G9" s="5">
        <v>88</v>
      </c>
    </row>
    <row r="10" spans="1:7" x14ac:dyDescent="0.3">
      <c r="A10" s="13" t="s">
        <v>99</v>
      </c>
      <c r="B10" s="5">
        <v>5822</v>
      </c>
      <c r="C10" s="20">
        <v>544</v>
      </c>
      <c r="D10" s="25">
        <v>752</v>
      </c>
      <c r="E10" s="25" t="s">
        <v>21</v>
      </c>
      <c r="F10" s="25">
        <v>7742</v>
      </c>
      <c r="G10" s="5">
        <v>8</v>
      </c>
    </row>
    <row r="11" spans="1:7" x14ac:dyDescent="0.3">
      <c r="A11" s="14" t="s">
        <v>93</v>
      </c>
      <c r="B11" s="7">
        <v>73</v>
      </c>
      <c r="C11" s="23">
        <v>20</v>
      </c>
      <c r="D11" s="7">
        <v>2</v>
      </c>
      <c r="E11" s="7" t="s">
        <v>38</v>
      </c>
      <c r="F11" s="7">
        <v>36500</v>
      </c>
      <c r="G11" s="7">
        <v>10</v>
      </c>
    </row>
    <row r="12" spans="1:7" x14ac:dyDescent="0.3">
      <c r="A12" s="16" t="s">
        <v>81</v>
      </c>
      <c r="B12" s="12">
        <v>5</v>
      </c>
      <c r="C12" s="22">
        <v>0</v>
      </c>
      <c r="D12" s="12">
        <v>0</v>
      </c>
      <c r="E12" s="12" t="s">
        <v>28</v>
      </c>
      <c r="F12" s="12"/>
      <c r="G12" s="12">
        <v>16</v>
      </c>
    </row>
    <row r="13" spans="1:7" x14ac:dyDescent="0.3">
      <c r="A13" s="16" t="s">
        <v>33</v>
      </c>
      <c r="B13" s="12">
        <v>1</v>
      </c>
      <c r="C13" s="8">
        <v>-1</v>
      </c>
      <c r="D13" s="12">
        <v>0</v>
      </c>
      <c r="E13" s="12" t="s">
        <v>21</v>
      </c>
      <c r="F13" s="12"/>
      <c r="G13" s="12">
        <v>143</v>
      </c>
    </row>
    <row r="14" spans="1:7" x14ac:dyDescent="0.3">
      <c r="A14" s="15" t="s">
        <v>111</v>
      </c>
      <c r="B14" s="11">
        <v>4</v>
      </c>
      <c r="C14" s="6">
        <v>-4</v>
      </c>
      <c r="D14" s="11">
        <v>0</v>
      </c>
      <c r="E14" s="11" t="s">
        <v>28</v>
      </c>
      <c r="F14" s="11"/>
      <c r="G14" s="11">
        <v>4</v>
      </c>
    </row>
    <row r="15" spans="1:7" x14ac:dyDescent="0.3">
      <c r="A15" s="14" t="s">
        <v>24</v>
      </c>
      <c r="B15" s="7">
        <v>5</v>
      </c>
      <c r="C15" s="8">
        <v>-5</v>
      </c>
      <c r="D15" s="7">
        <v>1</v>
      </c>
      <c r="E15" s="7" t="s">
        <v>21</v>
      </c>
      <c r="F15" s="7">
        <v>5000</v>
      </c>
      <c r="G15" s="7">
        <v>290</v>
      </c>
    </row>
    <row r="16" spans="1:7" ht="21.6" x14ac:dyDescent="0.3">
      <c r="A16" s="15" t="s">
        <v>90</v>
      </c>
      <c r="B16" s="11">
        <v>6</v>
      </c>
      <c r="C16" s="6">
        <v>-5</v>
      </c>
      <c r="D16" s="11">
        <v>0</v>
      </c>
      <c r="E16" s="11" t="s">
        <v>21</v>
      </c>
      <c r="F16" s="11"/>
      <c r="G16" s="11">
        <v>11</v>
      </c>
    </row>
    <row r="17" spans="1:7" x14ac:dyDescent="0.3">
      <c r="A17" s="14" t="s">
        <v>39</v>
      </c>
      <c r="B17" s="7">
        <v>6</v>
      </c>
      <c r="C17" s="8">
        <v>-6</v>
      </c>
      <c r="D17" s="7">
        <v>5</v>
      </c>
      <c r="E17" s="7" t="s">
        <v>21</v>
      </c>
      <c r="F17" s="7">
        <v>1200</v>
      </c>
      <c r="G17" s="7">
        <v>110</v>
      </c>
    </row>
    <row r="18" spans="1:7" x14ac:dyDescent="0.3">
      <c r="A18" s="14" t="s">
        <v>62</v>
      </c>
      <c r="B18" s="7">
        <v>6</v>
      </c>
      <c r="C18" s="8">
        <v>-6</v>
      </c>
      <c r="D18" s="7">
        <v>1</v>
      </c>
      <c r="E18" s="7" t="s">
        <v>38</v>
      </c>
      <c r="F18" s="7">
        <v>6000</v>
      </c>
      <c r="G18" s="7">
        <v>34</v>
      </c>
    </row>
    <row r="19" spans="1:7" x14ac:dyDescent="0.3">
      <c r="A19" s="14" t="s">
        <v>25</v>
      </c>
      <c r="B19" s="7">
        <v>7</v>
      </c>
      <c r="C19" s="21">
        <v>-7</v>
      </c>
      <c r="D19" s="7">
        <v>0</v>
      </c>
      <c r="E19" s="7" t="s">
        <v>21</v>
      </c>
      <c r="F19" s="7"/>
      <c r="G19" s="7">
        <v>255</v>
      </c>
    </row>
    <row r="20" spans="1:7" x14ac:dyDescent="0.3">
      <c r="A20" s="15" t="s">
        <v>48</v>
      </c>
      <c r="B20" s="11">
        <v>7</v>
      </c>
      <c r="C20" s="19">
        <v>-7</v>
      </c>
      <c r="D20" s="11">
        <v>4</v>
      </c>
      <c r="E20" s="11" t="s">
        <v>21</v>
      </c>
      <c r="F20" s="11">
        <v>1750</v>
      </c>
      <c r="G20" s="11">
        <v>64</v>
      </c>
    </row>
    <row r="21" spans="1:7" x14ac:dyDescent="0.3">
      <c r="A21" s="16" t="s">
        <v>22</v>
      </c>
      <c r="B21" s="12">
        <v>40</v>
      </c>
      <c r="C21" s="21">
        <v>-8</v>
      </c>
      <c r="D21" s="12">
        <v>13</v>
      </c>
      <c r="E21" s="12" t="s">
        <v>21</v>
      </c>
      <c r="F21" s="12">
        <v>3077</v>
      </c>
      <c r="G21" s="12">
        <v>398</v>
      </c>
    </row>
    <row r="22" spans="1:7" ht="42" x14ac:dyDescent="0.3">
      <c r="A22" s="13" t="s">
        <v>79</v>
      </c>
      <c r="B22" s="5">
        <v>8</v>
      </c>
      <c r="C22" s="6">
        <v>-8</v>
      </c>
      <c r="D22" s="20">
        <v>5</v>
      </c>
      <c r="E22" s="20" t="s">
        <v>21</v>
      </c>
      <c r="F22" s="20">
        <v>1600</v>
      </c>
      <c r="G22" s="5">
        <v>17</v>
      </c>
    </row>
    <row r="23" spans="1:7" x14ac:dyDescent="0.3">
      <c r="A23" s="13" t="s">
        <v>30</v>
      </c>
      <c r="B23" s="5">
        <v>11</v>
      </c>
      <c r="C23" s="6">
        <v>-11</v>
      </c>
      <c r="D23" s="5">
        <v>1</v>
      </c>
      <c r="E23" s="5" t="s">
        <v>21</v>
      </c>
      <c r="F23" s="5">
        <v>11000</v>
      </c>
      <c r="G23" s="5">
        <v>193</v>
      </c>
    </row>
    <row r="24" spans="1:7" x14ac:dyDescent="0.3">
      <c r="A24" s="15" t="s">
        <v>47</v>
      </c>
      <c r="B24" s="11">
        <v>12</v>
      </c>
      <c r="C24" s="19">
        <v>-12</v>
      </c>
      <c r="D24" s="24">
        <v>1</v>
      </c>
      <c r="E24" s="24" t="s">
        <v>21</v>
      </c>
      <c r="F24" s="24">
        <v>12000</v>
      </c>
      <c r="G24" s="11">
        <v>64</v>
      </c>
    </row>
    <row r="25" spans="1:7" ht="21.6" x14ac:dyDescent="0.3">
      <c r="A25" s="13" t="s">
        <v>85</v>
      </c>
      <c r="B25" s="5">
        <v>12</v>
      </c>
      <c r="C25" s="6">
        <v>-12</v>
      </c>
      <c r="D25" s="5">
        <v>3</v>
      </c>
      <c r="E25" s="5" t="s">
        <v>21</v>
      </c>
      <c r="F25" s="5">
        <v>4000</v>
      </c>
      <c r="G25" s="5">
        <v>13</v>
      </c>
    </row>
    <row r="26" spans="1:7" x14ac:dyDescent="0.3">
      <c r="A26" s="15" t="s">
        <v>110</v>
      </c>
      <c r="B26" s="11">
        <v>19</v>
      </c>
      <c r="C26" s="6">
        <v>-14</v>
      </c>
      <c r="D26" s="11">
        <v>1</v>
      </c>
      <c r="E26" s="11" t="s">
        <v>21</v>
      </c>
      <c r="F26" s="11">
        <v>19000</v>
      </c>
      <c r="G26" s="11">
        <v>4</v>
      </c>
    </row>
    <row r="27" spans="1:7" x14ac:dyDescent="0.3">
      <c r="A27" s="14" t="s">
        <v>56</v>
      </c>
      <c r="B27" s="7">
        <v>19</v>
      </c>
      <c r="C27" s="21">
        <v>-16</v>
      </c>
      <c r="D27" s="23">
        <v>8</v>
      </c>
      <c r="E27" s="23" t="s">
        <v>21</v>
      </c>
      <c r="F27" s="23">
        <v>2375</v>
      </c>
      <c r="G27" s="7">
        <v>46</v>
      </c>
    </row>
    <row r="28" spans="1:7" x14ac:dyDescent="0.3">
      <c r="A28" s="15" t="s">
        <v>57</v>
      </c>
      <c r="B28" s="11">
        <v>19</v>
      </c>
      <c r="C28" s="6">
        <v>-17</v>
      </c>
      <c r="D28" s="24">
        <v>8</v>
      </c>
      <c r="E28" s="24" t="s">
        <v>21</v>
      </c>
      <c r="F28" s="24">
        <v>2375</v>
      </c>
      <c r="G28" s="11">
        <v>46</v>
      </c>
    </row>
    <row r="29" spans="1:7" x14ac:dyDescent="0.3">
      <c r="A29" s="16" t="s">
        <v>108</v>
      </c>
      <c r="B29" s="12">
        <v>27</v>
      </c>
      <c r="C29" s="8">
        <v>-17</v>
      </c>
      <c r="D29" s="12">
        <v>10</v>
      </c>
      <c r="E29" s="12" t="s">
        <v>21</v>
      </c>
      <c r="F29" s="12">
        <v>2700</v>
      </c>
      <c r="G29" s="12">
        <v>5</v>
      </c>
    </row>
    <row r="30" spans="1:7" x14ac:dyDescent="0.3">
      <c r="A30" s="14" t="s">
        <v>106</v>
      </c>
      <c r="B30" s="7">
        <v>20</v>
      </c>
      <c r="C30" s="8">
        <v>-20</v>
      </c>
      <c r="D30" s="7">
        <v>4</v>
      </c>
      <c r="E30" s="7" t="s">
        <v>21</v>
      </c>
      <c r="F30" s="7">
        <v>5000</v>
      </c>
      <c r="G30" s="7">
        <v>6</v>
      </c>
    </row>
    <row r="31" spans="1:7" x14ac:dyDescent="0.3">
      <c r="A31" s="15" t="s">
        <v>120</v>
      </c>
      <c r="B31" s="11">
        <v>639</v>
      </c>
      <c r="C31" s="6">
        <v>-21</v>
      </c>
      <c r="D31" s="11">
        <v>55</v>
      </c>
      <c r="E31" s="11" t="s">
        <v>21</v>
      </c>
      <c r="F31" s="11">
        <v>11618</v>
      </c>
      <c r="G31" s="11">
        <v>1</v>
      </c>
    </row>
    <row r="32" spans="1:7" ht="21.6" x14ac:dyDescent="0.3">
      <c r="A32" s="15" t="s">
        <v>52</v>
      </c>
      <c r="B32" s="11">
        <v>24</v>
      </c>
      <c r="C32" s="6">
        <v>-24</v>
      </c>
      <c r="D32" s="11">
        <v>2</v>
      </c>
      <c r="E32" s="11" t="s">
        <v>21</v>
      </c>
      <c r="F32" s="11">
        <v>12000</v>
      </c>
      <c r="G32" s="11">
        <v>59</v>
      </c>
    </row>
    <row r="33" spans="1:7" x14ac:dyDescent="0.3">
      <c r="A33" s="13" t="s">
        <v>98</v>
      </c>
      <c r="B33" s="5">
        <v>26</v>
      </c>
      <c r="C33" s="6">
        <v>-26</v>
      </c>
      <c r="D33" s="5">
        <v>7</v>
      </c>
      <c r="E33" s="5" t="s">
        <v>21</v>
      </c>
      <c r="F33" s="5">
        <v>3714</v>
      </c>
      <c r="G33" s="5">
        <v>9</v>
      </c>
    </row>
    <row r="34" spans="1:7" x14ac:dyDescent="0.3">
      <c r="A34" s="13" t="s">
        <v>75</v>
      </c>
      <c r="B34" s="5">
        <v>27</v>
      </c>
      <c r="C34" s="6">
        <v>-27</v>
      </c>
      <c r="D34" s="5">
        <v>9</v>
      </c>
      <c r="E34" s="5" t="s">
        <v>21</v>
      </c>
      <c r="F34" s="5">
        <v>3000</v>
      </c>
      <c r="G34" s="5">
        <v>21</v>
      </c>
    </row>
    <row r="35" spans="1:7" x14ac:dyDescent="0.3">
      <c r="A35" s="14" t="s">
        <v>60</v>
      </c>
      <c r="B35" s="7">
        <v>29</v>
      </c>
      <c r="C35" s="21">
        <v>-29</v>
      </c>
      <c r="D35" s="7">
        <v>17</v>
      </c>
      <c r="E35" s="7" t="s">
        <v>21</v>
      </c>
      <c r="F35" s="7">
        <v>1706</v>
      </c>
      <c r="G35" s="7">
        <v>39</v>
      </c>
    </row>
    <row r="36" spans="1:7" x14ac:dyDescent="0.3">
      <c r="A36" s="14" t="s">
        <v>51</v>
      </c>
      <c r="B36" s="7">
        <v>33</v>
      </c>
      <c r="C36" s="8">
        <v>-33</v>
      </c>
      <c r="D36" s="7">
        <v>1</v>
      </c>
      <c r="E36" s="7" t="s">
        <v>21</v>
      </c>
      <c r="F36" s="7">
        <v>33000</v>
      </c>
      <c r="G36" s="7">
        <v>59</v>
      </c>
    </row>
    <row r="37" spans="1:7" ht="31.8" x14ac:dyDescent="0.3">
      <c r="A37" s="14" t="s">
        <v>105</v>
      </c>
      <c r="B37" s="7">
        <v>35</v>
      </c>
      <c r="C37" s="8">
        <v>-34</v>
      </c>
      <c r="D37" s="7">
        <v>12</v>
      </c>
      <c r="E37" s="7" t="s">
        <v>21</v>
      </c>
      <c r="F37" s="7">
        <v>2917</v>
      </c>
      <c r="G37" s="7">
        <v>7</v>
      </c>
    </row>
    <row r="38" spans="1:7" x14ac:dyDescent="0.3">
      <c r="A38" s="13" t="s">
        <v>46</v>
      </c>
      <c r="B38" s="5">
        <v>38</v>
      </c>
      <c r="C38" s="6">
        <v>-38</v>
      </c>
      <c r="D38" s="5">
        <v>30</v>
      </c>
      <c r="E38" s="5" t="s">
        <v>21</v>
      </c>
      <c r="F38" s="5">
        <v>1267</v>
      </c>
      <c r="G38" s="5">
        <v>66</v>
      </c>
    </row>
    <row r="39" spans="1:7" ht="21.6" x14ac:dyDescent="0.3">
      <c r="A39" s="14" t="s">
        <v>76</v>
      </c>
      <c r="B39" s="7">
        <v>52</v>
      </c>
      <c r="C39" s="8">
        <v>-40</v>
      </c>
      <c r="D39" s="7">
        <v>6</v>
      </c>
      <c r="E39" s="7" t="s">
        <v>21</v>
      </c>
      <c r="F39" s="7">
        <v>8667</v>
      </c>
      <c r="G39" s="7">
        <v>19</v>
      </c>
    </row>
    <row r="40" spans="1:7" x14ac:dyDescent="0.3">
      <c r="A40" s="14" t="s">
        <v>61</v>
      </c>
      <c r="B40" s="7">
        <v>43</v>
      </c>
      <c r="C40" s="8">
        <v>-43</v>
      </c>
      <c r="D40" s="7">
        <v>111</v>
      </c>
      <c r="E40" s="7" t="s">
        <v>21</v>
      </c>
      <c r="F40" s="7">
        <v>387</v>
      </c>
      <c r="G40" s="7">
        <v>36</v>
      </c>
    </row>
    <row r="41" spans="1:7" x14ac:dyDescent="0.3">
      <c r="A41" s="15" t="s">
        <v>97</v>
      </c>
      <c r="B41" s="11">
        <v>43</v>
      </c>
      <c r="C41" s="6">
        <v>-43</v>
      </c>
      <c r="D41" s="11">
        <v>0</v>
      </c>
      <c r="E41" s="11" t="s">
        <v>28</v>
      </c>
      <c r="F41" s="11"/>
      <c r="G41" s="11">
        <v>9</v>
      </c>
    </row>
    <row r="42" spans="1:7" ht="31.8" x14ac:dyDescent="0.3">
      <c r="A42" s="14" t="s">
        <v>34</v>
      </c>
      <c r="B42" s="7">
        <v>44</v>
      </c>
      <c r="C42" s="8">
        <v>-44</v>
      </c>
      <c r="D42" s="7">
        <v>2</v>
      </c>
      <c r="E42" s="7" t="s">
        <v>21</v>
      </c>
      <c r="F42" s="7">
        <v>22000</v>
      </c>
      <c r="G42" s="7">
        <v>142</v>
      </c>
    </row>
    <row r="43" spans="1:7" x14ac:dyDescent="0.3">
      <c r="A43" s="13" t="s">
        <v>83</v>
      </c>
      <c r="B43" s="5">
        <v>44</v>
      </c>
      <c r="C43" s="6">
        <v>-44</v>
      </c>
      <c r="D43" s="5">
        <v>7</v>
      </c>
      <c r="E43" s="5" t="s">
        <v>21</v>
      </c>
      <c r="F43" s="5">
        <v>6286</v>
      </c>
      <c r="G43" s="5">
        <v>14</v>
      </c>
    </row>
    <row r="44" spans="1:7" x14ac:dyDescent="0.3">
      <c r="A44" s="14" t="s">
        <v>37</v>
      </c>
      <c r="B44" s="7">
        <v>46</v>
      </c>
      <c r="C44" s="8">
        <v>-46</v>
      </c>
      <c r="D44" s="7">
        <v>6</v>
      </c>
      <c r="E44" s="7" t="s">
        <v>38</v>
      </c>
      <c r="F44" s="7">
        <v>7667</v>
      </c>
      <c r="G44" s="7">
        <v>129</v>
      </c>
    </row>
    <row r="45" spans="1:7" x14ac:dyDescent="0.3">
      <c r="A45" s="14" t="s">
        <v>45</v>
      </c>
      <c r="B45" s="7">
        <v>47</v>
      </c>
      <c r="C45" s="8">
        <v>-47</v>
      </c>
      <c r="D45" s="7">
        <v>0</v>
      </c>
      <c r="E45" s="7" t="s">
        <v>28</v>
      </c>
      <c r="F45" s="7"/>
      <c r="G45" s="7">
        <v>74</v>
      </c>
    </row>
    <row r="46" spans="1:7" ht="31.8" x14ac:dyDescent="0.3">
      <c r="A46" s="14" t="s">
        <v>58</v>
      </c>
      <c r="B46" s="7">
        <v>51</v>
      </c>
      <c r="C46" s="8">
        <v>-49</v>
      </c>
      <c r="D46" s="9">
        <v>38</v>
      </c>
      <c r="E46" s="9" t="s">
        <v>21</v>
      </c>
      <c r="F46" s="9">
        <v>1342</v>
      </c>
      <c r="G46" s="7">
        <v>42</v>
      </c>
    </row>
    <row r="47" spans="1:7" x14ac:dyDescent="0.3">
      <c r="A47" s="13" t="s">
        <v>41</v>
      </c>
      <c r="B47" s="5">
        <v>50</v>
      </c>
      <c r="C47" s="6">
        <v>-50</v>
      </c>
      <c r="D47" s="20">
        <v>7</v>
      </c>
      <c r="E47" s="20" t="s">
        <v>21</v>
      </c>
      <c r="F47" s="20">
        <v>7143</v>
      </c>
      <c r="G47" s="5">
        <v>103</v>
      </c>
    </row>
    <row r="48" spans="1:7" x14ac:dyDescent="0.3">
      <c r="A48" s="13" t="s">
        <v>116</v>
      </c>
      <c r="B48" s="5">
        <v>51</v>
      </c>
      <c r="C48" s="6">
        <v>-50</v>
      </c>
      <c r="D48" s="5">
        <v>12</v>
      </c>
      <c r="E48" s="5" t="s">
        <v>21</v>
      </c>
      <c r="F48" s="5">
        <v>4250</v>
      </c>
      <c r="G48" s="5">
        <v>2</v>
      </c>
    </row>
    <row r="49" spans="1:7" x14ac:dyDescent="0.3">
      <c r="A49" s="16" t="s">
        <v>94</v>
      </c>
      <c r="B49" s="12">
        <v>54</v>
      </c>
      <c r="C49" s="21">
        <v>-54</v>
      </c>
      <c r="D49" s="22">
        <v>18</v>
      </c>
      <c r="E49" s="22" t="s">
        <v>21</v>
      </c>
      <c r="F49" s="22">
        <v>3000</v>
      </c>
      <c r="G49" s="12">
        <v>10</v>
      </c>
    </row>
    <row r="50" spans="1:7" x14ac:dyDescent="0.3">
      <c r="A50" s="13" t="s">
        <v>55</v>
      </c>
      <c r="B50" s="5">
        <v>55</v>
      </c>
      <c r="C50" s="6">
        <v>-55</v>
      </c>
      <c r="D50" s="20">
        <v>8</v>
      </c>
      <c r="E50" s="20" t="s">
        <v>21</v>
      </c>
      <c r="F50" s="20">
        <v>6875</v>
      </c>
      <c r="G50" s="5">
        <v>48</v>
      </c>
    </row>
    <row r="51" spans="1:7" x14ac:dyDescent="0.3">
      <c r="A51" s="13" t="s">
        <v>89</v>
      </c>
      <c r="B51" s="5">
        <v>67</v>
      </c>
      <c r="C51" s="6">
        <v>-56</v>
      </c>
      <c r="D51" s="5">
        <v>20</v>
      </c>
      <c r="E51" s="5" t="s">
        <v>21</v>
      </c>
      <c r="F51" s="5">
        <v>3350</v>
      </c>
      <c r="G51" s="5">
        <v>11</v>
      </c>
    </row>
    <row r="52" spans="1:7" x14ac:dyDescent="0.3">
      <c r="A52" s="14" t="s">
        <v>43</v>
      </c>
      <c r="B52" s="7">
        <v>83</v>
      </c>
      <c r="C52" s="8">
        <v>-62</v>
      </c>
      <c r="D52" s="7">
        <v>8</v>
      </c>
      <c r="E52" s="7" t="s">
        <v>38</v>
      </c>
      <c r="F52" s="7">
        <v>10375</v>
      </c>
      <c r="G52" s="7">
        <v>84</v>
      </c>
    </row>
    <row r="53" spans="1:7" x14ac:dyDescent="0.3">
      <c r="A53" s="14" t="s">
        <v>107</v>
      </c>
      <c r="B53" s="7">
        <v>62</v>
      </c>
      <c r="C53" s="8">
        <v>-62</v>
      </c>
      <c r="D53" s="23">
        <v>16</v>
      </c>
      <c r="E53" s="23" t="s">
        <v>21</v>
      </c>
      <c r="F53" s="23">
        <v>3875</v>
      </c>
      <c r="G53" s="7">
        <v>5</v>
      </c>
    </row>
    <row r="54" spans="1:7" x14ac:dyDescent="0.3">
      <c r="A54" s="13" t="s">
        <v>54</v>
      </c>
      <c r="B54" s="5">
        <v>95</v>
      </c>
      <c r="C54" s="6">
        <v>-65</v>
      </c>
      <c r="D54" s="20">
        <v>17</v>
      </c>
      <c r="E54" s="20" t="s">
        <v>21</v>
      </c>
      <c r="F54" s="20">
        <v>5588</v>
      </c>
      <c r="G54" s="5">
        <v>52</v>
      </c>
    </row>
    <row r="55" spans="1:7" x14ac:dyDescent="0.3">
      <c r="A55" s="13" t="s">
        <v>64</v>
      </c>
      <c r="B55" s="5">
        <v>83</v>
      </c>
      <c r="C55" s="6">
        <v>-79</v>
      </c>
      <c r="D55" s="5">
        <v>22</v>
      </c>
      <c r="E55" s="5" t="s">
        <v>38</v>
      </c>
      <c r="F55" s="5">
        <v>3773</v>
      </c>
      <c r="G55" s="5">
        <v>30</v>
      </c>
    </row>
    <row r="56" spans="1:7" x14ac:dyDescent="0.3">
      <c r="A56" s="13" t="s">
        <v>36</v>
      </c>
      <c r="B56" s="5">
        <v>87</v>
      </c>
      <c r="C56" s="6">
        <v>-87</v>
      </c>
      <c r="D56" s="20">
        <v>38</v>
      </c>
      <c r="E56" s="20" t="s">
        <v>21</v>
      </c>
      <c r="F56" s="20">
        <v>2289</v>
      </c>
      <c r="G56" s="5">
        <v>129</v>
      </c>
    </row>
    <row r="57" spans="1:7" x14ac:dyDescent="0.3">
      <c r="A57" s="14" t="s">
        <v>67</v>
      </c>
      <c r="B57" s="7">
        <v>92</v>
      </c>
      <c r="C57" s="8">
        <v>-88</v>
      </c>
      <c r="D57" s="7">
        <v>4</v>
      </c>
      <c r="E57" s="7" t="s">
        <v>21</v>
      </c>
      <c r="F57" s="7">
        <v>23000</v>
      </c>
      <c r="G57" s="7">
        <v>27</v>
      </c>
    </row>
    <row r="58" spans="1:7" x14ac:dyDescent="0.3">
      <c r="A58" s="13" t="s">
        <v>53</v>
      </c>
      <c r="B58" s="5">
        <v>92</v>
      </c>
      <c r="C58" s="6">
        <v>-92</v>
      </c>
      <c r="D58" s="5">
        <v>12</v>
      </c>
      <c r="E58" s="5" t="s">
        <v>21</v>
      </c>
      <c r="F58" s="5">
        <v>7667</v>
      </c>
      <c r="G58" s="5">
        <v>55</v>
      </c>
    </row>
    <row r="59" spans="1:7" x14ac:dyDescent="0.3">
      <c r="A59" s="14" t="s">
        <v>23</v>
      </c>
      <c r="B59" s="7">
        <v>102</v>
      </c>
      <c r="C59" s="8">
        <v>-95</v>
      </c>
      <c r="D59" s="7">
        <v>10</v>
      </c>
      <c r="E59" s="7" t="s">
        <v>21</v>
      </c>
      <c r="F59" s="7">
        <v>10200</v>
      </c>
      <c r="G59" s="7">
        <v>305</v>
      </c>
    </row>
    <row r="60" spans="1:7" x14ac:dyDescent="0.3">
      <c r="A60" s="14" t="s">
        <v>50</v>
      </c>
      <c r="B60" s="7">
        <v>109</v>
      </c>
      <c r="C60" s="8">
        <v>-109</v>
      </c>
      <c r="D60" s="7">
        <v>46</v>
      </c>
      <c r="E60" s="7" t="s">
        <v>21</v>
      </c>
      <c r="F60" s="7">
        <v>2370</v>
      </c>
      <c r="G60" s="7">
        <v>59</v>
      </c>
    </row>
    <row r="61" spans="1:7" x14ac:dyDescent="0.3">
      <c r="A61" s="13" t="s">
        <v>20</v>
      </c>
      <c r="B61" s="5">
        <v>115</v>
      </c>
      <c r="C61" s="6">
        <v>-115</v>
      </c>
      <c r="D61" s="5">
        <v>14</v>
      </c>
      <c r="E61" s="5" t="s">
        <v>21</v>
      </c>
      <c r="F61" s="5">
        <v>8214</v>
      </c>
      <c r="G61" s="5">
        <v>410</v>
      </c>
    </row>
    <row r="62" spans="1:7" x14ac:dyDescent="0.3">
      <c r="A62" s="14" t="s">
        <v>78</v>
      </c>
      <c r="B62" s="7">
        <v>125</v>
      </c>
      <c r="C62" s="21">
        <v>-124</v>
      </c>
      <c r="D62" s="7">
        <v>47</v>
      </c>
      <c r="E62" s="7" t="s">
        <v>38</v>
      </c>
      <c r="F62" s="7">
        <v>2660</v>
      </c>
      <c r="G62" s="7">
        <v>17</v>
      </c>
    </row>
    <row r="63" spans="1:7" ht="31.8" x14ac:dyDescent="0.3">
      <c r="A63" s="16" t="s">
        <v>35</v>
      </c>
      <c r="B63" s="12">
        <v>135</v>
      </c>
      <c r="C63" s="8">
        <v>-135</v>
      </c>
      <c r="D63" s="12">
        <v>12</v>
      </c>
      <c r="E63" s="12" t="s">
        <v>21</v>
      </c>
      <c r="F63" s="12">
        <v>11250</v>
      </c>
      <c r="G63" s="12">
        <v>139</v>
      </c>
    </row>
    <row r="64" spans="1:7" x14ac:dyDescent="0.3">
      <c r="A64" s="13" t="s">
        <v>71</v>
      </c>
      <c r="B64" s="5">
        <v>141</v>
      </c>
      <c r="C64" s="6">
        <v>-141</v>
      </c>
      <c r="D64" s="5">
        <v>41</v>
      </c>
      <c r="E64" s="5" t="s">
        <v>21</v>
      </c>
      <c r="F64" s="5">
        <v>3439</v>
      </c>
      <c r="G64" s="5">
        <v>22</v>
      </c>
    </row>
    <row r="65" spans="1:7" x14ac:dyDescent="0.3">
      <c r="A65" s="14" t="s">
        <v>65</v>
      </c>
      <c r="B65" s="7">
        <v>151</v>
      </c>
      <c r="C65" s="8">
        <v>-147</v>
      </c>
      <c r="D65" s="7">
        <v>13</v>
      </c>
      <c r="E65" s="7" t="s">
        <v>21</v>
      </c>
      <c r="F65" s="7">
        <v>11615</v>
      </c>
      <c r="G65" s="7">
        <v>29</v>
      </c>
    </row>
    <row r="66" spans="1:7" x14ac:dyDescent="0.3">
      <c r="A66" s="13" t="s">
        <v>104</v>
      </c>
      <c r="B66" s="5">
        <v>210</v>
      </c>
      <c r="C66" s="6">
        <v>-154</v>
      </c>
      <c r="D66" s="5">
        <v>7</v>
      </c>
      <c r="E66" s="5" t="s">
        <v>21</v>
      </c>
      <c r="F66" s="5">
        <v>30000</v>
      </c>
      <c r="G66" s="5">
        <v>7</v>
      </c>
    </row>
    <row r="67" spans="1:7" x14ac:dyDescent="0.3">
      <c r="A67" s="13" t="s">
        <v>40</v>
      </c>
      <c r="B67" s="5">
        <v>1039</v>
      </c>
      <c r="C67" s="6">
        <v>-187</v>
      </c>
      <c r="D67" s="5">
        <v>563</v>
      </c>
      <c r="E67" s="5" t="s">
        <v>21</v>
      </c>
      <c r="F67" s="5">
        <v>1845</v>
      </c>
      <c r="G67" s="5">
        <v>109</v>
      </c>
    </row>
    <row r="68" spans="1:7" x14ac:dyDescent="0.3">
      <c r="A68" s="14" t="s">
        <v>66</v>
      </c>
      <c r="B68" s="7">
        <v>202</v>
      </c>
      <c r="C68" s="8">
        <v>-198</v>
      </c>
      <c r="D68" s="7">
        <v>38</v>
      </c>
      <c r="E68" s="7" t="s">
        <v>21</v>
      </c>
      <c r="F68" s="7">
        <v>5316</v>
      </c>
      <c r="G68" s="7">
        <v>27</v>
      </c>
    </row>
    <row r="69" spans="1:7" x14ac:dyDescent="0.3">
      <c r="A69" s="14" t="s">
        <v>74</v>
      </c>
      <c r="B69" s="7">
        <v>220</v>
      </c>
      <c r="C69" s="8">
        <v>-218</v>
      </c>
      <c r="D69" s="26">
        <v>37</v>
      </c>
      <c r="E69" s="26" t="s">
        <v>21</v>
      </c>
      <c r="F69" s="26">
        <v>5946</v>
      </c>
      <c r="G69" s="7">
        <v>21</v>
      </c>
    </row>
    <row r="70" spans="1:7" x14ac:dyDescent="0.3">
      <c r="A70" s="14" t="s">
        <v>70</v>
      </c>
      <c r="B70" s="7">
        <v>655</v>
      </c>
      <c r="C70" s="8">
        <v>-230</v>
      </c>
      <c r="D70" s="7">
        <v>145</v>
      </c>
      <c r="E70" s="7" t="s">
        <v>21</v>
      </c>
      <c r="F70" s="7">
        <v>4517</v>
      </c>
      <c r="G70" s="7">
        <v>22</v>
      </c>
    </row>
    <row r="71" spans="1:7" x14ac:dyDescent="0.3">
      <c r="A71" s="15" t="s">
        <v>27</v>
      </c>
      <c r="B71" s="11">
        <v>266</v>
      </c>
      <c r="C71" s="6">
        <v>-266</v>
      </c>
      <c r="D71" s="11">
        <v>0</v>
      </c>
      <c r="E71" s="11" t="s">
        <v>28</v>
      </c>
      <c r="F71" s="11"/>
      <c r="G71" s="11">
        <v>215</v>
      </c>
    </row>
    <row r="72" spans="1:7" x14ac:dyDescent="0.3">
      <c r="A72" s="14" t="s">
        <v>92</v>
      </c>
      <c r="B72" s="7">
        <v>357</v>
      </c>
      <c r="C72" s="8">
        <v>-345</v>
      </c>
      <c r="D72" s="7">
        <v>34</v>
      </c>
      <c r="E72" s="7" t="s">
        <v>38</v>
      </c>
      <c r="F72" s="7">
        <v>10500</v>
      </c>
      <c r="G72" s="7">
        <v>10</v>
      </c>
    </row>
    <row r="73" spans="1:7" x14ac:dyDescent="0.3">
      <c r="A73" s="14" t="s">
        <v>32</v>
      </c>
      <c r="B73" s="7">
        <v>350</v>
      </c>
      <c r="C73" s="8">
        <v>-348</v>
      </c>
      <c r="D73" s="26">
        <v>43</v>
      </c>
      <c r="E73" s="26" t="s">
        <v>21</v>
      </c>
      <c r="F73" s="26">
        <v>8140</v>
      </c>
      <c r="G73" s="7">
        <v>145</v>
      </c>
    </row>
    <row r="74" spans="1:7" x14ac:dyDescent="0.3">
      <c r="A74" s="14" t="s">
        <v>109</v>
      </c>
      <c r="B74" s="7">
        <v>375</v>
      </c>
      <c r="C74" s="8">
        <v>-359</v>
      </c>
      <c r="D74" s="26">
        <v>46</v>
      </c>
      <c r="E74" s="26" t="s">
        <v>21</v>
      </c>
      <c r="F74" s="26">
        <v>8152</v>
      </c>
      <c r="G74" s="7">
        <v>4</v>
      </c>
    </row>
    <row r="75" spans="1:7" ht="21.6" x14ac:dyDescent="0.3">
      <c r="A75" s="15" t="s">
        <v>44</v>
      </c>
      <c r="B75" s="11">
        <v>372</v>
      </c>
      <c r="C75" s="6">
        <v>-372</v>
      </c>
      <c r="D75" s="11">
        <v>0</v>
      </c>
      <c r="E75" s="11" t="s">
        <v>28</v>
      </c>
      <c r="F75" s="11"/>
      <c r="G75" s="11">
        <v>78</v>
      </c>
    </row>
    <row r="76" spans="1:7" x14ac:dyDescent="0.3">
      <c r="A76" s="14" t="s">
        <v>115</v>
      </c>
      <c r="B76" s="7">
        <v>409</v>
      </c>
      <c r="C76" s="8">
        <v>-409</v>
      </c>
      <c r="D76" s="7">
        <v>0</v>
      </c>
      <c r="E76" s="7" t="s">
        <v>38</v>
      </c>
      <c r="F76" s="7"/>
      <c r="G76" s="7">
        <v>2</v>
      </c>
    </row>
    <row r="77" spans="1:7" x14ac:dyDescent="0.3">
      <c r="A77" s="13" t="s">
        <v>113</v>
      </c>
      <c r="B77" s="5">
        <v>461</v>
      </c>
      <c r="C77" s="6">
        <v>-453</v>
      </c>
      <c r="D77" s="25">
        <v>67</v>
      </c>
      <c r="E77" s="25" t="s">
        <v>21</v>
      </c>
      <c r="F77" s="25">
        <v>6881</v>
      </c>
      <c r="G77" s="5">
        <v>3</v>
      </c>
    </row>
    <row r="78" spans="1:7" x14ac:dyDescent="0.3">
      <c r="A78" s="13" t="s">
        <v>77</v>
      </c>
      <c r="B78" s="5">
        <v>484</v>
      </c>
      <c r="C78" s="6">
        <v>-457</v>
      </c>
      <c r="D78" s="5">
        <v>46</v>
      </c>
      <c r="E78" s="5" t="s">
        <v>21</v>
      </c>
      <c r="F78" s="5">
        <v>10522</v>
      </c>
      <c r="G78" s="5">
        <v>18</v>
      </c>
    </row>
    <row r="79" spans="1:7" x14ac:dyDescent="0.3">
      <c r="A79" s="14" t="s">
        <v>63</v>
      </c>
      <c r="B79" s="7">
        <v>1084</v>
      </c>
      <c r="C79" s="8">
        <v>-474</v>
      </c>
      <c r="D79" s="26">
        <v>179</v>
      </c>
      <c r="E79" s="26" t="s">
        <v>21</v>
      </c>
      <c r="F79" s="26">
        <v>6056</v>
      </c>
      <c r="G79" s="7">
        <v>30</v>
      </c>
    </row>
    <row r="80" spans="1:7" x14ac:dyDescent="0.3">
      <c r="A80" s="14" t="s">
        <v>103</v>
      </c>
      <c r="B80" s="7">
        <v>478</v>
      </c>
      <c r="C80" s="8">
        <v>-478</v>
      </c>
      <c r="D80" s="26">
        <v>61</v>
      </c>
      <c r="E80" s="26" t="s">
        <v>21</v>
      </c>
      <c r="F80" s="26">
        <v>7836</v>
      </c>
      <c r="G80" s="7">
        <v>7</v>
      </c>
    </row>
    <row r="81" spans="1:7" x14ac:dyDescent="0.3">
      <c r="A81" s="14" t="s">
        <v>73</v>
      </c>
      <c r="B81" s="7">
        <v>704</v>
      </c>
      <c r="C81" s="8">
        <v>-611</v>
      </c>
      <c r="D81" s="7">
        <v>30</v>
      </c>
      <c r="E81" s="7" t="s">
        <v>38</v>
      </c>
      <c r="F81" s="7">
        <v>23467</v>
      </c>
      <c r="G81" s="7">
        <v>21</v>
      </c>
    </row>
    <row r="82" spans="1:7" ht="21.6" x14ac:dyDescent="0.3">
      <c r="A82" s="13" t="s">
        <v>68</v>
      </c>
      <c r="B82" s="5">
        <v>945</v>
      </c>
      <c r="C82" s="19">
        <v>-705</v>
      </c>
      <c r="D82" s="5">
        <v>52</v>
      </c>
      <c r="E82" s="5" t="s">
        <v>21</v>
      </c>
      <c r="F82" s="5">
        <v>18173</v>
      </c>
      <c r="G82" s="5">
        <v>26</v>
      </c>
    </row>
    <row r="83" spans="1:7" x14ac:dyDescent="0.3">
      <c r="A83" s="14" t="s">
        <v>72</v>
      </c>
      <c r="B83" s="7">
        <v>722</v>
      </c>
      <c r="C83" s="8">
        <v>-713</v>
      </c>
      <c r="D83" s="7">
        <v>94</v>
      </c>
      <c r="E83" s="7" t="s">
        <v>21</v>
      </c>
      <c r="F83" s="7">
        <v>7681</v>
      </c>
      <c r="G83" s="7">
        <v>21</v>
      </c>
    </row>
    <row r="84" spans="1:7" ht="21.6" x14ac:dyDescent="0.3">
      <c r="A84" s="13" t="s">
        <v>101</v>
      </c>
      <c r="B84" s="5">
        <v>914</v>
      </c>
      <c r="C84" s="19">
        <v>-789</v>
      </c>
      <c r="D84" s="5">
        <v>220</v>
      </c>
      <c r="E84" s="5" t="s">
        <v>21</v>
      </c>
      <c r="F84" s="5">
        <v>4155</v>
      </c>
      <c r="G84" s="5">
        <v>8</v>
      </c>
    </row>
    <row r="85" spans="1:7" x14ac:dyDescent="0.3">
      <c r="A85" s="14" t="s">
        <v>80</v>
      </c>
      <c r="B85" s="7">
        <v>1030</v>
      </c>
      <c r="C85" s="8">
        <v>-888</v>
      </c>
      <c r="D85" s="23">
        <v>66</v>
      </c>
      <c r="E85" s="23" t="s">
        <v>38</v>
      </c>
      <c r="F85" s="23">
        <v>15606</v>
      </c>
      <c r="G85" s="7">
        <v>16</v>
      </c>
    </row>
    <row r="86" spans="1:7" x14ac:dyDescent="0.3">
      <c r="A86" s="14" t="s">
        <v>26</v>
      </c>
      <c r="B86" s="7">
        <v>913</v>
      </c>
      <c r="C86" s="8">
        <v>-913</v>
      </c>
      <c r="D86" s="7">
        <v>348</v>
      </c>
      <c r="E86" s="7" t="s">
        <v>21</v>
      </c>
      <c r="F86" s="7">
        <v>2624</v>
      </c>
      <c r="G86" s="7">
        <v>233</v>
      </c>
    </row>
    <row r="87" spans="1:7" x14ac:dyDescent="0.3">
      <c r="A87" s="13" t="s">
        <v>118</v>
      </c>
      <c r="B87" s="5">
        <v>1826</v>
      </c>
      <c r="C87" s="6">
        <v>-1113</v>
      </c>
      <c r="D87" s="5">
        <v>137</v>
      </c>
      <c r="E87" s="5" t="s">
        <v>38</v>
      </c>
      <c r="F87" s="5">
        <v>13328</v>
      </c>
      <c r="G87" s="5">
        <v>1</v>
      </c>
    </row>
    <row r="88" spans="1:7" x14ac:dyDescent="0.3">
      <c r="A88" s="14" t="s">
        <v>119</v>
      </c>
      <c r="B88" s="7">
        <v>1242</v>
      </c>
      <c r="C88" s="8">
        <v>-1195</v>
      </c>
      <c r="D88" s="7">
        <v>260</v>
      </c>
      <c r="E88" s="7" t="s">
        <v>21</v>
      </c>
      <c r="F88" s="7">
        <v>4777</v>
      </c>
      <c r="G88" s="7">
        <v>1</v>
      </c>
    </row>
    <row r="89" spans="1:7" x14ac:dyDescent="0.3">
      <c r="A89" s="13" t="s">
        <v>86</v>
      </c>
      <c r="B89" s="5">
        <v>1290</v>
      </c>
      <c r="C89" s="6">
        <v>-1260</v>
      </c>
      <c r="D89" s="5">
        <v>482</v>
      </c>
      <c r="E89" s="5" t="s">
        <v>21</v>
      </c>
      <c r="F89" s="5">
        <v>2676</v>
      </c>
      <c r="G89" s="5">
        <v>12</v>
      </c>
    </row>
    <row r="90" spans="1:7" x14ac:dyDescent="0.3">
      <c r="A90" s="14" t="s">
        <v>100</v>
      </c>
      <c r="B90" s="7">
        <v>2076</v>
      </c>
      <c r="C90" s="8">
        <v>-1355</v>
      </c>
      <c r="D90" s="26">
        <v>365</v>
      </c>
      <c r="E90" s="26" t="s">
        <v>21</v>
      </c>
      <c r="F90" s="26">
        <v>5688</v>
      </c>
      <c r="G90" s="7">
        <v>8</v>
      </c>
    </row>
    <row r="91" spans="1:7" x14ac:dyDescent="0.3">
      <c r="A91" s="14" t="s">
        <v>117</v>
      </c>
      <c r="B91" s="7">
        <v>3444</v>
      </c>
      <c r="C91" s="8">
        <v>-1447</v>
      </c>
      <c r="D91" s="7">
        <v>148</v>
      </c>
      <c r="E91" s="7" t="s">
        <v>21</v>
      </c>
      <c r="F91" s="7">
        <v>23270</v>
      </c>
      <c r="G91" s="7">
        <v>1</v>
      </c>
    </row>
    <row r="92" spans="1:7" x14ac:dyDescent="0.3">
      <c r="A92" s="16" t="s">
        <v>59</v>
      </c>
      <c r="B92" s="12">
        <v>2336</v>
      </c>
      <c r="C92" s="8">
        <v>-2312</v>
      </c>
      <c r="D92" s="22">
        <v>723</v>
      </c>
      <c r="E92" s="22" t="s">
        <v>21</v>
      </c>
      <c r="F92" s="22">
        <v>3231</v>
      </c>
      <c r="G92" s="12">
        <v>41</v>
      </c>
    </row>
    <row r="93" spans="1:7" x14ac:dyDescent="0.3">
      <c r="A93" s="13" t="s">
        <v>88</v>
      </c>
      <c r="B93" s="5">
        <v>2947</v>
      </c>
      <c r="C93" s="6">
        <v>-2500</v>
      </c>
      <c r="D93" s="5">
        <v>338</v>
      </c>
      <c r="E93" s="5" t="s">
        <v>21</v>
      </c>
      <c r="F93" s="5">
        <v>8719</v>
      </c>
      <c r="G93" s="5">
        <v>11</v>
      </c>
    </row>
    <row r="94" spans="1:7" x14ac:dyDescent="0.3">
      <c r="A94" s="13" t="s">
        <v>91</v>
      </c>
      <c r="B94" s="5">
        <v>2832</v>
      </c>
      <c r="C94" s="6">
        <v>-2723</v>
      </c>
      <c r="D94" s="5">
        <v>1352</v>
      </c>
      <c r="E94" s="5" t="s">
        <v>21</v>
      </c>
      <c r="F94" s="5">
        <v>2095</v>
      </c>
      <c r="G94" s="5">
        <v>10</v>
      </c>
    </row>
    <row r="95" spans="1:7" x14ac:dyDescent="0.3">
      <c r="A95" s="14" t="s">
        <v>69</v>
      </c>
      <c r="B95" s="7">
        <v>2890</v>
      </c>
      <c r="C95" s="8">
        <v>-2810</v>
      </c>
      <c r="D95" s="7">
        <v>382</v>
      </c>
      <c r="E95" s="7" t="s">
        <v>21</v>
      </c>
      <c r="F95" s="7">
        <v>7565</v>
      </c>
      <c r="G95" s="7">
        <v>23</v>
      </c>
    </row>
    <row r="96" spans="1:7" x14ac:dyDescent="0.3">
      <c r="A96" s="14" t="s">
        <v>96</v>
      </c>
      <c r="B96" s="7">
        <v>6289</v>
      </c>
      <c r="C96" s="8">
        <v>-3123</v>
      </c>
      <c r="D96" s="26">
        <v>854</v>
      </c>
      <c r="E96" s="26" t="s">
        <v>21</v>
      </c>
      <c r="F96" s="26">
        <v>7364</v>
      </c>
      <c r="G96" s="7">
        <v>9</v>
      </c>
    </row>
    <row r="97" spans="1:7" x14ac:dyDescent="0.3">
      <c r="A97" s="14" t="s">
        <v>87</v>
      </c>
      <c r="B97" s="7">
        <v>5345</v>
      </c>
      <c r="C97" s="8">
        <v>-3680</v>
      </c>
      <c r="D97" s="7">
        <v>861</v>
      </c>
      <c r="E97" s="7" t="s">
        <v>21</v>
      </c>
      <c r="F97" s="7">
        <v>6208</v>
      </c>
      <c r="G97" s="7">
        <v>11</v>
      </c>
    </row>
    <row r="98" spans="1:7" x14ac:dyDescent="0.3">
      <c r="A98" s="14" t="s">
        <v>31</v>
      </c>
      <c r="B98" s="7">
        <v>29251</v>
      </c>
      <c r="C98" s="8">
        <v>-19877</v>
      </c>
      <c r="D98" s="7">
        <v>6598</v>
      </c>
      <c r="E98" s="7" t="s">
        <v>21</v>
      </c>
      <c r="F98" s="7">
        <v>4433</v>
      </c>
      <c r="G98" s="7">
        <v>165</v>
      </c>
    </row>
    <row r="99" spans="1:7" ht="21.6" x14ac:dyDescent="0.3">
      <c r="A99" s="13" t="s">
        <v>102</v>
      </c>
      <c r="B99" s="5">
        <v>39049</v>
      </c>
      <c r="C99" s="6">
        <v>-32148</v>
      </c>
      <c r="D99" s="27">
        <v>5424</v>
      </c>
      <c r="E99" s="27" t="s">
        <v>21</v>
      </c>
      <c r="F99" s="27">
        <v>7199</v>
      </c>
      <c r="G99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K10" sqref="K10"/>
    </sheetView>
  </sheetViews>
  <sheetFormatPr defaultRowHeight="14.4" x14ac:dyDescent="0.3"/>
  <sheetData>
    <row r="1" spans="1:7" ht="61.2" x14ac:dyDescent="0.3">
      <c r="A1" s="28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x14ac:dyDescent="0.3">
      <c r="A2" s="13" t="s">
        <v>29</v>
      </c>
      <c r="B2" s="5">
        <v>1129</v>
      </c>
      <c r="C2" s="20">
        <v>12410</v>
      </c>
      <c r="D2" s="10">
        <v>139</v>
      </c>
      <c r="E2" s="10" t="s">
        <v>21</v>
      </c>
      <c r="F2" s="10">
        <v>8122</v>
      </c>
      <c r="G2" s="5">
        <v>204</v>
      </c>
    </row>
    <row r="3" spans="1:7" x14ac:dyDescent="0.3">
      <c r="A3" s="13" t="s">
        <v>112</v>
      </c>
      <c r="B3" s="5">
        <v>735</v>
      </c>
      <c r="C3" s="20">
        <v>10944</v>
      </c>
      <c r="D3" s="5">
        <v>300</v>
      </c>
      <c r="E3" s="5" t="s">
        <v>21</v>
      </c>
      <c r="F3" s="5">
        <v>2450</v>
      </c>
      <c r="G3" s="5">
        <v>3</v>
      </c>
    </row>
    <row r="4" spans="1:7" x14ac:dyDescent="0.3">
      <c r="A4" s="13" t="s">
        <v>114</v>
      </c>
      <c r="B4" s="5">
        <v>2215</v>
      </c>
      <c r="C4" s="5">
        <v>10799</v>
      </c>
      <c r="D4" s="5">
        <v>316</v>
      </c>
      <c r="E4" s="5" t="s">
        <v>21</v>
      </c>
      <c r="F4" s="5">
        <v>7009</v>
      </c>
      <c r="G4" s="5">
        <v>2</v>
      </c>
    </row>
    <row r="5" spans="1:7" x14ac:dyDescent="0.3">
      <c r="A5" s="14" t="s">
        <v>49</v>
      </c>
      <c r="B5" s="7">
        <v>1465</v>
      </c>
      <c r="C5" s="23">
        <v>9111</v>
      </c>
      <c r="D5" s="26">
        <v>177</v>
      </c>
      <c r="E5" s="26" t="s">
        <v>21</v>
      </c>
      <c r="F5" s="26">
        <v>8277</v>
      </c>
      <c r="G5" s="7">
        <v>59</v>
      </c>
    </row>
    <row r="6" spans="1:7" x14ac:dyDescent="0.3">
      <c r="A6" s="14" t="s">
        <v>82</v>
      </c>
      <c r="B6" s="7">
        <v>2284</v>
      </c>
      <c r="C6" s="23">
        <v>2051</v>
      </c>
      <c r="D6" s="7">
        <v>446</v>
      </c>
      <c r="E6" s="7" t="s">
        <v>21</v>
      </c>
      <c r="F6" s="7">
        <v>5121</v>
      </c>
      <c r="G6" s="7">
        <v>14</v>
      </c>
    </row>
    <row r="7" spans="1:7" x14ac:dyDescent="0.3">
      <c r="A7" s="13" t="s">
        <v>84</v>
      </c>
      <c r="B7" s="5">
        <v>11662</v>
      </c>
      <c r="C7" s="20">
        <v>1549</v>
      </c>
      <c r="D7" s="20">
        <v>1739</v>
      </c>
      <c r="E7" s="20" t="s">
        <v>21</v>
      </c>
      <c r="F7" s="20">
        <v>6706</v>
      </c>
      <c r="G7" s="5">
        <v>13</v>
      </c>
    </row>
    <row r="8" spans="1:7" x14ac:dyDescent="0.3">
      <c r="A8" s="13" t="s">
        <v>42</v>
      </c>
      <c r="B8" s="5">
        <v>2285</v>
      </c>
      <c r="C8" s="5">
        <v>1177</v>
      </c>
      <c r="D8" s="20">
        <v>212</v>
      </c>
      <c r="E8" s="20" t="s">
        <v>21</v>
      </c>
      <c r="F8" s="20">
        <v>10778</v>
      </c>
      <c r="G8" s="5">
        <v>88</v>
      </c>
    </row>
    <row r="9" spans="1:7" x14ac:dyDescent="0.3">
      <c r="A9" s="13" t="s">
        <v>99</v>
      </c>
      <c r="B9" s="5">
        <v>5822</v>
      </c>
      <c r="C9" s="20">
        <v>544</v>
      </c>
      <c r="D9" s="25">
        <v>752</v>
      </c>
      <c r="E9" s="25" t="s">
        <v>21</v>
      </c>
      <c r="F9" s="25">
        <v>7742</v>
      </c>
      <c r="G9" s="5">
        <v>8</v>
      </c>
    </row>
    <row r="10" spans="1:7" x14ac:dyDescent="0.3">
      <c r="A10" s="14" t="s">
        <v>93</v>
      </c>
      <c r="B10" s="7">
        <v>73</v>
      </c>
      <c r="C10" s="23">
        <v>20</v>
      </c>
      <c r="D10" s="7">
        <v>2</v>
      </c>
      <c r="E10" s="7" t="s">
        <v>38</v>
      </c>
      <c r="F10" s="7">
        <v>36500</v>
      </c>
      <c r="G10" s="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G90"/>
  <sheetViews>
    <sheetView workbookViewId="0">
      <selection activeCell="J14" sqref="J14"/>
    </sheetView>
  </sheetViews>
  <sheetFormatPr defaultRowHeight="14.4" x14ac:dyDescent="0.3"/>
  <sheetData>
    <row r="2" spans="1:7" ht="61.2" x14ac:dyDescent="0.3">
      <c r="A2" s="2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21.6" x14ac:dyDescent="0.3">
      <c r="A3" s="13" t="s">
        <v>102</v>
      </c>
      <c r="B3" s="5">
        <v>39049</v>
      </c>
      <c r="C3" s="6">
        <v>-32148</v>
      </c>
      <c r="D3" s="27">
        <v>5424</v>
      </c>
      <c r="E3" s="27" t="s">
        <v>21</v>
      </c>
      <c r="F3" s="27">
        <v>7199</v>
      </c>
      <c r="G3" s="5">
        <v>7</v>
      </c>
    </row>
    <row r="4" spans="1:7" x14ac:dyDescent="0.3">
      <c r="A4" s="14" t="s">
        <v>31</v>
      </c>
      <c r="B4" s="7">
        <v>29251</v>
      </c>
      <c r="C4" s="8">
        <v>-19877</v>
      </c>
      <c r="D4" s="7">
        <v>6598</v>
      </c>
      <c r="E4" s="7" t="s">
        <v>21</v>
      </c>
      <c r="F4" s="7">
        <v>4433</v>
      </c>
      <c r="G4" s="7">
        <v>165</v>
      </c>
    </row>
    <row r="5" spans="1:7" x14ac:dyDescent="0.3">
      <c r="A5" s="14" t="s">
        <v>87</v>
      </c>
      <c r="B5" s="7">
        <v>5345</v>
      </c>
      <c r="C5" s="8">
        <v>-3680</v>
      </c>
      <c r="D5" s="7">
        <v>861</v>
      </c>
      <c r="E5" s="7" t="s">
        <v>21</v>
      </c>
      <c r="F5" s="7">
        <v>6208</v>
      </c>
      <c r="G5" s="7">
        <v>11</v>
      </c>
    </row>
    <row r="6" spans="1:7" x14ac:dyDescent="0.3">
      <c r="A6" s="14" t="s">
        <v>96</v>
      </c>
      <c r="B6" s="7">
        <v>6289</v>
      </c>
      <c r="C6" s="8">
        <v>-3123</v>
      </c>
      <c r="D6" s="26">
        <v>854</v>
      </c>
      <c r="E6" s="26" t="s">
        <v>21</v>
      </c>
      <c r="F6" s="26">
        <v>7364</v>
      </c>
      <c r="G6" s="7">
        <v>9</v>
      </c>
    </row>
    <row r="7" spans="1:7" x14ac:dyDescent="0.3">
      <c r="A7" s="14" t="s">
        <v>69</v>
      </c>
      <c r="B7" s="7">
        <v>2890</v>
      </c>
      <c r="C7" s="8">
        <v>-2810</v>
      </c>
      <c r="D7" s="7">
        <v>382</v>
      </c>
      <c r="E7" s="7" t="s">
        <v>21</v>
      </c>
      <c r="F7" s="7">
        <v>7565</v>
      </c>
      <c r="G7" s="7">
        <v>23</v>
      </c>
    </row>
    <row r="8" spans="1:7" x14ac:dyDescent="0.3">
      <c r="A8" s="13" t="s">
        <v>91</v>
      </c>
      <c r="B8" s="5">
        <v>2832</v>
      </c>
      <c r="C8" s="6">
        <v>-2723</v>
      </c>
      <c r="D8" s="5">
        <v>1352</v>
      </c>
      <c r="E8" s="5" t="s">
        <v>21</v>
      </c>
      <c r="F8" s="5">
        <v>2095</v>
      </c>
      <c r="G8" s="5">
        <v>10</v>
      </c>
    </row>
    <row r="9" spans="1:7" x14ac:dyDescent="0.3">
      <c r="A9" s="13" t="s">
        <v>88</v>
      </c>
      <c r="B9" s="5">
        <v>2947</v>
      </c>
      <c r="C9" s="6">
        <v>-2500</v>
      </c>
      <c r="D9" s="5">
        <v>338</v>
      </c>
      <c r="E9" s="5" t="s">
        <v>21</v>
      </c>
      <c r="F9" s="5">
        <v>8719</v>
      </c>
      <c r="G9" s="5">
        <v>11</v>
      </c>
    </row>
    <row r="10" spans="1:7" x14ac:dyDescent="0.3">
      <c r="A10" s="16" t="s">
        <v>59</v>
      </c>
      <c r="B10" s="12">
        <v>2336</v>
      </c>
      <c r="C10" s="21">
        <v>-2312</v>
      </c>
      <c r="D10" s="12">
        <v>723</v>
      </c>
      <c r="E10" s="12" t="s">
        <v>21</v>
      </c>
      <c r="F10" s="12">
        <v>3231</v>
      </c>
      <c r="G10" s="12">
        <v>41</v>
      </c>
    </row>
    <row r="11" spans="1:7" x14ac:dyDescent="0.3">
      <c r="A11" s="14" t="s">
        <v>117</v>
      </c>
      <c r="B11" s="7">
        <v>3444</v>
      </c>
      <c r="C11" s="21">
        <v>-1447</v>
      </c>
      <c r="D11" s="7">
        <v>148</v>
      </c>
      <c r="E11" s="7" t="s">
        <v>21</v>
      </c>
      <c r="F11" s="7">
        <v>23270</v>
      </c>
      <c r="G11" s="7">
        <v>1</v>
      </c>
    </row>
    <row r="12" spans="1:7" x14ac:dyDescent="0.3">
      <c r="A12" s="14" t="s">
        <v>100</v>
      </c>
      <c r="B12" s="7">
        <v>2076</v>
      </c>
      <c r="C12" s="21">
        <v>-1355</v>
      </c>
      <c r="D12" s="26">
        <v>365</v>
      </c>
      <c r="E12" s="26" t="s">
        <v>21</v>
      </c>
      <c r="F12" s="26">
        <v>5688</v>
      </c>
      <c r="G12" s="7">
        <v>8</v>
      </c>
    </row>
    <row r="13" spans="1:7" x14ac:dyDescent="0.3">
      <c r="A13" s="13" t="s">
        <v>86</v>
      </c>
      <c r="B13" s="5">
        <v>1290</v>
      </c>
      <c r="C13" s="6">
        <v>-1260</v>
      </c>
      <c r="D13" s="20">
        <v>482</v>
      </c>
      <c r="E13" s="20" t="s">
        <v>21</v>
      </c>
      <c r="F13" s="20">
        <v>2676</v>
      </c>
      <c r="G13" s="5">
        <v>12</v>
      </c>
    </row>
    <row r="14" spans="1:7" x14ac:dyDescent="0.3">
      <c r="A14" s="14" t="s">
        <v>119</v>
      </c>
      <c r="B14" s="7">
        <v>1242</v>
      </c>
      <c r="C14" s="8">
        <v>-1195</v>
      </c>
      <c r="D14" s="7">
        <v>260</v>
      </c>
      <c r="E14" s="7" t="s">
        <v>21</v>
      </c>
      <c r="F14" s="7">
        <v>4777</v>
      </c>
      <c r="G14" s="7">
        <v>1</v>
      </c>
    </row>
    <row r="15" spans="1:7" x14ac:dyDescent="0.3">
      <c r="A15" s="13" t="s">
        <v>118</v>
      </c>
      <c r="B15" s="5">
        <v>1826</v>
      </c>
      <c r="C15" s="19">
        <v>-1113</v>
      </c>
      <c r="D15" s="20">
        <v>137</v>
      </c>
      <c r="E15" s="20" t="s">
        <v>38</v>
      </c>
      <c r="F15" s="20">
        <v>13328</v>
      </c>
      <c r="G15" s="5">
        <v>1</v>
      </c>
    </row>
    <row r="16" spans="1:7" x14ac:dyDescent="0.3">
      <c r="A16" s="14" t="s">
        <v>26</v>
      </c>
      <c r="B16" s="7">
        <v>913</v>
      </c>
      <c r="C16" s="8">
        <v>-913</v>
      </c>
      <c r="D16" s="7">
        <v>348</v>
      </c>
      <c r="E16" s="7" t="s">
        <v>21</v>
      </c>
      <c r="F16" s="7">
        <v>2624</v>
      </c>
      <c r="G16" s="7">
        <v>233</v>
      </c>
    </row>
    <row r="17" spans="1:7" x14ac:dyDescent="0.3">
      <c r="A17" s="14" t="s">
        <v>80</v>
      </c>
      <c r="B17" s="7">
        <v>1030</v>
      </c>
      <c r="C17" s="8">
        <v>-888</v>
      </c>
      <c r="D17" s="7">
        <v>66</v>
      </c>
      <c r="E17" s="7" t="s">
        <v>38</v>
      </c>
      <c r="F17" s="7">
        <v>15606</v>
      </c>
      <c r="G17" s="7">
        <v>16</v>
      </c>
    </row>
    <row r="18" spans="1:7" ht="21.6" x14ac:dyDescent="0.3">
      <c r="A18" s="13" t="s">
        <v>101</v>
      </c>
      <c r="B18" s="5">
        <v>914</v>
      </c>
      <c r="C18" s="19">
        <v>-789</v>
      </c>
      <c r="D18" s="20">
        <v>220</v>
      </c>
      <c r="E18" s="20" t="s">
        <v>21</v>
      </c>
      <c r="F18" s="20">
        <v>4155</v>
      </c>
      <c r="G18" s="5">
        <v>8</v>
      </c>
    </row>
    <row r="19" spans="1:7" x14ac:dyDescent="0.3">
      <c r="A19" s="14" t="s">
        <v>72</v>
      </c>
      <c r="B19" s="7">
        <v>722</v>
      </c>
      <c r="C19" s="8">
        <v>-713</v>
      </c>
      <c r="D19" s="23">
        <v>94</v>
      </c>
      <c r="E19" s="23" t="s">
        <v>21</v>
      </c>
      <c r="F19" s="23">
        <v>7681</v>
      </c>
      <c r="G19" s="7">
        <v>21</v>
      </c>
    </row>
    <row r="20" spans="1:7" ht="21.6" x14ac:dyDescent="0.3">
      <c r="A20" s="13" t="s">
        <v>68</v>
      </c>
      <c r="B20" s="5">
        <v>945</v>
      </c>
      <c r="C20" s="6">
        <v>-705</v>
      </c>
      <c r="D20" s="5">
        <v>52</v>
      </c>
      <c r="E20" s="5" t="s">
        <v>21</v>
      </c>
      <c r="F20" s="5">
        <v>18173</v>
      </c>
      <c r="G20" s="5">
        <v>26</v>
      </c>
    </row>
    <row r="21" spans="1:7" x14ac:dyDescent="0.3">
      <c r="A21" s="14" t="s">
        <v>73</v>
      </c>
      <c r="B21" s="7">
        <v>704</v>
      </c>
      <c r="C21" s="8">
        <v>-611</v>
      </c>
      <c r="D21" s="7">
        <v>30</v>
      </c>
      <c r="E21" s="7" t="s">
        <v>38</v>
      </c>
      <c r="F21" s="7">
        <v>23467</v>
      </c>
      <c r="G21" s="7">
        <v>21</v>
      </c>
    </row>
    <row r="22" spans="1:7" x14ac:dyDescent="0.3">
      <c r="A22" s="14" t="s">
        <v>103</v>
      </c>
      <c r="B22" s="7">
        <v>478</v>
      </c>
      <c r="C22" s="8">
        <v>-478</v>
      </c>
      <c r="D22" s="26">
        <v>61</v>
      </c>
      <c r="E22" s="26" t="s">
        <v>21</v>
      </c>
      <c r="F22" s="26">
        <v>7836</v>
      </c>
      <c r="G22" s="7">
        <v>7</v>
      </c>
    </row>
    <row r="23" spans="1:7" x14ac:dyDescent="0.3">
      <c r="A23" s="14" t="s">
        <v>63</v>
      </c>
      <c r="B23" s="7">
        <v>1084</v>
      </c>
      <c r="C23" s="8">
        <v>-474</v>
      </c>
      <c r="D23" s="26">
        <v>179</v>
      </c>
      <c r="E23" s="26" t="s">
        <v>21</v>
      </c>
      <c r="F23" s="26">
        <v>6056</v>
      </c>
      <c r="G23" s="7">
        <v>30</v>
      </c>
    </row>
    <row r="24" spans="1:7" x14ac:dyDescent="0.3">
      <c r="A24" s="13" t="s">
        <v>77</v>
      </c>
      <c r="B24" s="5">
        <v>484</v>
      </c>
      <c r="C24" s="6">
        <v>-457</v>
      </c>
      <c r="D24" s="5">
        <v>46</v>
      </c>
      <c r="E24" s="5" t="s">
        <v>21</v>
      </c>
      <c r="F24" s="5">
        <v>10522</v>
      </c>
      <c r="G24" s="5">
        <v>18</v>
      </c>
    </row>
    <row r="25" spans="1:7" x14ac:dyDescent="0.3">
      <c r="A25" s="13" t="s">
        <v>113</v>
      </c>
      <c r="B25" s="5">
        <v>461</v>
      </c>
      <c r="C25" s="6">
        <v>-453</v>
      </c>
      <c r="D25" s="25">
        <v>67</v>
      </c>
      <c r="E25" s="25" t="s">
        <v>21</v>
      </c>
      <c r="F25" s="25">
        <v>6881</v>
      </c>
      <c r="G25" s="5">
        <v>3</v>
      </c>
    </row>
    <row r="26" spans="1:7" x14ac:dyDescent="0.3">
      <c r="A26" s="14" t="s">
        <v>115</v>
      </c>
      <c r="B26" s="7">
        <v>409</v>
      </c>
      <c r="C26" s="21">
        <v>-409</v>
      </c>
      <c r="D26" s="7">
        <v>0</v>
      </c>
      <c r="E26" s="7" t="s">
        <v>38</v>
      </c>
      <c r="F26" s="7"/>
      <c r="G26" s="7">
        <v>2</v>
      </c>
    </row>
    <row r="27" spans="1:7" ht="21.6" x14ac:dyDescent="0.3">
      <c r="A27" s="15" t="s">
        <v>44</v>
      </c>
      <c r="B27" s="11">
        <v>372</v>
      </c>
      <c r="C27" s="6">
        <v>-372</v>
      </c>
      <c r="D27" s="11">
        <v>0</v>
      </c>
      <c r="E27" s="11" t="s">
        <v>28</v>
      </c>
      <c r="F27" s="11"/>
      <c r="G27" s="11">
        <v>78</v>
      </c>
    </row>
    <row r="28" spans="1:7" x14ac:dyDescent="0.3">
      <c r="A28" s="14" t="s">
        <v>109</v>
      </c>
      <c r="B28" s="7">
        <v>375</v>
      </c>
      <c r="C28" s="8">
        <v>-359</v>
      </c>
      <c r="D28" s="26">
        <v>46</v>
      </c>
      <c r="E28" s="26" t="s">
        <v>21</v>
      </c>
      <c r="F28" s="26">
        <v>8152</v>
      </c>
      <c r="G28" s="7">
        <v>4</v>
      </c>
    </row>
    <row r="29" spans="1:7" x14ac:dyDescent="0.3">
      <c r="A29" s="14" t="s">
        <v>32</v>
      </c>
      <c r="B29" s="7">
        <v>350</v>
      </c>
      <c r="C29" s="8">
        <v>-348</v>
      </c>
      <c r="D29" s="26">
        <v>43</v>
      </c>
      <c r="E29" s="26" t="s">
        <v>21</v>
      </c>
      <c r="F29" s="26">
        <v>8140</v>
      </c>
      <c r="G29" s="7">
        <v>145</v>
      </c>
    </row>
    <row r="30" spans="1:7" x14ac:dyDescent="0.3">
      <c r="A30" s="14" t="s">
        <v>92</v>
      </c>
      <c r="B30" s="7">
        <v>357</v>
      </c>
      <c r="C30" s="8">
        <v>-345</v>
      </c>
      <c r="D30" s="7">
        <v>34</v>
      </c>
      <c r="E30" s="7" t="s">
        <v>38</v>
      </c>
      <c r="F30" s="7">
        <v>10500</v>
      </c>
      <c r="G30" s="7">
        <v>10</v>
      </c>
    </row>
    <row r="31" spans="1:7" x14ac:dyDescent="0.3">
      <c r="A31" s="15" t="s">
        <v>27</v>
      </c>
      <c r="B31" s="11">
        <v>266</v>
      </c>
      <c r="C31" s="6">
        <v>-266</v>
      </c>
      <c r="D31" s="11">
        <v>0</v>
      </c>
      <c r="E31" s="11" t="s">
        <v>28</v>
      </c>
      <c r="F31" s="11"/>
      <c r="G31" s="11">
        <v>215</v>
      </c>
    </row>
    <row r="32" spans="1:7" x14ac:dyDescent="0.3">
      <c r="A32" s="14" t="s">
        <v>70</v>
      </c>
      <c r="B32" s="7">
        <v>655</v>
      </c>
      <c r="C32" s="8">
        <v>-230</v>
      </c>
      <c r="D32" s="7">
        <v>145</v>
      </c>
      <c r="E32" s="7" t="s">
        <v>21</v>
      </c>
      <c r="F32" s="7">
        <v>4517</v>
      </c>
      <c r="G32" s="7">
        <v>22</v>
      </c>
    </row>
    <row r="33" spans="1:7" x14ac:dyDescent="0.3">
      <c r="A33" s="14" t="s">
        <v>74</v>
      </c>
      <c r="B33" s="7">
        <v>220</v>
      </c>
      <c r="C33" s="8">
        <v>-218</v>
      </c>
      <c r="D33" s="26">
        <v>37</v>
      </c>
      <c r="E33" s="26" t="s">
        <v>21</v>
      </c>
      <c r="F33" s="26">
        <v>5946</v>
      </c>
      <c r="G33" s="7">
        <v>21</v>
      </c>
    </row>
    <row r="34" spans="1:7" x14ac:dyDescent="0.3">
      <c r="A34" s="14" t="s">
        <v>66</v>
      </c>
      <c r="B34" s="7">
        <v>202</v>
      </c>
      <c r="C34" s="8">
        <v>-198</v>
      </c>
      <c r="D34" s="7">
        <v>38</v>
      </c>
      <c r="E34" s="7" t="s">
        <v>21</v>
      </c>
      <c r="F34" s="7">
        <v>5316</v>
      </c>
      <c r="G34" s="7">
        <v>27</v>
      </c>
    </row>
    <row r="35" spans="1:7" x14ac:dyDescent="0.3">
      <c r="A35" s="13" t="s">
        <v>40</v>
      </c>
      <c r="B35" s="5">
        <v>1039</v>
      </c>
      <c r="C35" s="6">
        <v>-187</v>
      </c>
      <c r="D35" s="5">
        <v>563</v>
      </c>
      <c r="E35" s="5" t="s">
        <v>21</v>
      </c>
      <c r="F35" s="5">
        <v>1845</v>
      </c>
      <c r="G35" s="5">
        <v>109</v>
      </c>
    </row>
    <row r="36" spans="1:7" x14ac:dyDescent="0.3">
      <c r="A36" s="13" t="s">
        <v>104</v>
      </c>
      <c r="B36" s="5">
        <v>210</v>
      </c>
      <c r="C36" s="6">
        <v>-154</v>
      </c>
      <c r="D36" s="5">
        <v>7</v>
      </c>
      <c r="E36" s="5" t="s">
        <v>21</v>
      </c>
      <c r="F36" s="5">
        <v>30000</v>
      </c>
      <c r="G36" s="5">
        <v>7</v>
      </c>
    </row>
    <row r="37" spans="1:7" x14ac:dyDescent="0.3">
      <c r="A37" s="14" t="s">
        <v>65</v>
      </c>
      <c r="B37" s="7">
        <v>151</v>
      </c>
      <c r="C37" s="8">
        <v>-147</v>
      </c>
      <c r="D37" s="23">
        <v>13</v>
      </c>
      <c r="E37" s="23" t="s">
        <v>21</v>
      </c>
      <c r="F37" s="23">
        <v>11615</v>
      </c>
      <c r="G37" s="7">
        <v>29</v>
      </c>
    </row>
    <row r="38" spans="1:7" x14ac:dyDescent="0.3">
      <c r="A38" s="13" t="s">
        <v>71</v>
      </c>
      <c r="B38" s="5">
        <v>141</v>
      </c>
      <c r="C38" s="6">
        <v>-141</v>
      </c>
      <c r="D38" s="20">
        <v>41</v>
      </c>
      <c r="E38" s="20" t="s">
        <v>21</v>
      </c>
      <c r="F38" s="20">
        <v>3439</v>
      </c>
      <c r="G38" s="5">
        <v>22</v>
      </c>
    </row>
    <row r="39" spans="1:7" ht="31.8" x14ac:dyDescent="0.3">
      <c r="A39" s="16" t="s">
        <v>35</v>
      </c>
      <c r="B39" s="12">
        <v>135</v>
      </c>
      <c r="C39" s="8">
        <v>-135</v>
      </c>
      <c r="D39" s="12">
        <v>12</v>
      </c>
      <c r="E39" s="12" t="s">
        <v>21</v>
      </c>
      <c r="F39" s="12">
        <v>11250</v>
      </c>
      <c r="G39" s="12">
        <v>139</v>
      </c>
    </row>
    <row r="40" spans="1:7" x14ac:dyDescent="0.3">
      <c r="A40" s="14" t="s">
        <v>78</v>
      </c>
      <c r="B40" s="7">
        <v>125</v>
      </c>
      <c r="C40" s="21">
        <v>-124</v>
      </c>
      <c r="D40" s="23">
        <v>47</v>
      </c>
      <c r="E40" s="23" t="s">
        <v>38</v>
      </c>
      <c r="F40" s="23">
        <v>2660</v>
      </c>
      <c r="G40" s="7">
        <v>17</v>
      </c>
    </row>
    <row r="41" spans="1:7" x14ac:dyDescent="0.3">
      <c r="A41" s="13" t="s">
        <v>20</v>
      </c>
      <c r="B41" s="5">
        <v>115</v>
      </c>
      <c r="C41" s="6">
        <v>-115</v>
      </c>
      <c r="D41" s="20">
        <v>14</v>
      </c>
      <c r="E41" s="20" t="s">
        <v>21</v>
      </c>
      <c r="F41" s="20">
        <v>8214</v>
      </c>
      <c r="G41" s="5">
        <v>410</v>
      </c>
    </row>
    <row r="42" spans="1:7" x14ac:dyDescent="0.3">
      <c r="A42" s="14" t="s">
        <v>50</v>
      </c>
      <c r="B42" s="7">
        <v>109</v>
      </c>
      <c r="C42" s="8">
        <v>-109</v>
      </c>
      <c r="D42" s="7">
        <v>46</v>
      </c>
      <c r="E42" s="7" t="s">
        <v>21</v>
      </c>
      <c r="F42" s="7">
        <v>2370</v>
      </c>
      <c r="G42" s="7">
        <v>59</v>
      </c>
    </row>
    <row r="43" spans="1:7" x14ac:dyDescent="0.3">
      <c r="A43" s="14" t="s">
        <v>23</v>
      </c>
      <c r="B43" s="7">
        <v>102</v>
      </c>
      <c r="C43" s="8">
        <v>-95</v>
      </c>
      <c r="D43" s="7">
        <v>10</v>
      </c>
      <c r="E43" s="7" t="s">
        <v>21</v>
      </c>
      <c r="F43" s="7">
        <v>10200</v>
      </c>
      <c r="G43" s="7">
        <v>305</v>
      </c>
    </row>
    <row r="44" spans="1:7" x14ac:dyDescent="0.3">
      <c r="A44" s="13" t="s">
        <v>53</v>
      </c>
      <c r="B44" s="5">
        <v>92</v>
      </c>
      <c r="C44" s="6">
        <v>-92</v>
      </c>
      <c r="D44" s="20">
        <v>12</v>
      </c>
      <c r="E44" s="20" t="s">
        <v>21</v>
      </c>
      <c r="F44" s="20">
        <v>7667</v>
      </c>
      <c r="G44" s="5">
        <v>55</v>
      </c>
    </row>
    <row r="45" spans="1:7" x14ac:dyDescent="0.3">
      <c r="A45" s="14" t="s">
        <v>67</v>
      </c>
      <c r="B45" s="7">
        <v>92</v>
      </c>
      <c r="C45" s="8">
        <v>-88</v>
      </c>
      <c r="D45" s="23">
        <v>4</v>
      </c>
      <c r="E45" s="23" t="s">
        <v>21</v>
      </c>
      <c r="F45" s="23">
        <v>23000</v>
      </c>
      <c r="G45" s="7">
        <v>27</v>
      </c>
    </row>
    <row r="46" spans="1:7" x14ac:dyDescent="0.3">
      <c r="A46" s="13" t="s">
        <v>36</v>
      </c>
      <c r="B46" s="5">
        <v>87</v>
      </c>
      <c r="C46" s="6">
        <v>-87</v>
      </c>
      <c r="D46" s="5">
        <v>38</v>
      </c>
      <c r="E46" s="5" t="s">
        <v>21</v>
      </c>
      <c r="F46" s="5">
        <v>2289</v>
      </c>
      <c r="G46" s="5">
        <v>129</v>
      </c>
    </row>
    <row r="47" spans="1:7" x14ac:dyDescent="0.3">
      <c r="A47" s="13" t="s">
        <v>64</v>
      </c>
      <c r="B47" s="5">
        <v>83</v>
      </c>
      <c r="C47" s="6">
        <v>-79</v>
      </c>
      <c r="D47" s="20">
        <v>22</v>
      </c>
      <c r="E47" s="20" t="s">
        <v>38</v>
      </c>
      <c r="F47" s="20">
        <v>3773</v>
      </c>
      <c r="G47" s="5">
        <v>30</v>
      </c>
    </row>
    <row r="48" spans="1:7" x14ac:dyDescent="0.3">
      <c r="A48" s="13" t="s">
        <v>54</v>
      </c>
      <c r="B48" s="5">
        <v>95</v>
      </c>
      <c r="C48" s="6">
        <v>-65</v>
      </c>
      <c r="D48" s="5">
        <v>17</v>
      </c>
      <c r="E48" s="5" t="s">
        <v>21</v>
      </c>
      <c r="F48" s="5">
        <v>5588</v>
      </c>
      <c r="G48" s="5">
        <v>52</v>
      </c>
    </row>
    <row r="49" spans="1:7" x14ac:dyDescent="0.3">
      <c r="A49" s="14" t="s">
        <v>43</v>
      </c>
      <c r="B49" s="7">
        <v>83</v>
      </c>
      <c r="C49" s="8">
        <v>-62</v>
      </c>
      <c r="D49" s="7">
        <v>8</v>
      </c>
      <c r="E49" s="7" t="s">
        <v>38</v>
      </c>
      <c r="F49" s="7">
        <v>10375</v>
      </c>
      <c r="G49" s="7">
        <v>84</v>
      </c>
    </row>
    <row r="50" spans="1:7" x14ac:dyDescent="0.3">
      <c r="A50" s="14" t="s">
        <v>107</v>
      </c>
      <c r="B50" s="7">
        <v>62</v>
      </c>
      <c r="C50" s="8">
        <v>-62</v>
      </c>
      <c r="D50" s="7">
        <v>16</v>
      </c>
      <c r="E50" s="7" t="s">
        <v>21</v>
      </c>
      <c r="F50" s="7">
        <v>3875</v>
      </c>
      <c r="G50" s="7">
        <v>5</v>
      </c>
    </row>
    <row r="51" spans="1:7" x14ac:dyDescent="0.3">
      <c r="A51" s="13" t="s">
        <v>89</v>
      </c>
      <c r="B51" s="5">
        <v>67</v>
      </c>
      <c r="C51" s="6">
        <v>-56</v>
      </c>
      <c r="D51" s="5">
        <v>20</v>
      </c>
      <c r="E51" s="5" t="s">
        <v>21</v>
      </c>
      <c r="F51" s="5">
        <v>3350</v>
      </c>
      <c r="G51" s="5">
        <v>11</v>
      </c>
    </row>
    <row r="52" spans="1:7" x14ac:dyDescent="0.3">
      <c r="A52" s="13" t="s">
        <v>55</v>
      </c>
      <c r="B52" s="5">
        <v>55</v>
      </c>
      <c r="C52" s="6">
        <v>-55</v>
      </c>
      <c r="D52" s="5">
        <v>8</v>
      </c>
      <c r="E52" s="5" t="s">
        <v>21</v>
      </c>
      <c r="F52" s="5">
        <v>6875</v>
      </c>
      <c r="G52" s="5">
        <v>48</v>
      </c>
    </row>
    <row r="53" spans="1:7" x14ac:dyDescent="0.3">
      <c r="A53" s="16" t="s">
        <v>94</v>
      </c>
      <c r="B53" s="12">
        <v>54</v>
      </c>
      <c r="C53" s="21">
        <v>-54</v>
      </c>
      <c r="D53" s="12">
        <v>18</v>
      </c>
      <c r="E53" s="12" t="s">
        <v>21</v>
      </c>
      <c r="F53" s="12">
        <v>3000</v>
      </c>
      <c r="G53" s="12">
        <v>10</v>
      </c>
    </row>
    <row r="54" spans="1:7" x14ac:dyDescent="0.3">
      <c r="A54" s="13" t="s">
        <v>41</v>
      </c>
      <c r="B54" s="5">
        <v>50</v>
      </c>
      <c r="C54" s="6">
        <v>-50</v>
      </c>
      <c r="D54" s="5">
        <v>7</v>
      </c>
      <c r="E54" s="5" t="s">
        <v>21</v>
      </c>
      <c r="F54" s="5">
        <v>7143</v>
      </c>
      <c r="G54" s="5">
        <v>103</v>
      </c>
    </row>
    <row r="55" spans="1:7" x14ac:dyDescent="0.3">
      <c r="A55" s="13" t="s">
        <v>116</v>
      </c>
      <c r="B55" s="5">
        <v>51</v>
      </c>
      <c r="C55" s="6">
        <v>-50</v>
      </c>
      <c r="D55" s="5">
        <v>12</v>
      </c>
      <c r="E55" s="5" t="s">
        <v>21</v>
      </c>
      <c r="F55" s="5">
        <v>4250</v>
      </c>
      <c r="G55" s="5">
        <v>2</v>
      </c>
    </row>
    <row r="56" spans="1:7" ht="31.8" x14ac:dyDescent="0.3">
      <c r="A56" s="14" t="s">
        <v>58</v>
      </c>
      <c r="B56" s="7">
        <v>51</v>
      </c>
      <c r="C56" s="8">
        <v>-49</v>
      </c>
      <c r="D56" s="26">
        <v>38</v>
      </c>
      <c r="E56" s="26" t="s">
        <v>21</v>
      </c>
      <c r="F56" s="26">
        <v>1342</v>
      </c>
      <c r="G56" s="7">
        <v>42</v>
      </c>
    </row>
    <row r="57" spans="1:7" x14ac:dyDescent="0.3">
      <c r="A57" s="14" t="s">
        <v>45</v>
      </c>
      <c r="B57" s="7">
        <v>47</v>
      </c>
      <c r="C57" s="8">
        <v>-47</v>
      </c>
      <c r="D57" s="7">
        <v>0</v>
      </c>
      <c r="E57" s="7" t="s">
        <v>28</v>
      </c>
      <c r="F57" s="7"/>
      <c r="G57" s="7">
        <v>74</v>
      </c>
    </row>
    <row r="58" spans="1:7" x14ac:dyDescent="0.3">
      <c r="A58" s="14" t="s">
        <v>37</v>
      </c>
      <c r="B58" s="7">
        <v>46</v>
      </c>
      <c r="C58" s="8">
        <v>-46</v>
      </c>
      <c r="D58" s="7">
        <v>6</v>
      </c>
      <c r="E58" s="7" t="s">
        <v>38</v>
      </c>
      <c r="F58" s="7">
        <v>7667</v>
      </c>
      <c r="G58" s="7">
        <v>129</v>
      </c>
    </row>
    <row r="59" spans="1:7" ht="31.8" x14ac:dyDescent="0.3">
      <c r="A59" s="14" t="s">
        <v>34</v>
      </c>
      <c r="B59" s="7">
        <v>44</v>
      </c>
      <c r="C59" s="8">
        <v>-44</v>
      </c>
      <c r="D59" s="7">
        <v>2</v>
      </c>
      <c r="E59" s="7" t="s">
        <v>21</v>
      </c>
      <c r="F59" s="7">
        <v>22000</v>
      </c>
      <c r="G59" s="7">
        <v>142</v>
      </c>
    </row>
    <row r="60" spans="1:7" x14ac:dyDescent="0.3">
      <c r="A60" s="13" t="s">
        <v>83</v>
      </c>
      <c r="B60" s="5">
        <v>44</v>
      </c>
      <c r="C60" s="6">
        <v>-44</v>
      </c>
      <c r="D60" s="5">
        <v>7</v>
      </c>
      <c r="E60" s="5" t="s">
        <v>21</v>
      </c>
      <c r="F60" s="5">
        <v>6286</v>
      </c>
      <c r="G60" s="5">
        <v>14</v>
      </c>
    </row>
    <row r="61" spans="1:7" x14ac:dyDescent="0.3">
      <c r="A61" s="14" t="s">
        <v>61</v>
      </c>
      <c r="B61" s="7">
        <v>43</v>
      </c>
      <c r="C61" s="8">
        <v>-43</v>
      </c>
      <c r="D61" s="7">
        <v>111</v>
      </c>
      <c r="E61" s="7" t="s">
        <v>21</v>
      </c>
      <c r="F61" s="7">
        <v>387</v>
      </c>
      <c r="G61" s="7">
        <v>36</v>
      </c>
    </row>
    <row r="62" spans="1:7" x14ac:dyDescent="0.3">
      <c r="A62" s="15" t="s">
        <v>97</v>
      </c>
      <c r="B62" s="11">
        <v>43</v>
      </c>
      <c r="C62" s="6">
        <v>-43</v>
      </c>
      <c r="D62" s="11">
        <v>0</v>
      </c>
      <c r="E62" s="11" t="s">
        <v>28</v>
      </c>
      <c r="F62" s="11"/>
      <c r="G62" s="11">
        <v>9</v>
      </c>
    </row>
    <row r="63" spans="1:7" ht="21.6" x14ac:dyDescent="0.3">
      <c r="A63" s="14" t="s">
        <v>76</v>
      </c>
      <c r="B63" s="7">
        <v>52</v>
      </c>
      <c r="C63" s="8">
        <v>-40</v>
      </c>
      <c r="D63" s="7">
        <v>6</v>
      </c>
      <c r="E63" s="7" t="s">
        <v>21</v>
      </c>
      <c r="F63" s="7">
        <v>8667</v>
      </c>
      <c r="G63" s="7">
        <v>19</v>
      </c>
    </row>
    <row r="64" spans="1:7" x14ac:dyDescent="0.3">
      <c r="A64" s="13" t="s">
        <v>46</v>
      </c>
      <c r="B64" s="5">
        <v>38</v>
      </c>
      <c r="C64" s="6">
        <v>-38</v>
      </c>
      <c r="D64" s="5">
        <v>30</v>
      </c>
      <c r="E64" s="5" t="s">
        <v>21</v>
      </c>
      <c r="F64" s="5">
        <v>1267</v>
      </c>
      <c r="G64" s="5">
        <v>66</v>
      </c>
    </row>
    <row r="65" spans="1:7" ht="31.8" x14ac:dyDescent="0.3">
      <c r="A65" s="14" t="s">
        <v>105</v>
      </c>
      <c r="B65" s="7">
        <v>35</v>
      </c>
      <c r="C65" s="8">
        <v>-34</v>
      </c>
      <c r="D65" s="7">
        <v>12</v>
      </c>
      <c r="E65" s="7" t="s">
        <v>21</v>
      </c>
      <c r="F65" s="7">
        <v>2917</v>
      </c>
      <c r="G65" s="7">
        <v>7</v>
      </c>
    </row>
    <row r="66" spans="1:7" x14ac:dyDescent="0.3">
      <c r="A66" s="14" t="s">
        <v>51</v>
      </c>
      <c r="B66" s="7">
        <v>33</v>
      </c>
      <c r="C66" s="8">
        <v>-33</v>
      </c>
      <c r="D66" s="7">
        <v>1</v>
      </c>
      <c r="E66" s="7" t="s">
        <v>21</v>
      </c>
      <c r="F66" s="7">
        <v>33000</v>
      </c>
      <c r="G66" s="7">
        <v>59</v>
      </c>
    </row>
    <row r="67" spans="1:7" x14ac:dyDescent="0.3">
      <c r="A67" s="14" t="s">
        <v>60</v>
      </c>
      <c r="B67" s="7">
        <v>29</v>
      </c>
      <c r="C67" s="8">
        <v>-29</v>
      </c>
      <c r="D67" s="7">
        <v>17</v>
      </c>
      <c r="E67" s="7" t="s">
        <v>21</v>
      </c>
      <c r="F67" s="7">
        <v>1706</v>
      </c>
      <c r="G67" s="7">
        <v>39</v>
      </c>
    </row>
    <row r="68" spans="1:7" x14ac:dyDescent="0.3">
      <c r="A68" s="13" t="s">
        <v>75</v>
      </c>
      <c r="B68" s="5">
        <v>27</v>
      </c>
      <c r="C68" s="6">
        <v>-27</v>
      </c>
      <c r="D68" s="5">
        <v>9</v>
      </c>
      <c r="E68" s="5" t="s">
        <v>21</v>
      </c>
      <c r="F68" s="5">
        <v>3000</v>
      </c>
      <c r="G68" s="5">
        <v>21</v>
      </c>
    </row>
    <row r="69" spans="1:7" x14ac:dyDescent="0.3">
      <c r="A69" s="13" t="s">
        <v>98</v>
      </c>
      <c r="B69" s="5">
        <v>26</v>
      </c>
      <c r="C69" s="6">
        <v>-26</v>
      </c>
      <c r="D69" s="5">
        <v>7</v>
      </c>
      <c r="E69" s="5" t="s">
        <v>21</v>
      </c>
      <c r="F69" s="5">
        <v>3714</v>
      </c>
      <c r="G69" s="5">
        <v>9</v>
      </c>
    </row>
    <row r="70" spans="1:7" ht="21.6" x14ac:dyDescent="0.3">
      <c r="A70" s="15" t="s">
        <v>52</v>
      </c>
      <c r="B70" s="11">
        <v>24</v>
      </c>
      <c r="C70" s="6">
        <v>-24</v>
      </c>
      <c r="D70" s="11">
        <v>2</v>
      </c>
      <c r="E70" s="11" t="s">
        <v>21</v>
      </c>
      <c r="F70" s="11">
        <v>12000</v>
      </c>
      <c r="G70" s="11">
        <v>59</v>
      </c>
    </row>
    <row r="71" spans="1:7" x14ac:dyDescent="0.3">
      <c r="A71" s="15" t="s">
        <v>120</v>
      </c>
      <c r="B71" s="11">
        <v>639</v>
      </c>
      <c r="C71" s="6">
        <v>-21</v>
      </c>
      <c r="D71" s="11">
        <v>55</v>
      </c>
      <c r="E71" s="11" t="s">
        <v>21</v>
      </c>
      <c r="F71" s="11">
        <v>11618</v>
      </c>
      <c r="G71" s="11">
        <v>1</v>
      </c>
    </row>
    <row r="72" spans="1:7" x14ac:dyDescent="0.3">
      <c r="A72" s="14" t="s">
        <v>106</v>
      </c>
      <c r="B72" s="7">
        <v>20</v>
      </c>
      <c r="C72" s="8">
        <v>-20</v>
      </c>
      <c r="D72" s="7">
        <v>4</v>
      </c>
      <c r="E72" s="7" t="s">
        <v>21</v>
      </c>
      <c r="F72" s="7">
        <v>5000</v>
      </c>
      <c r="G72" s="7">
        <v>6</v>
      </c>
    </row>
    <row r="73" spans="1:7" x14ac:dyDescent="0.3">
      <c r="A73" s="15" t="s">
        <v>57</v>
      </c>
      <c r="B73" s="11">
        <v>19</v>
      </c>
      <c r="C73" s="19">
        <v>-17</v>
      </c>
      <c r="D73" s="11">
        <v>8</v>
      </c>
      <c r="E73" s="11" t="s">
        <v>21</v>
      </c>
      <c r="F73" s="11">
        <v>2375</v>
      </c>
      <c r="G73" s="11">
        <v>46</v>
      </c>
    </row>
    <row r="74" spans="1:7" x14ac:dyDescent="0.3">
      <c r="A74" s="16" t="s">
        <v>108</v>
      </c>
      <c r="B74" s="12">
        <v>27</v>
      </c>
      <c r="C74" s="8">
        <v>-17</v>
      </c>
      <c r="D74" s="12">
        <v>10</v>
      </c>
      <c r="E74" s="12" t="s">
        <v>21</v>
      </c>
      <c r="F74" s="12">
        <v>2700</v>
      </c>
      <c r="G74" s="12">
        <v>5</v>
      </c>
    </row>
    <row r="75" spans="1:7" x14ac:dyDescent="0.3">
      <c r="A75" s="14" t="s">
        <v>56</v>
      </c>
      <c r="B75" s="7">
        <v>19</v>
      </c>
      <c r="C75" s="21">
        <v>-16</v>
      </c>
      <c r="D75" s="7">
        <v>8</v>
      </c>
      <c r="E75" s="7" t="s">
        <v>21</v>
      </c>
      <c r="F75" s="7">
        <v>2375</v>
      </c>
      <c r="G75" s="7">
        <v>46</v>
      </c>
    </row>
    <row r="76" spans="1:7" x14ac:dyDescent="0.3">
      <c r="A76" s="15" t="s">
        <v>110</v>
      </c>
      <c r="B76" s="11">
        <v>19</v>
      </c>
      <c r="C76" s="6">
        <v>-14</v>
      </c>
      <c r="D76" s="24">
        <v>1</v>
      </c>
      <c r="E76" s="24" t="s">
        <v>21</v>
      </c>
      <c r="F76" s="24">
        <v>19000</v>
      </c>
      <c r="G76" s="11">
        <v>4</v>
      </c>
    </row>
    <row r="77" spans="1:7" x14ac:dyDescent="0.3">
      <c r="A77" s="15" t="s">
        <v>47</v>
      </c>
      <c r="B77" s="11">
        <v>12</v>
      </c>
      <c r="C77" s="6">
        <v>-12</v>
      </c>
      <c r="D77" s="11">
        <v>1</v>
      </c>
      <c r="E77" s="11" t="s">
        <v>21</v>
      </c>
      <c r="F77" s="11">
        <v>12000</v>
      </c>
      <c r="G77" s="11">
        <v>64</v>
      </c>
    </row>
    <row r="78" spans="1:7" ht="21.6" x14ac:dyDescent="0.3">
      <c r="A78" s="13" t="s">
        <v>85</v>
      </c>
      <c r="B78" s="5">
        <v>12</v>
      </c>
      <c r="C78" s="6">
        <v>-12</v>
      </c>
      <c r="D78" s="5">
        <v>3</v>
      </c>
      <c r="E78" s="5" t="s">
        <v>21</v>
      </c>
      <c r="F78" s="5">
        <v>4000</v>
      </c>
      <c r="G78" s="5">
        <v>13</v>
      </c>
    </row>
    <row r="79" spans="1:7" x14ac:dyDescent="0.3">
      <c r="A79" s="13" t="s">
        <v>30</v>
      </c>
      <c r="B79" s="5">
        <v>11</v>
      </c>
      <c r="C79" s="6">
        <v>-11</v>
      </c>
      <c r="D79" s="5">
        <v>1</v>
      </c>
      <c r="E79" s="5" t="s">
        <v>21</v>
      </c>
      <c r="F79" s="5">
        <v>11000</v>
      </c>
      <c r="G79" s="5">
        <v>193</v>
      </c>
    </row>
    <row r="80" spans="1:7" x14ac:dyDescent="0.3">
      <c r="A80" s="16" t="s">
        <v>22</v>
      </c>
      <c r="B80" s="12">
        <v>40</v>
      </c>
      <c r="C80" s="8">
        <v>-8</v>
      </c>
      <c r="D80" s="12">
        <v>13</v>
      </c>
      <c r="E80" s="12" t="s">
        <v>21</v>
      </c>
      <c r="F80" s="12">
        <v>3077</v>
      </c>
      <c r="G80" s="12">
        <v>398</v>
      </c>
    </row>
    <row r="81" spans="1:7" ht="42" x14ac:dyDescent="0.3">
      <c r="A81" s="13" t="s">
        <v>79</v>
      </c>
      <c r="B81" s="5">
        <v>8</v>
      </c>
      <c r="C81" s="6">
        <v>-8</v>
      </c>
      <c r="D81" s="5">
        <v>5</v>
      </c>
      <c r="E81" s="5" t="s">
        <v>21</v>
      </c>
      <c r="F81" s="5">
        <v>1600</v>
      </c>
      <c r="G81" s="5">
        <v>17</v>
      </c>
    </row>
    <row r="82" spans="1:7" x14ac:dyDescent="0.3">
      <c r="A82" s="14" t="s">
        <v>25</v>
      </c>
      <c r="B82" s="7">
        <v>7</v>
      </c>
      <c r="C82" s="8">
        <v>-7</v>
      </c>
      <c r="D82" s="7">
        <v>0</v>
      </c>
      <c r="E82" s="7" t="s">
        <v>21</v>
      </c>
      <c r="F82" s="7"/>
      <c r="G82" s="7">
        <v>255</v>
      </c>
    </row>
    <row r="83" spans="1:7" x14ac:dyDescent="0.3">
      <c r="A83" s="15" t="s">
        <v>48</v>
      </c>
      <c r="B83" s="11">
        <v>7</v>
      </c>
      <c r="C83" s="6">
        <v>-7</v>
      </c>
      <c r="D83" s="24">
        <v>4</v>
      </c>
      <c r="E83" s="24" t="s">
        <v>21</v>
      </c>
      <c r="F83" s="24">
        <v>1750</v>
      </c>
      <c r="G83" s="11">
        <v>64</v>
      </c>
    </row>
    <row r="84" spans="1:7" x14ac:dyDescent="0.3">
      <c r="A84" s="14" t="s">
        <v>39</v>
      </c>
      <c r="B84" s="7">
        <v>6</v>
      </c>
      <c r="C84" s="8">
        <v>-6</v>
      </c>
      <c r="D84" s="7">
        <v>5</v>
      </c>
      <c r="E84" s="7" t="s">
        <v>21</v>
      </c>
      <c r="F84" s="7">
        <v>1200</v>
      </c>
      <c r="G84" s="7">
        <v>110</v>
      </c>
    </row>
    <row r="85" spans="1:7" x14ac:dyDescent="0.3">
      <c r="A85" s="14" t="s">
        <v>62</v>
      </c>
      <c r="B85" s="7">
        <v>6</v>
      </c>
      <c r="C85" s="8">
        <v>-6</v>
      </c>
      <c r="D85" s="7">
        <v>1</v>
      </c>
      <c r="E85" s="7" t="s">
        <v>38</v>
      </c>
      <c r="F85" s="7">
        <v>6000</v>
      </c>
      <c r="G85" s="7">
        <v>34</v>
      </c>
    </row>
    <row r="86" spans="1:7" x14ac:dyDescent="0.3">
      <c r="A86" s="14" t="s">
        <v>24</v>
      </c>
      <c r="B86" s="7">
        <v>5</v>
      </c>
      <c r="C86" s="8">
        <v>-5</v>
      </c>
      <c r="D86" s="7">
        <v>1</v>
      </c>
      <c r="E86" s="7" t="s">
        <v>21</v>
      </c>
      <c r="F86" s="7">
        <v>5000</v>
      </c>
      <c r="G86" s="7">
        <v>290</v>
      </c>
    </row>
    <row r="87" spans="1:7" ht="21.6" x14ac:dyDescent="0.3">
      <c r="A87" s="15" t="s">
        <v>90</v>
      </c>
      <c r="B87" s="11">
        <v>6</v>
      </c>
      <c r="C87" s="6">
        <v>-5</v>
      </c>
      <c r="D87" s="11">
        <v>0</v>
      </c>
      <c r="E87" s="11" t="s">
        <v>21</v>
      </c>
      <c r="F87" s="11"/>
      <c r="G87" s="11">
        <v>11</v>
      </c>
    </row>
    <row r="88" spans="1:7" x14ac:dyDescent="0.3">
      <c r="A88" s="15" t="s">
        <v>111</v>
      </c>
      <c r="B88" s="11">
        <v>4</v>
      </c>
      <c r="C88" s="6">
        <v>-4</v>
      </c>
      <c r="D88" s="11">
        <v>0</v>
      </c>
      <c r="E88" s="11" t="s">
        <v>28</v>
      </c>
      <c r="F88" s="11"/>
      <c r="G88" s="11">
        <v>4</v>
      </c>
    </row>
    <row r="89" spans="1:7" x14ac:dyDescent="0.3">
      <c r="A89" s="16" t="s">
        <v>33</v>
      </c>
      <c r="B89" s="12">
        <v>1</v>
      </c>
      <c r="C89" s="8">
        <v>-1</v>
      </c>
      <c r="D89" s="12">
        <v>0</v>
      </c>
      <c r="E89" s="12" t="s">
        <v>21</v>
      </c>
      <c r="F89" s="12"/>
      <c r="G89" s="12">
        <v>143</v>
      </c>
    </row>
    <row r="90" spans="1:7" x14ac:dyDescent="0.3">
      <c r="A90" s="16" t="s">
        <v>81</v>
      </c>
      <c r="B90" s="12">
        <v>5</v>
      </c>
      <c r="C90" s="22">
        <v>0</v>
      </c>
      <c r="D90" s="12">
        <v>0</v>
      </c>
      <c r="E90" s="12" t="s">
        <v>28</v>
      </c>
      <c r="F90" s="12"/>
      <c r="G90" s="12">
        <v>16</v>
      </c>
    </row>
  </sheetData>
  <autoFilter ref="A2:G2" xr:uid="{00000000-0001-0000-0300-000000000000}">
    <sortState xmlns:xlrd2="http://schemas.microsoft.com/office/spreadsheetml/2017/richdata2" ref="A3:G90">
      <sortCondition ref="C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4E44-6A36-4071-82F5-7746C9F4A025}">
  <sheetPr filterMode="1"/>
  <dimension ref="A1:K89"/>
  <sheetViews>
    <sheetView topLeftCell="A60" zoomScale="84" workbookViewId="0">
      <selection activeCell="J22" sqref="J22"/>
    </sheetView>
  </sheetViews>
  <sheetFormatPr defaultRowHeight="14.4" x14ac:dyDescent="0.3"/>
  <sheetData>
    <row r="1" spans="1:11" x14ac:dyDescent="0.3">
      <c r="K1" t="s">
        <v>195</v>
      </c>
    </row>
    <row r="2" spans="1:11" ht="61.2" x14ac:dyDescent="0.3">
      <c r="A2" s="2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5" t="s">
        <v>196</v>
      </c>
    </row>
    <row r="3" spans="1:11" x14ac:dyDescent="0.3">
      <c r="A3" s="14" t="s">
        <v>73</v>
      </c>
      <c r="B3" s="7">
        <v>704</v>
      </c>
      <c r="C3" s="8">
        <v>-611</v>
      </c>
      <c r="D3" s="7">
        <v>30</v>
      </c>
      <c r="E3" s="7" t="s">
        <v>38</v>
      </c>
      <c r="F3" s="7">
        <v>23467</v>
      </c>
      <c r="G3" s="7">
        <v>21</v>
      </c>
      <c r="H3" s="36">
        <v>0.12</v>
      </c>
    </row>
    <row r="4" spans="1:11" x14ac:dyDescent="0.3">
      <c r="A4" s="13" t="s">
        <v>53</v>
      </c>
      <c r="B4" s="5">
        <v>92</v>
      </c>
      <c r="C4" s="6">
        <v>-92</v>
      </c>
      <c r="D4" s="5">
        <v>12</v>
      </c>
      <c r="E4" s="5" t="s">
        <v>21</v>
      </c>
      <c r="F4" s="5">
        <v>7667</v>
      </c>
      <c r="G4" s="5">
        <v>55</v>
      </c>
      <c r="H4" s="36">
        <v>0.19</v>
      </c>
    </row>
    <row r="5" spans="1:11" x14ac:dyDescent="0.3">
      <c r="A5" s="13" t="s">
        <v>54</v>
      </c>
      <c r="B5" s="5">
        <v>95</v>
      </c>
      <c r="C5" s="6">
        <v>-65</v>
      </c>
      <c r="D5" s="5">
        <v>17</v>
      </c>
      <c r="E5" s="5" t="s">
        <v>21</v>
      </c>
      <c r="F5" s="5">
        <v>5588</v>
      </c>
      <c r="G5" s="5">
        <v>52</v>
      </c>
      <c r="H5" s="36">
        <v>0.19</v>
      </c>
    </row>
    <row r="6" spans="1:11" x14ac:dyDescent="0.3">
      <c r="A6" s="14" t="s">
        <v>74</v>
      </c>
      <c r="B6" s="7">
        <v>220</v>
      </c>
      <c r="C6" s="8">
        <v>-218</v>
      </c>
      <c r="D6" s="26">
        <v>37</v>
      </c>
      <c r="E6" s="26" t="s">
        <v>21</v>
      </c>
      <c r="F6" s="26">
        <v>5946</v>
      </c>
      <c r="G6" s="7">
        <v>21</v>
      </c>
      <c r="H6" s="36">
        <v>0.2</v>
      </c>
    </row>
    <row r="7" spans="1:11" x14ac:dyDescent="0.3">
      <c r="A7" s="14" t="s">
        <v>107</v>
      </c>
      <c r="B7" s="7">
        <v>62</v>
      </c>
      <c r="C7" s="8">
        <v>-62</v>
      </c>
      <c r="D7" s="7">
        <v>16</v>
      </c>
      <c r="E7" s="7" t="s">
        <v>21</v>
      </c>
      <c r="F7" s="7">
        <v>3875</v>
      </c>
      <c r="G7" s="7">
        <v>5</v>
      </c>
      <c r="H7" s="36">
        <v>0.21</v>
      </c>
    </row>
    <row r="8" spans="1:11" ht="31.8" x14ac:dyDescent="0.3">
      <c r="A8" s="14" t="s">
        <v>58</v>
      </c>
      <c r="B8" s="7">
        <v>51</v>
      </c>
      <c r="C8" s="8">
        <v>-49</v>
      </c>
      <c r="D8" s="26">
        <v>38</v>
      </c>
      <c r="E8" s="26" t="s">
        <v>21</v>
      </c>
      <c r="F8" s="26">
        <v>1342</v>
      </c>
      <c r="G8" s="7">
        <v>42</v>
      </c>
      <c r="H8" s="36">
        <v>0.21</v>
      </c>
    </row>
    <row r="9" spans="1:11" hidden="1" x14ac:dyDescent="0.3">
      <c r="A9" s="16" t="s">
        <v>59</v>
      </c>
      <c r="B9" s="12">
        <v>2336</v>
      </c>
      <c r="C9" s="21">
        <v>-2312</v>
      </c>
      <c r="D9" s="12">
        <v>723</v>
      </c>
      <c r="E9" s="12" t="s">
        <v>21</v>
      </c>
      <c r="F9" s="12">
        <v>3231</v>
      </c>
      <c r="G9" s="12">
        <v>41</v>
      </c>
      <c r="H9" s="36">
        <v>1</v>
      </c>
    </row>
    <row r="10" spans="1:11" x14ac:dyDescent="0.3">
      <c r="A10" s="14" t="s">
        <v>70</v>
      </c>
      <c r="B10" s="7">
        <v>655</v>
      </c>
      <c r="C10" s="21">
        <v>-230</v>
      </c>
      <c r="D10" s="7">
        <v>145</v>
      </c>
      <c r="E10" s="7" t="s">
        <v>21</v>
      </c>
      <c r="F10" s="7">
        <v>4517</v>
      </c>
      <c r="G10" s="7">
        <v>22</v>
      </c>
      <c r="H10" s="36">
        <v>0.22</v>
      </c>
    </row>
    <row r="11" spans="1:11" x14ac:dyDescent="0.3">
      <c r="A11" s="13" t="s">
        <v>86</v>
      </c>
      <c r="B11" s="5">
        <v>1290</v>
      </c>
      <c r="C11" s="19">
        <v>-1260</v>
      </c>
      <c r="D11" s="5">
        <v>482</v>
      </c>
      <c r="E11" s="5" t="s">
        <v>21</v>
      </c>
      <c r="F11" s="5">
        <v>2676</v>
      </c>
      <c r="G11" s="5">
        <v>12</v>
      </c>
      <c r="H11" s="36">
        <v>0.24</v>
      </c>
    </row>
    <row r="12" spans="1:11" x14ac:dyDescent="0.3">
      <c r="A12" s="14" t="s">
        <v>117</v>
      </c>
      <c r="B12" s="7">
        <v>3444</v>
      </c>
      <c r="C12" s="8">
        <v>-1447</v>
      </c>
      <c r="D12" s="23">
        <v>148</v>
      </c>
      <c r="E12" s="23" t="s">
        <v>21</v>
      </c>
      <c r="F12" s="23">
        <v>23270</v>
      </c>
      <c r="G12" s="7">
        <v>1</v>
      </c>
      <c r="H12" s="36">
        <v>0.25</v>
      </c>
    </row>
    <row r="13" spans="1:11" x14ac:dyDescent="0.3">
      <c r="A13" s="14" t="s">
        <v>65</v>
      </c>
      <c r="B13" s="7">
        <v>151</v>
      </c>
      <c r="C13" s="8">
        <v>-147</v>
      </c>
      <c r="D13" s="7">
        <v>13</v>
      </c>
      <c r="E13" s="7" t="s">
        <v>21</v>
      </c>
      <c r="F13" s="7">
        <v>11615</v>
      </c>
      <c r="G13" s="7">
        <v>29</v>
      </c>
      <c r="H13" s="36">
        <v>0.25</v>
      </c>
    </row>
    <row r="14" spans="1:11" hidden="1" x14ac:dyDescent="0.3">
      <c r="A14" s="14" t="s">
        <v>26</v>
      </c>
      <c r="B14" s="7">
        <v>913</v>
      </c>
      <c r="C14" s="8">
        <v>-913</v>
      </c>
      <c r="D14" s="7">
        <v>348</v>
      </c>
      <c r="E14" s="7" t="s">
        <v>21</v>
      </c>
      <c r="F14" s="7">
        <v>2624</v>
      </c>
      <c r="G14" s="7">
        <v>233</v>
      </c>
      <c r="H14" s="36">
        <v>0.96</v>
      </c>
    </row>
    <row r="15" spans="1:11" hidden="1" x14ac:dyDescent="0.3">
      <c r="A15" s="14" t="s">
        <v>80</v>
      </c>
      <c r="B15" s="7">
        <v>1030</v>
      </c>
      <c r="C15" s="8">
        <v>-888</v>
      </c>
      <c r="D15" s="7">
        <v>66</v>
      </c>
      <c r="E15" s="7" t="s">
        <v>38</v>
      </c>
      <c r="F15" s="7">
        <v>15606</v>
      </c>
      <c r="G15" s="7">
        <v>16</v>
      </c>
      <c r="H15" s="36">
        <v>0.93</v>
      </c>
    </row>
    <row r="16" spans="1:11" ht="21.6" hidden="1" x14ac:dyDescent="0.3">
      <c r="A16" s="13" t="s">
        <v>101</v>
      </c>
      <c r="B16" s="5">
        <v>914</v>
      </c>
      <c r="C16" s="19">
        <v>-789</v>
      </c>
      <c r="D16" s="20">
        <v>220</v>
      </c>
      <c r="E16" s="20" t="s">
        <v>21</v>
      </c>
      <c r="F16" s="20">
        <v>4155</v>
      </c>
      <c r="G16" s="5">
        <v>8</v>
      </c>
      <c r="H16" t="s">
        <v>197</v>
      </c>
    </row>
    <row r="17" spans="1:8" x14ac:dyDescent="0.3">
      <c r="A17" s="13" t="s">
        <v>88</v>
      </c>
      <c r="B17" s="5">
        <v>2947</v>
      </c>
      <c r="C17" s="6">
        <v>-2500</v>
      </c>
      <c r="D17" s="20">
        <v>338</v>
      </c>
      <c r="E17" s="20" t="s">
        <v>21</v>
      </c>
      <c r="F17" s="20">
        <v>8719</v>
      </c>
      <c r="G17" s="5">
        <v>11</v>
      </c>
      <c r="H17" s="37">
        <v>0.26</v>
      </c>
    </row>
    <row r="18" spans="1:8" x14ac:dyDescent="0.3">
      <c r="A18" s="14" t="s">
        <v>96</v>
      </c>
      <c r="B18" s="7">
        <v>6289</v>
      </c>
      <c r="C18" s="8">
        <v>-3123</v>
      </c>
      <c r="D18" s="26">
        <v>854</v>
      </c>
      <c r="E18" s="26" t="s">
        <v>21</v>
      </c>
      <c r="F18" s="26">
        <v>7364</v>
      </c>
      <c r="G18" s="7">
        <v>9</v>
      </c>
      <c r="H18" s="38">
        <v>0.27</v>
      </c>
    </row>
    <row r="19" spans="1:8" x14ac:dyDescent="0.3">
      <c r="A19" s="14" t="s">
        <v>69</v>
      </c>
      <c r="B19" s="7">
        <v>2890</v>
      </c>
      <c r="C19" s="8">
        <v>-2810</v>
      </c>
      <c r="D19" s="7">
        <v>382</v>
      </c>
      <c r="E19" s="7" t="s">
        <v>21</v>
      </c>
      <c r="F19" s="7">
        <v>7565</v>
      </c>
      <c r="G19" s="7">
        <v>23</v>
      </c>
      <c r="H19" s="37">
        <v>0.28999999999999998</v>
      </c>
    </row>
    <row r="20" spans="1:8" hidden="1" x14ac:dyDescent="0.3">
      <c r="A20" s="14" t="s">
        <v>103</v>
      </c>
      <c r="B20" s="7">
        <v>478</v>
      </c>
      <c r="C20" s="8">
        <v>-478</v>
      </c>
      <c r="D20" s="26">
        <v>61</v>
      </c>
      <c r="E20" s="26" t="s">
        <v>21</v>
      </c>
      <c r="F20" s="26">
        <v>7836</v>
      </c>
      <c r="G20" s="7">
        <v>7</v>
      </c>
      <c r="H20" s="37">
        <v>0.97</v>
      </c>
    </row>
    <row r="21" spans="1:8" x14ac:dyDescent="0.3">
      <c r="A21" s="14" t="s">
        <v>63</v>
      </c>
      <c r="B21" s="7">
        <v>1084</v>
      </c>
      <c r="C21" s="8">
        <v>-474</v>
      </c>
      <c r="D21" s="26">
        <v>179</v>
      </c>
      <c r="E21" s="26" t="s">
        <v>21</v>
      </c>
      <c r="F21" s="26">
        <v>6056</v>
      </c>
      <c r="G21" s="7">
        <v>30</v>
      </c>
      <c r="H21" s="37">
        <v>0.28999999999999998</v>
      </c>
    </row>
    <row r="22" spans="1:8" x14ac:dyDescent="0.3">
      <c r="A22" s="13" t="s">
        <v>91</v>
      </c>
      <c r="B22" s="5">
        <v>2832</v>
      </c>
      <c r="C22" s="6">
        <v>-2723</v>
      </c>
      <c r="D22" s="5">
        <v>1352</v>
      </c>
      <c r="E22" s="5" t="s">
        <v>21</v>
      </c>
      <c r="F22" s="5">
        <v>2095</v>
      </c>
      <c r="G22" s="5">
        <v>10</v>
      </c>
      <c r="H22" s="37">
        <v>0.3</v>
      </c>
    </row>
    <row r="23" spans="1:8" hidden="1" x14ac:dyDescent="0.3">
      <c r="A23" s="13" t="s">
        <v>113</v>
      </c>
      <c r="B23" s="5">
        <v>461</v>
      </c>
      <c r="C23" s="6">
        <v>-453</v>
      </c>
      <c r="D23" s="25">
        <v>67</v>
      </c>
      <c r="E23" s="25" t="s">
        <v>21</v>
      </c>
      <c r="F23" s="25">
        <v>6881</v>
      </c>
      <c r="G23" s="5">
        <v>3</v>
      </c>
      <c r="H23" s="37">
        <v>0.64</v>
      </c>
    </row>
    <row r="24" spans="1:8" hidden="1" x14ac:dyDescent="0.3">
      <c r="A24" s="14" t="s">
        <v>115</v>
      </c>
      <c r="B24" s="7">
        <v>409</v>
      </c>
      <c r="C24" s="21">
        <v>-409</v>
      </c>
      <c r="D24" s="7">
        <v>0</v>
      </c>
      <c r="E24" s="7" t="s">
        <v>38</v>
      </c>
      <c r="F24" s="7"/>
      <c r="G24" s="7">
        <v>2</v>
      </c>
      <c r="H24" s="37">
        <v>0.64</v>
      </c>
    </row>
    <row r="25" spans="1:8" x14ac:dyDescent="0.3">
      <c r="A25" s="13" t="s">
        <v>46</v>
      </c>
      <c r="B25" s="5">
        <v>38</v>
      </c>
      <c r="C25" s="6">
        <v>-38</v>
      </c>
      <c r="D25" s="5">
        <v>30</v>
      </c>
      <c r="E25" s="5" t="s">
        <v>21</v>
      </c>
      <c r="F25" s="5">
        <v>1267</v>
      </c>
      <c r="G25" s="5">
        <v>66</v>
      </c>
      <c r="H25" s="37">
        <v>0.3</v>
      </c>
    </row>
    <row r="26" spans="1:8" x14ac:dyDescent="0.3">
      <c r="A26" s="14" t="s">
        <v>72</v>
      </c>
      <c r="B26" s="7">
        <v>722</v>
      </c>
      <c r="C26" s="8">
        <v>-713</v>
      </c>
      <c r="D26" s="7">
        <v>94</v>
      </c>
      <c r="E26" s="7" t="s">
        <v>21</v>
      </c>
      <c r="F26" s="7">
        <v>7681</v>
      </c>
      <c r="G26" s="7">
        <v>21</v>
      </c>
      <c r="H26" s="37">
        <v>0.31</v>
      </c>
    </row>
    <row r="27" spans="1:8" hidden="1" x14ac:dyDescent="0.3">
      <c r="A27" s="14" t="s">
        <v>32</v>
      </c>
      <c r="B27" s="7">
        <v>350</v>
      </c>
      <c r="C27" s="8">
        <v>-348</v>
      </c>
      <c r="D27" s="26">
        <v>43</v>
      </c>
      <c r="E27" s="26" t="s">
        <v>21</v>
      </c>
      <c r="F27" s="26">
        <v>8140</v>
      </c>
      <c r="G27" s="7">
        <v>145</v>
      </c>
      <c r="H27" s="37">
        <v>0.56999999999999995</v>
      </c>
    </row>
    <row r="28" spans="1:8" hidden="1" x14ac:dyDescent="0.3">
      <c r="A28" s="14" t="s">
        <v>92</v>
      </c>
      <c r="B28" s="7">
        <v>357</v>
      </c>
      <c r="C28" s="8">
        <v>-345</v>
      </c>
      <c r="D28" s="7">
        <v>34</v>
      </c>
      <c r="E28" s="7" t="s">
        <v>38</v>
      </c>
      <c r="F28" s="7">
        <v>10500</v>
      </c>
      <c r="G28" s="7">
        <v>10</v>
      </c>
      <c r="H28" s="37">
        <v>0.5</v>
      </c>
    </row>
    <row r="29" spans="1:8" hidden="1" x14ac:dyDescent="0.3">
      <c r="A29" s="15" t="s">
        <v>27</v>
      </c>
      <c r="B29" s="11">
        <v>266</v>
      </c>
      <c r="C29" s="6">
        <v>-266</v>
      </c>
      <c r="D29" s="11">
        <v>0</v>
      </c>
      <c r="E29" s="11" t="s">
        <v>28</v>
      </c>
      <c r="F29" s="11"/>
      <c r="G29" s="11">
        <v>215</v>
      </c>
      <c r="H29" s="37">
        <v>0.93</v>
      </c>
    </row>
    <row r="30" spans="1:8" x14ac:dyDescent="0.3">
      <c r="A30" s="14" t="s">
        <v>100</v>
      </c>
      <c r="B30" s="7">
        <v>2076</v>
      </c>
      <c r="C30" s="8">
        <v>-1355</v>
      </c>
      <c r="D30" s="26">
        <v>365</v>
      </c>
      <c r="E30" s="26" t="s">
        <v>21</v>
      </c>
      <c r="F30" s="26">
        <v>5688</v>
      </c>
      <c r="G30" s="7">
        <v>8</v>
      </c>
      <c r="H30" s="37">
        <v>0.34</v>
      </c>
    </row>
    <row r="31" spans="1:8" x14ac:dyDescent="0.3">
      <c r="A31" s="13" t="s">
        <v>77</v>
      </c>
      <c r="B31" s="5">
        <v>484</v>
      </c>
      <c r="C31" s="6">
        <v>-457</v>
      </c>
      <c r="D31" s="5">
        <v>46</v>
      </c>
      <c r="E31" s="5" t="s">
        <v>21</v>
      </c>
      <c r="F31" s="5">
        <v>10522</v>
      </c>
      <c r="G31" s="5">
        <v>18</v>
      </c>
      <c r="H31" s="37">
        <v>0.34</v>
      </c>
    </row>
    <row r="32" spans="1:8" hidden="1" x14ac:dyDescent="0.3">
      <c r="A32" s="14" t="s">
        <v>66</v>
      </c>
      <c r="B32" s="7">
        <v>202</v>
      </c>
      <c r="C32" s="8">
        <v>-198</v>
      </c>
      <c r="D32" s="7">
        <v>38</v>
      </c>
      <c r="E32" s="7" t="s">
        <v>21</v>
      </c>
      <c r="F32" s="7">
        <v>5316</v>
      </c>
      <c r="G32" s="7">
        <v>27</v>
      </c>
      <c r="H32" s="37">
        <v>0.79</v>
      </c>
    </row>
    <row r="33" spans="1:8" hidden="1" x14ac:dyDescent="0.3">
      <c r="A33" s="13" t="s">
        <v>40</v>
      </c>
      <c r="B33" s="5">
        <v>1039</v>
      </c>
      <c r="C33" s="6">
        <v>-187</v>
      </c>
      <c r="D33" s="5">
        <v>563</v>
      </c>
      <c r="E33" s="5" t="s">
        <v>21</v>
      </c>
      <c r="F33" s="5">
        <v>1845</v>
      </c>
      <c r="G33" s="5">
        <v>109</v>
      </c>
      <c r="H33" s="37">
        <v>0.73</v>
      </c>
    </row>
    <row r="34" spans="1:8" x14ac:dyDescent="0.3">
      <c r="A34" s="14" t="s">
        <v>45</v>
      </c>
      <c r="B34" s="7">
        <v>47</v>
      </c>
      <c r="C34" s="8">
        <v>-47</v>
      </c>
      <c r="D34" s="7">
        <v>0</v>
      </c>
      <c r="E34" s="7" t="s">
        <v>28</v>
      </c>
      <c r="F34" s="7"/>
      <c r="G34" s="7">
        <v>74</v>
      </c>
      <c r="H34" s="37">
        <v>0.34</v>
      </c>
    </row>
    <row r="35" spans="1:8" x14ac:dyDescent="0.3">
      <c r="A35" s="14" t="s">
        <v>87</v>
      </c>
      <c r="B35" s="7">
        <v>5345</v>
      </c>
      <c r="C35" s="8">
        <v>-3680</v>
      </c>
      <c r="D35" s="23">
        <v>861</v>
      </c>
      <c r="E35" s="23" t="s">
        <v>21</v>
      </c>
      <c r="F35" s="23">
        <v>6208</v>
      </c>
      <c r="G35" s="7">
        <v>11</v>
      </c>
      <c r="H35" s="37">
        <v>0.36</v>
      </c>
    </row>
    <row r="36" spans="1:8" hidden="1" x14ac:dyDescent="0.3">
      <c r="A36" s="13" t="s">
        <v>71</v>
      </c>
      <c r="B36" s="5">
        <v>141</v>
      </c>
      <c r="C36" s="6">
        <v>-141</v>
      </c>
      <c r="D36" s="20">
        <v>41</v>
      </c>
      <c r="E36" s="20" t="s">
        <v>21</v>
      </c>
      <c r="F36" s="20">
        <v>3439</v>
      </c>
      <c r="G36" s="5">
        <v>22</v>
      </c>
      <c r="H36" s="37">
        <v>0.65</v>
      </c>
    </row>
    <row r="37" spans="1:8" ht="21.6" x14ac:dyDescent="0.3">
      <c r="A37" s="14" t="s">
        <v>76</v>
      </c>
      <c r="B37" s="7">
        <v>52</v>
      </c>
      <c r="C37" s="8">
        <v>-40</v>
      </c>
      <c r="D37" s="7">
        <v>6</v>
      </c>
      <c r="E37" s="7" t="s">
        <v>21</v>
      </c>
      <c r="F37" s="7">
        <v>8667</v>
      </c>
      <c r="G37" s="7">
        <v>19</v>
      </c>
      <c r="H37" s="37">
        <v>0.36</v>
      </c>
    </row>
    <row r="38" spans="1:8" hidden="1" x14ac:dyDescent="0.3">
      <c r="A38" s="14" t="s">
        <v>78</v>
      </c>
      <c r="B38" s="7">
        <v>125</v>
      </c>
      <c r="C38" s="21">
        <v>-124</v>
      </c>
      <c r="D38" s="23">
        <v>47</v>
      </c>
      <c r="E38" s="23" t="s">
        <v>38</v>
      </c>
      <c r="F38" s="23">
        <v>2660</v>
      </c>
      <c r="G38" s="7">
        <v>17</v>
      </c>
      <c r="H38" s="37">
        <v>0.52</v>
      </c>
    </row>
    <row r="39" spans="1:8" hidden="1" x14ac:dyDescent="0.3">
      <c r="A39" s="13" t="s">
        <v>20</v>
      </c>
      <c r="B39" s="5">
        <v>115</v>
      </c>
      <c r="C39" s="6">
        <v>-115</v>
      </c>
      <c r="D39" s="20">
        <v>14</v>
      </c>
      <c r="E39" s="20" t="s">
        <v>21</v>
      </c>
      <c r="F39" s="20">
        <v>8214</v>
      </c>
      <c r="G39" s="5">
        <v>410</v>
      </c>
      <c r="H39" s="37">
        <v>0.77</v>
      </c>
    </row>
    <row r="40" spans="1:8" hidden="1" x14ac:dyDescent="0.3">
      <c r="A40" s="14" t="s">
        <v>50</v>
      </c>
      <c r="B40" s="7">
        <v>109</v>
      </c>
      <c r="C40" s="8">
        <v>-109</v>
      </c>
      <c r="D40" s="7">
        <v>46</v>
      </c>
      <c r="E40" s="7" t="s">
        <v>21</v>
      </c>
      <c r="F40" s="7">
        <v>2370</v>
      </c>
      <c r="G40" s="7">
        <v>59</v>
      </c>
      <c r="H40" s="37">
        <v>0.63</v>
      </c>
    </row>
    <row r="41" spans="1:8" hidden="1" x14ac:dyDescent="0.3">
      <c r="A41" s="14" t="s">
        <v>23</v>
      </c>
      <c r="B41" s="7">
        <v>102</v>
      </c>
      <c r="C41" s="8">
        <v>-95</v>
      </c>
      <c r="D41" s="7">
        <v>10</v>
      </c>
      <c r="E41" s="7" t="s">
        <v>21</v>
      </c>
      <c r="F41" s="7">
        <v>10200</v>
      </c>
      <c r="G41" s="7">
        <v>305</v>
      </c>
      <c r="H41" s="37">
        <v>0.54</v>
      </c>
    </row>
    <row r="42" spans="1:8" ht="31.8" x14ac:dyDescent="0.3">
      <c r="A42" s="14" t="s">
        <v>105</v>
      </c>
      <c r="B42" s="7">
        <v>35</v>
      </c>
      <c r="C42" s="8">
        <v>-34</v>
      </c>
      <c r="D42" s="23">
        <v>12</v>
      </c>
      <c r="E42" s="23" t="s">
        <v>21</v>
      </c>
      <c r="F42" s="23">
        <v>2917</v>
      </c>
      <c r="G42" s="7">
        <v>7</v>
      </c>
      <c r="H42" s="37">
        <v>0.37</v>
      </c>
    </row>
    <row r="43" spans="1:8" hidden="1" x14ac:dyDescent="0.3">
      <c r="A43" s="14" t="s">
        <v>67</v>
      </c>
      <c r="B43" s="7">
        <v>92</v>
      </c>
      <c r="C43" s="8">
        <v>-88</v>
      </c>
      <c r="D43" s="23">
        <v>4</v>
      </c>
      <c r="E43" s="23" t="s">
        <v>21</v>
      </c>
      <c r="F43" s="23">
        <v>23000</v>
      </c>
      <c r="G43" s="7">
        <v>27</v>
      </c>
      <c r="H43" s="37">
        <v>0.53</v>
      </c>
    </row>
    <row r="44" spans="1:8" hidden="1" x14ac:dyDescent="0.3">
      <c r="A44" s="13" t="s">
        <v>36</v>
      </c>
      <c r="B44" s="5">
        <v>87</v>
      </c>
      <c r="C44" s="6">
        <v>-87</v>
      </c>
      <c r="D44" s="5">
        <v>38</v>
      </c>
      <c r="E44" s="5" t="s">
        <v>21</v>
      </c>
      <c r="F44" s="5">
        <v>2289</v>
      </c>
      <c r="G44" s="5">
        <v>129</v>
      </c>
      <c r="H44" s="37">
        <v>0.83</v>
      </c>
    </row>
    <row r="45" spans="1:8" hidden="1" x14ac:dyDescent="0.3">
      <c r="A45" s="13" t="s">
        <v>64</v>
      </c>
      <c r="B45" s="5">
        <v>83</v>
      </c>
      <c r="C45" s="6">
        <v>-79</v>
      </c>
      <c r="D45" s="20">
        <v>22</v>
      </c>
      <c r="E45" s="20" t="s">
        <v>38</v>
      </c>
      <c r="F45" s="20">
        <v>3773</v>
      </c>
      <c r="G45" s="5">
        <v>30</v>
      </c>
      <c r="H45" s="37">
        <v>0.53</v>
      </c>
    </row>
    <row r="46" spans="1:8" ht="21.6" x14ac:dyDescent="0.3">
      <c r="A46" s="13" t="s">
        <v>68</v>
      </c>
      <c r="B46" s="5">
        <v>945</v>
      </c>
      <c r="C46" s="6">
        <v>-705</v>
      </c>
      <c r="D46" s="5">
        <v>52</v>
      </c>
      <c r="E46" s="5" t="s">
        <v>21</v>
      </c>
      <c r="F46" s="5">
        <v>18173</v>
      </c>
      <c r="G46" s="5">
        <v>26</v>
      </c>
      <c r="H46" s="37">
        <v>0.39</v>
      </c>
    </row>
    <row r="47" spans="1:8" hidden="1" x14ac:dyDescent="0.3">
      <c r="A47" s="14" t="s">
        <v>43</v>
      </c>
      <c r="B47" s="7">
        <v>83</v>
      </c>
      <c r="C47" s="8">
        <v>-62</v>
      </c>
      <c r="D47" s="7">
        <v>8</v>
      </c>
      <c r="E47" s="7" t="s">
        <v>38</v>
      </c>
      <c r="F47" s="7">
        <v>10375</v>
      </c>
      <c r="G47" s="7">
        <v>84</v>
      </c>
      <c r="H47" s="37">
        <v>0.74</v>
      </c>
    </row>
    <row r="48" spans="1:8" x14ac:dyDescent="0.3">
      <c r="A48" s="14" t="s">
        <v>60</v>
      </c>
      <c r="B48" s="7">
        <v>29</v>
      </c>
      <c r="C48" s="8">
        <v>-29</v>
      </c>
      <c r="D48" s="7">
        <v>17</v>
      </c>
      <c r="E48" s="7" t="s">
        <v>21</v>
      </c>
      <c r="F48" s="7">
        <v>1706</v>
      </c>
      <c r="G48" s="7">
        <v>39</v>
      </c>
      <c r="H48" s="37">
        <v>0.41</v>
      </c>
    </row>
    <row r="49" spans="1:8" x14ac:dyDescent="0.3">
      <c r="A49" s="13" t="s">
        <v>89</v>
      </c>
      <c r="B49" s="5">
        <v>67</v>
      </c>
      <c r="C49" s="6">
        <v>-56</v>
      </c>
      <c r="D49" s="5">
        <v>20</v>
      </c>
      <c r="E49" s="5" t="s">
        <v>21</v>
      </c>
      <c r="F49" s="5">
        <v>3350</v>
      </c>
      <c r="G49" s="5">
        <v>11</v>
      </c>
      <c r="H49" s="37">
        <v>0.42</v>
      </c>
    </row>
    <row r="50" spans="1:8" hidden="1" x14ac:dyDescent="0.3">
      <c r="A50" s="13" t="s">
        <v>55</v>
      </c>
      <c r="B50" s="5">
        <v>55</v>
      </c>
      <c r="C50" s="6">
        <v>-55</v>
      </c>
      <c r="D50" s="5">
        <v>8</v>
      </c>
      <c r="E50" s="5" t="s">
        <v>21</v>
      </c>
      <c r="F50" s="5">
        <v>6875</v>
      </c>
      <c r="G50" s="5">
        <v>48</v>
      </c>
      <c r="H50" s="37">
        <v>0.57999999999999996</v>
      </c>
    </row>
    <row r="51" spans="1:8" hidden="1" x14ac:dyDescent="0.3">
      <c r="A51" s="16" t="s">
        <v>94</v>
      </c>
      <c r="B51" s="12">
        <v>54</v>
      </c>
      <c r="C51" s="21">
        <v>-54</v>
      </c>
      <c r="D51" s="12">
        <v>18</v>
      </c>
      <c r="E51" s="12" t="s">
        <v>21</v>
      </c>
      <c r="F51" s="12">
        <v>3000</v>
      </c>
      <c r="G51" s="12">
        <v>10</v>
      </c>
      <c r="H51" s="37">
        <v>0.83</v>
      </c>
    </row>
    <row r="52" spans="1:8" hidden="1" x14ac:dyDescent="0.3">
      <c r="A52" s="13" t="s">
        <v>41</v>
      </c>
      <c r="B52" s="5">
        <v>50</v>
      </c>
      <c r="C52" s="6">
        <v>-50</v>
      </c>
      <c r="D52" s="5">
        <v>7</v>
      </c>
      <c r="E52" s="5" t="s">
        <v>21</v>
      </c>
      <c r="F52" s="5">
        <v>7143</v>
      </c>
      <c r="G52" s="5">
        <v>103</v>
      </c>
      <c r="H52" s="37">
        <v>0.63</v>
      </c>
    </row>
    <row r="53" spans="1:8" hidden="1" x14ac:dyDescent="0.3">
      <c r="A53" s="13" t="s">
        <v>116</v>
      </c>
      <c r="B53" s="5">
        <v>51</v>
      </c>
      <c r="C53" s="6">
        <v>-50</v>
      </c>
      <c r="D53" s="5">
        <v>12</v>
      </c>
      <c r="E53" s="5" t="s">
        <v>21</v>
      </c>
      <c r="F53" s="5">
        <v>4250</v>
      </c>
      <c r="G53" s="5">
        <v>2</v>
      </c>
      <c r="H53" s="37">
        <v>0.89</v>
      </c>
    </row>
    <row r="54" spans="1:8" x14ac:dyDescent="0.3">
      <c r="A54" s="15" t="s">
        <v>120</v>
      </c>
      <c r="B54" s="11">
        <v>639</v>
      </c>
      <c r="C54" s="6">
        <v>-21</v>
      </c>
      <c r="D54" s="11">
        <v>55</v>
      </c>
      <c r="E54" s="11" t="s">
        <v>21</v>
      </c>
      <c r="F54" s="11">
        <v>11618</v>
      </c>
      <c r="G54" s="11">
        <v>1</v>
      </c>
      <c r="H54" s="37">
        <v>0.43</v>
      </c>
    </row>
    <row r="55" spans="1:8" x14ac:dyDescent="0.3">
      <c r="A55" s="14" t="s">
        <v>24</v>
      </c>
      <c r="B55" s="7">
        <v>5</v>
      </c>
      <c r="C55" s="8">
        <v>-5</v>
      </c>
      <c r="D55" s="7">
        <v>1</v>
      </c>
      <c r="E55" s="7" t="s">
        <v>21</v>
      </c>
      <c r="F55" s="7">
        <v>5000</v>
      </c>
      <c r="G55" s="7">
        <v>290</v>
      </c>
      <c r="H55" s="37">
        <v>0.44</v>
      </c>
    </row>
    <row r="56" spans="1:8" hidden="1" x14ac:dyDescent="0.3">
      <c r="A56" s="14" t="s">
        <v>37</v>
      </c>
      <c r="B56" s="7">
        <v>46</v>
      </c>
      <c r="C56" s="8">
        <v>-46</v>
      </c>
      <c r="D56" s="7">
        <v>6</v>
      </c>
      <c r="E56" s="7" t="s">
        <v>38</v>
      </c>
      <c r="F56" s="7">
        <v>7667</v>
      </c>
      <c r="G56" s="7">
        <v>129</v>
      </c>
      <c r="H56" s="37">
        <v>0.8</v>
      </c>
    </row>
    <row r="57" spans="1:8" ht="31.8" hidden="1" x14ac:dyDescent="0.3">
      <c r="A57" s="14" t="s">
        <v>34</v>
      </c>
      <c r="B57" s="7">
        <v>44</v>
      </c>
      <c r="C57" s="8">
        <v>-44</v>
      </c>
      <c r="D57" s="7">
        <v>2</v>
      </c>
      <c r="E57" s="7" t="s">
        <v>21</v>
      </c>
      <c r="F57" s="7">
        <v>22000</v>
      </c>
      <c r="G57" s="7">
        <v>142</v>
      </c>
      <c r="H57" s="37">
        <v>0.95</v>
      </c>
    </row>
    <row r="58" spans="1:8" hidden="1" x14ac:dyDescent="0.3">
      <c r="A58" s="13" t="s">
        <v>83</v>
      </c>
      <c r="B58" s="5">
        <v>44</v>
      </c>
      <c r="C58" s="6">
        <v>-44</v>
      </c>
      <c r="D58" s="5">
        <v>7</v>
      </c>
      <c r="E58" s="5" t="s">
        <v>21</v>
      </c>
      <c r="F58" s="5">
        <v>6286</v>
      </c>
      <c r="G58" s="5">
        <v>14</v>
      </c>
      <c r="H58" s="37">
        <v>0.96</v>
      </c>
    </row>
    <row r="59" spans="1:8" hidden="1" x14ac:dyDescent="0.3">
      <c r="A59" s="14" t="s">
        <v>61</v>
      </c>
      <c r="B59" s="7">
        <v>43</v>
      </c>
      <c r="C59" s="8">
        <v>-43</v>
      </c>
      <c r="D59" s="7">
        <v>111</v>
      </c>
      <c r="E59" s="7" t="s">
        <v>21</v>
      </c>
      <c r="F59" s="7">
        <v>387</v>
      </c>
      <c r="G59" s="7">
        <v>36</v>
      </c>
      <c r="H59" s="37">
        <v>0.55000000000000004</v>
      </c>
    </row>
    <row r="60" spans="1:8" ht="31.8" x14ac:dyDescent="0.3">
      <c r="A60" s="16" t="s">
        <v>35</v>
      </c>
      <c r="B60" s="12">
        <v>135</v>
      </c>
      <c r="C60" s="8">
        <v>-135</v>
      </c>
      <c r="D60" s="12">
        <v>12</v>
      </c>
      <c r="E60" s="12" t="s">
        <v>21</v>
      </c>
      <c r="F60" s="12">
        <v>11250</v>
      </c>
      <c r="G60" s="12">
        <v>139</v>
      </c>
      <c r="H60" s="37">
        <v>0.45</v>
      </c>
    </row>
    <row r="61" spans="1:8" x14ac:dyDescent="0.3">
      <c r="A61" s="15" t="s">
        <v>97</v>
      </c>
      <c r="B61" s="11">
        <v>43</v>
      </c>
      <c r="C61" s="6">
        <v>-43</v>
      </c>
      <c r="D61" s="11">
        <v>0</v>
      </c>
      <c r="E61" s="11" t="s">
        <v>28</v>
      </c>
      <c r="F61" s="11"/>
      <c r="G61" s="11">
        <v>9</v>
      </c>
      <c r="H61" s="37">
        <v>0.45</v>
      </c>
    </row>
    <row r="62" spans="1:8" x14ac:dyDescent="0.3">
      <c r="A62" s="14" t="s">
        <v>31</v>
      </c>
      <c r="B62" s="7">
        <v>29251</v>
      </c>
      <c r="C62" s="8">
        <v>-19877</v>
      </c>
      <c r="D62" s="7">
        <v>6598</v>
      </c>
      <c r="E62" s="7" t="s">
        <v>21</v>
      </c>
      <c r="F62" s="7">
        <v>4433</v>
      </c>
      <c r="G62" s="7">
        <v>165</v>
      </c>
      <c r="H62" s="37">
        <v>0.46</v>
      </c>
    </row>
    <row r="63" spans="1:8" x14ac:dyDescent="0.3">
      <c r="A63" s="14" t="s">
        <v>109</v>
      </c>
      <c r="B63" s="7">
        <v>375</v>
      </c>
      <c r="C63" s="8">
        <v>-359</v>
      </c>
      <c r="D63" s="26">
        <v>46</v>
      </c>
      <c r="E63" s="26" t="s">
        <v>21</v>
      </c>
      <c r="F63" s="26">
        <v>8152</v>
      </c>
      <c r="G63" s="7">
        <v>4</v>
      </c>
      <c r="H63" s="37">
        <v>0.46</v>
      </c>
    </row>
    <row r="64" spans="1:8" hidden="1" x14ac:dyDescent="0.3">
      <c r="A64" s="14" t="s">
        <v>51</v>
      </c>
      <c r="B64" s="7">
        <v>33</v>
      </c>
      <c r="C64" s="8">
        <v>-33</v>
      </c>
      <c r="D64" s="7">
        <v>1</v>
      </c>
      <c r="E64" s="7" t="s">
        <v>21</v>
      </c>
      <c r="F64" s="7">
        <v>33000</v>
      </c>
      <c r="G64" s="7">
        <v>59</v>
      </c>
      <c r="H64" s="37">
        <v>0.94</v>
      </c>
    </row>
    <row r="65" spans="1:8" x14ac:dyDescent="0.3">
      <c r="A65" s="13" t="s">
        <v>104</v>
      </c>
      <c r="B65" s="5">
        <v>210</v>
      </c>
      <c r="C65" s="6">
        <v>-154</v>
      </c>
      <c r="D65" s="5">
        <v>7</v>
      </c>
      <c r="E65" s="5" t="s">
        <v>21</v>
      </c>
      <c r="F65" s="5">
        <v>30000</v>
      </c>
      <c r="G65" s="5">
        <v>7</v>
      </c>
      <c r="H65" s="37">
        <v>0.46</v>
      </c>
    </row>
    <row r="66" spans="1:8" hidden="1" x14ac:dyDescent="0.3">
      <c r="A66" s="13" t="s">
        <v>75</v>
      </c>
      <c r="B66" s="5">
        <v>27</v>
      </c>
      <c r="C66" s="6">
        <v>-27</v>
      </c>
      <c r="D66" s="5">
        <v>9</v>
      </c>
      <c r="E66" s="5" t="s">
        <v>21</v>
      </c>
      <c r="F66" s="5">
        <v>3000</v>
      </c>
      <c r="G66" s="5">
        <v>21</v>
      </c>
      <c r="H66" s="37">
        <v>0.5</v>
      </c>
    </row>
    <row r="67" spans="1:8" hidden="1" x14ac:dyDescent="0.3">
      <c r="A67" s="13" t="s">
        <v>98</v>
      </c>
      <c r="B67" s="5">
        <v>26</v>
      </c>
      <c r="C67" s="6">
        <v>-26</v>
      </c>
      <c r="D67" s="5">
        <v>7</v>
      </c>
      <c r="E67" s="5" t="s">
        <v>21</v>
      </c>
      <c r="F67" s="5">
        <v>3714</v>
      </c>
      <c r="G67" s="5">
        <v>9</v>
      </c>
      <c r="H67" s="37">
        <v>0.56999999999999995</v>
      </c>
    </row>
    <row r="68" spans="1:8" ht="21.6" hidden="1" x14ac:dyDescent="0.3">
      <c r="A68" s="15" t="s">
        <v>52</v>
      </c>
      <c r="B68" s="11">
        <v>24</v>
      </c>
      <c r="C68" s="6">
        <v>-24</v>
      </c>
      <c r="D68" s="11">
        <v>2</v>
      </c>
      <c r="E68" s="11" t="s">
        <v>21</v>
      </c>
      <c r="F68" s="11">
        <v>12000</v>
      </c>
      <c r="G68" s="11">
        <v>59</v>
      </c>
      <c r="H68" s="37">
        <v>1</v>
      </c>
    </row>
    <row r="69" spans="1:8" x14ac:dyDescent="0.3">
      <c r="A69" s="14" t="s">
        <v>119</v>
      </c>
      <c r="B69" s="7">
        <v>1242</v>
      </c>
      <c r="C69" s="8">
        <v>-1195</v>
      </c>
      <c r="D69" s="7">
        <v>260</v>
      </c>
      <c r="E69" s="7" t="s">
        <v>21</v>
      </c>
      <c r="F69" s="7">
        <v>4777</v>
      </c>
      <c r="G69" s="7">
        <v>1</v>
      </c>
      <c r="H69" s="37">
        <v>0.47</v>
      </c>
    </row>
    <row r="70" spans="1:8" hidden="1" x14ac:dyDescent="0.3">
      <c r="A70" s="14" t="s">
        <v>106</v>
      </c>
      <c r="B70" s="7">
        <v>20</v>
      </c>
      <c r="C70" s="8">
        <v>-20</v>
      </c>
      <c r="D70" s="7">
        <v>4</v>
      </c>
      <c r="E70" s="7" t="s">
        <v>21</v>
      </c>
      <c r="F70" s="7">
        <v>5000</v>
      </c>
      <c r="G70" s="7">
        <v>6</v>
      </c>
      <c r="H70" s="37">
        <v>0.62</v>
      </c>
    </row>
    <row r="71" spans="1:8" hidden="1" x14ac:dyDescent="0.3">
      <c r="A71" s="15" t="s">
        <v>57</v>
      </c>
      <c r="B71" s="11">
        <v>19</v>
      </c>
      <c r="C71" s="19">
        <v>-17</v>
      </c>
      <c r="D71" s="11">
        <v>8</v>
      </c>
      <c r="E71" s="11" t="s">
        <v>21</v>
      </c>
      <c r="F71" s="11">
        <v>2375</v>
      </c>
      <c r="G71" s="11">
        <v>46</v>
      </c>
      <c r="H71" s="37">
        <v>0.53</v>
      </c>
    </row>
    <row r="72" spans="1:8" hidden="1" x14ac:dyDescent="0.3">
      <c r="A72" s="16" t="s">
        <v>108</v>
      </c>
      <c r="B72" s="12">
        <v>27</v>
      </c>
      <c r="C72" s="8">
        <v>-17</v>
      </c>
      <c r="D72" s="12">
        <v>10</v>
      </c>
      <c r="E72" s="12" t="s">
        <v>21</v>
      </c>
      <c r="F72" s="12">
        <v>2700</v>
      </c>
      <c r="G72" s="12">
        <v>5</v>
      </c>
      <c r="H72" s="37">
        <v>0.69</v>
      </c>
    </row>
    <row r="73" spans="1:8" hidden="1" x14ac:dyDescent="0.3">
      <c r="A73" s="14" t="s">
        <v>56</v>
      </c>
      <c r="B73" s="7">
        <v>19</v>
      </c>
      <c r="C73" s="21">
        <v>-16</v>
      </c>
      <c r="D73" s="7">
        <v>8</v>
      </c>
      <c r="E73" s="7" t="s">
        <v>21</v>
      </c>
      <c r="F73" s="7">
        <v>2375</v>
      </c>
      <c r="G73" s="7">
        <v>46</v>
      </c>
      <c r="H73" s="37">
        <v>0.52</v>
      </c>
    </row>
    <row r="74" spans="1:8" hidden="1" x14ac:dyDescent="0.3">
      <c r="A74" s="15" t="s">
        <v>110</v>
      </c>
      <c r="B74" s="11">
        <v>19</v>
      </c>
      <c r="C74" s="6">
        <v>-14</v>
      </c>
      <c r="D74" s="24">
        <v>1</v>
      </c>
      <c r="E74" s="24" t="s">
        <v>21</v>
      </c>
      <c r="F74" s="24">
        <v>19000</v>
      </c>
      <c r="G74" s="11">
        <v>4</v>
      </c>
      <c r="H74" s="37">
        <v>0.9</v>
      </c>
    </row>
    <row r="75" spans="1:8" hidden="1" x14ac:dyDescent="0.3">
      <c r="A75" s="15" t="s">
        <v>47</v>
      </c>
      <c r="B75" s="11">
        <v>12</v>
      </c>
      <c r="C75" s="6">
        <v>-12</v>
      </c>
      <c r="D75" s="11">
        <v>1</v>
      </c>
      <c r="E75" s="11" t="s">
        <v>21</v>
      </c>
      <c r="F75" s="11">
        <v>12000</v>
      </c>
      <c r="G75" s="11">
        <v>64</v>
      </c>
      <c r="H75" s="37">
        <v>1</v>
      </c>
    </row>
    <row r="76" spans="1:8" ht="21.6" hidden="1" x14ac:dyDescent="0.3">
      <c r="A76" s="13" t="s">
        <v>85</v>
      </c>
      <c r="B76" s="5">
        <v>12</v>
      </c>
      <c r="C76" s="6">
        <v>-12</v>
      </c>
      <c r="D76" s="5">
        <v>3</v>
      </c>
      <c r="E76" s="5" t="s">
        <v>21</v>
      </c>
      <c r="F76" s="5">
        <v>4000</v>
      </c>
      <c r="G76" s="5">
        <v>13</v>
      </c>
      <c r="H76" s="37">
        <v>0.85</v>
      </c>
    </row>
    <row r="77" spans="1:8" hidden="1" x14ac:dyDescent="0.3">
      <c r="A77" s="13" t="s">
        <v>30</v>
      </c>
      <c r="B77" s="5">
        <v>11</v>
      </c>
      <c r="C77" s="6">
        <v>-11</v>
      </c>
      <c r="D77" s="5">
        <v>1</v>
      </c>
      <c r="E77" s="5" t="s">
        <v>21</v>
      </c>
      <c r="F77" s="5">
        <v>11000</v>
      </c>
      <c r="G77" s="5">
        <v>193</v>
      </c>
      <c r="H77" s="37">
        <v>0.69</v>
      </c>
    </row>
    <row r="78" spans="1:8" hidden="1" x14ac:dyDescent="0.3">
      <c r="A78" s="16" t="s">
        <v>22</v>
      </c>
      <c r="B78" s="12">
        <v>40</v>
      </c>
      <c r="C78" s="8">
        <v>-8</v>
      </c>
      <c r="D78" s="12">
        <v>13</v>
      </c>
      <c r="E78" s="12" t="s">
        <v>21</v>
      </c>
      <c r="F78" s="12">
        <v>3077</v>
      </c>
      <c r="G78" s="12">
        <v>398</v>
      </c>
      <c r="H78" t="s">
        <v>197</v>
      </c>
    </row>
    <row r="79" spans="1:8" ht="42" hidden="1" x14ac:dyDescent="0.3">
      <c r="A79" s="13" t="s">
        <v>79</v>
      </c>
      <c r="B79" s="5">
        <v>8</v>
      </c>
      <c r="C79" s="6">
        <v>-8</v>
      </c>
      <c r="D79" s="5">
        <v>5</v>
      </c>
      <c r="E79" s="5" t="s">
        <v>21</v>
      </c>
      <c r="F79" s="5">
        <v>1600</v>
      </c>
      <c r="G79" s="5">
        <v>17</v>
      </c>
      <c r="H79" s="37">
        <v>0.54</v>
      </c>
    </row>
    <row r="80" spans="1:8" hidden="1" x14ac:dyDescent="0.3">
      <c r="A80" s="14" t="s">
        <v>25</v>
      </c>
      <c r="B80" s="7">
        <v>7</v>
      </c>
      <c r="C80" s="8">
        <v>-7</v>
      </c>
      <c r="D80" s="7">
        <v>0</v>
      </c>
      <c r="E80" s="7" t="s">
        <v>21</v>
      </c>
      <c r="F80" s="7"/>
      <c r="G80" s="7">
        <v>255</v>
      </c>
      <c r="H80" s="37">
        <v>0.5</v>
      </c>
    </row>
    <row r="81" spans="1:8" hidden="1" x14ac:dyDescent="0.3">
      <c r="A81" s="15" t="s">
        <v>48</v>
      </c>
      <c r="B81" s="11">
        <v>7</v>
      </c>
      <c r="C81" s="6">
        <v>-7</v>
      </c>
      <c r="D81" s="24">
        <v>4</v>
      </c>
      <c r="E81" s="24" t="s">
        <v>21</v>
      </c>
      <c r="F81" s="24">
        <v>1750</v>
      </c>
      <c r="G81" s="11">
        <v>64</v>
      </c>
      <c r="H81" s="37">
        <v>0.76</v>
      </c>
    </row>
    <row r="82" spans="1:8" hidden="1" x14ac:dyDescent="0.3">
      <c r="A82" s="14" t="s">
        <v>39</v>
      </c>
      <c r="B82" s="7">
        <v>6</v>
      </c>
      <c r="C82" s="8">
        <v>-6</v>
      </c>
      <c r="D82" s="7">
        <v>5</v>
      </c>
      <c r="E82" s="7" t="s">
        <v>21</v>
      </c>
      <c r="F82" s="7">
        <v>1200</v>
      </c>
      <c r="G82" s="7">
        <v>110</v>
      </c>
      <c r="H82" s="37">
        <v>0.56000000000000005</v>
      </c>
    </row>
    <row r="83" spans="1:8" hidden="1" x14ac:dyDescent="0.3">
      <c r="A83" s="14" t="s">
        <v>62</v>
      </c>
      <c r="B83" s="7">
        <v>6</v>
      </c>
      <c r="C83" s="8">
        <v>-6</v>
      </c>
      <c r="D83" s="7">
        <v>1</v>
      </c>
      <c r="E83" s="7" t="s">
        <v>38</v>
      </c>
      <c r="F83" s="7">
        <v>6000</v>
      </c>
      <c r="G83" s="7">
        <v>34</v>
      </c>
      <c r="H83" s="37">
        <v>1</v>
      </c>
    </row>
    <row r="84" spans="1:8" ht="21.6" x14ac:dyDescent="0.3">
      <c r="A84" s="15" t="s">
        <v>44</v>
      </c>
      <c r="B84" s="11">
        <v>372</v>
      </c>
      <c r="C84" s="6">
        <v>-372</v>
      </c>
      <c r="D84" s="11">
        <v>0</v>
      </c>
      <c r="E84" s="11" t="s">
        <v>28</v>
      </c>
      <c r="F84" s="11"/>
      <c r="G84" s="11">
        <v>78</v>
      </c>
      <c r="H84" s="37">
        <v>0.47</v>
      </c>
    </row>
    <row r="85" spans="1:8" ht="21.6" hidden="1" x14ac:dyDescent="0.3">
      <c r="A85" s="15" t="s">
        <v>90</v>
      </c>
      <c r="B85" s="11">
        <v>6</v>
      </c>
      <c r="C85" s="6">
        <v>-5</v>
      </c>
      <c r="D85" s="11">
        <v>0</v>
      </c>
      <c r="E85" s="11" t="s">
        <v>21</v>
      </c>
      <c r="F85" s="11"/>
      <c r="G85" s="11">
        <v>11</v>
      </c>
      <c r="H85" s="37">
        <v>0.72</v>
      </c>
    </row>
    <row r="86" spans="1:8" hidden="1" x14ac:dyDescent="0.3">
      <c r="A86" s="15" t="s">
        <v>111</v>
      </c>
      <c r="B86" s="11">
        <v>4</v>
      </c>
      <c r="C86" s="6">
        <v>-4</v>
      </c>
      <c r="D86" s="11">
        <v>0</v>
      </c>
      <c r="E86" s="11" t="s">
        <v>28</v>
      </c>
      <c r="F86" s="11"/>
      <c r="G86" s="11">
        <v>4</v>
      </c>
      <c r="H86" s="37">
        <v>1</v>
      </c>
    </row>
    <row r="87" spans="1:8" hidden="1" x14ac:dyDescent="0.3">
      <c r="A87" s="16" t="s">
        <v>33</v>
      </c>
      <c r="B87" s="12">
        <v>1</v>
      </c>
      <c r="C87" s="8">
        <v>-1</v>
      </c>
      <c r="D87" s="12">
        <v>0</v>
      </c>
      <c r="E87" s="12" t="s">
        <v>21</v>
      </c>
      <c r="F87" s="12"/>
      <c r="G87" s="12">
        <v>143</v>
      </c>
      <c r="H87" s="37">
        <v>1</v>
      </c>
    </row>
    <row r="88" spans="1:8" hidden="1" x14ac:dyDescent="0.3">
      <c r="A88" s="16" t="s">
        <v>81</v>
      </c>
      <c r="B88" s="12">
        <v>5</v>
      </c>
      <c r="C88" s="22">
        <v>0</v>
      </c>
      <c r="D88" s="12">
        <v>0</v>
      </c>
      <c r="E88" s="12" t="s">
        <v>28</v>
      </c>
      <c r="F88" s="12"/>
      <c r="G88" s="12">
        <v>16</v>
      </c>
      <c r="H88" s="37">
        <v>1</v>
      </c>
    </row>
    <row r="89" spans="1:8" x14ac:dyDescent="0.3">
      <c r="H89" t="s">
        <v>198</v>
      </c>
    </row>
  </sheetData>
  <autoFilter ref="A2:H88" xr:uid="{22464E44-6A36-4071-82F5-7746C9F4A025}">
    <filterColumn colId="7">
      <customFilters>
        <customFilter operator="lessThan" val="0.5"/>
      </customFilters>
    </filterColumn>
    <sortState xmlns:xlrd2="http://schemas.microsoft.com/office/spreadsheetml/2017/richdata2" ref="A3:H84">
      <sortCondition ref="H2:H8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9C78-F08D-445B-A08C-076CA7B47034}">
  <dimension ref="B2:Z69"/>
  <sheetViews>
    <sheetView zoomScale="79" workbookViewId="0">
      <selection activeCell="Q16" sqref="Q16"/>
    </sheetView>
  </sheetViews>
  <sheetFormatPr defaultRowHeight="14.4" x14ac:dyDescent="0.3"/>
  <cols>
    <col min="1" max="1" width="4" customWidth="1"/>
    <col min="2" max="2" width="9.6640625" customWidth="1"/>
    <col min="3" max="3" width="12.6640625" customWidth="1"/>
    <col min="4" max="4" width="10.44140625" customWidth="1"/>
    <col min="5" max="5" width="10.88671875" bestFit="1" customWidth="1"/>
    <col min="6" max="6" width="9.6640625" customWidth="1"/>
    <col min="7" max="7" width="14.6640625" customWidth="1"/>
    <col min="8" max="8" width="12.109375" customWidth="1"/>
    <col min="9" max="9" width="9" customWidth="1"/>
    <col min="10" max="10" width="11.6640625" customWidth="1"/>
    <col min="11" max="11" width="13" customWidth="1"/>
    <col min="12" max="12" width="19.33203125" customWidth="1"/>
    <col min="13" max="13" width="14.5546875" bestFit="1" customWidth="1"/>
    <col min="14" max="14" width="10.6640625" customWidth="1"/>
    <col min="15" max="15" width="14.5546875" customWidth="1"/>
    <col min="17" max="17" width="13.6640625" customWidth="1"/>
    <col min="18" max="18" width="22.33203125" bestFit="1" customWidth="1"/>
    <col min="19" max="19" width="20.44140625" customWidth="1"/>
    <col min="20" max="20" width="8.88671875" bestFit="1" customWidth="1"/>
    <col min="21" max="21" width="11.88671875" bestFit="1" customWidth="1"/>
    <col min="22" max="22" width="8.88671875" bestFit="1" customWidth="1"/>
    <col min="24" max="24" width="11.88671875" bestFit="1" customWidth="1"/>
    <col min="26" max="26" width="11.88671875" bestFit="1" customWidth="1"/>
  </cols>
  <sheetData>
    <row r="2" spans="2:26" ht="47.4" customHeight="1" x14ac:dyDescent="0.3">
      <c r="B2" s="56" t="s">
        <v>199</v>
      </c>
      <c r="C2" s="56" t="s">
        <v>7</v>
      </c>
      <c r="D2" s="56" t="s">
        <v>196</v>
      </c>
      <c r="E2" s="56" t="s">
        <v>200</v>
      </c>
      <c r="F2" s="56" t="s">
        <v>201</v>
      </c>
      <c r="G2" s="56" t="s">
        <v>202</v>
      </c>
      <c r="H2" s="56" t="s">
        <v>203</v>
      </c>
      <c r="I2" s="56" t="s">
        <v>204</v>
      </c>
      <c r="J2" s="56" t="s">
        <v>205</v>
      </c>
      <c r="K2" s="56" t="s">
        <v>204</v>
      </c>
      <c r="M2" s="1" t="s">
        <v>206</v>
      </c>
      <c r="N2" s="1" t="s">
        <v>207</v>
      </c>
      <c r="O2" t="s">
        <v>208</v>
      </c>
      <c r="P2" t="s">
        <v>209</v>
      </c>
      <c r="R2" s="44" t="s">
        <v>210</v>
      </c>
      <c r="S2" s="44" t="s">
        <v>211</v>
      </c>
      <c r="T2" s="44" t="s">
        <v>212</v>
      </c>
      <c r="U2" s="44" t="s">
        <v>213</v>
      </c>
      <c r="V2" s="44" t="s">
        <v>214</v>
      </c>
      <c r="W2" s="44" t="s">
        <v>215</v>
      </c>
      <c r="X2" s="44" t="s">
        <v>216</v>
      </c>
      <c r="Y2" s="44"/>
      <c r="Z2" s="44" t="s">
        <v>217</v>
      </c>
    </row>
    <row r="3" spans="2:26" x14ac:dyDescent="0.3">
      <c r="B3" s="57"/>
      <c r="C3" s="58" t="s">
        <v>86</v>
      </c>
      <c r="D3" s="59">
        <v>0.24</v>
      </c>
      <c r="E3" s="60">
        <v>4.5419E-5</v>
      </c>
      <c r="F3" s="77">
        <v>0.43057610993657508</v>
      </c>
      <c r="G3" s="75" t="s">
        <v>218</v>
      </c>
      <c r="H3" s="61" t="s">
        <v>219</v>
      </c>
      <c r="I3" s="62">
        <v>0.98001393212790133</v>
      </c>
      <c r="J3" s="62"/>
      <c r="K3" s="61"/>
      <c r="M3">
        <v>704</v>
      </c>
      <c r="N3">
        <v>93</v>
      </c>
      <c r="O3">
        <v>578254000</v>
      </c>
      <c r="P3" s="43">
        <v>0.248</v>
      </c>
      <c r="Q3">
        <f t="shared" ref="Q3:Q8" si="0">P3*O3</f>
        <v>143406992</v>
      </c>
    </row>
    <row r="4" spans="2:26" x14ac:dyDescent="0.3">
      <c r="B4" s="57"/>
      <c r="C4" s="63" t="s">
        <v>96</v>
      </c>
      <c r="D4" s="64">
        <v>0.27</v>
      </c>
      <c r="E4" s="65">
        <v>3.4100000000000002E-5</v>
      </c>
      <c r="F4" s="77">
        <v>2.96</v>
      </c>
      <c r="G4" s="75" t="s">
        <v>220</v>
      </c>
      <c r="H4" s="61" t="s">
        <v>219</v>
      </c>
      <c r="I4" s="62">
        <v>1.5613636329383311</v>
      </c>
      <c r="J4" s="62"/>
      <c r="K4" s="61"/>
      <c r="M4">
        <v>92</v>
      </c>
      <c r="N4">
        <v>0</v>
      </c>
      <c r="O4">
        <v>135534000</v>
      </c>
      <c r="P4" s="43">
        <v>0.41099999999999998</v>
      </c>
      <c r="Q4">
        <f t="shared" si="0"/>
        <v>55704474</v>
      </c>
    </row>
    <row r="5" spans="2:26" x14ac:dyDescent="0.3">
      <c r="B5" s="57"/>
      <c r="C5" s="66" t="s">
        <v>70</v>
      </c>
      <c r="D5" s="67">
        <v>0.22</v>
      </c>
      <c r="E5" s="60">
        <v>3.3110500000000001E-5</v>
      </c>
      <c r="F5" s="77">
        <v>2.0133794357119701</v>
      </c>
      <c r="G5" s="75" t="s">
        <v>221</v>
      </c>
      <c r="H5" s="61" t="s">
        <v>222</v>
      </c>
      <c r="I5" s="62">
        <v>2.4816630079297526</v>
      </c>
      <c r="J5" s="62"/>
      <c r="K5" s="61"/>
      <c r="M5">
        <v>95</v>
      </c>
      <c r="N5">
        <v>30</v>
      </c>
      <c r="O5">
        <v>84400000</v>
      </c>
      <c r="P5" s="43">
        <v>0.32200000000000001</v>
      </c>
      <c r="Q5">
        <f t="shared" si="0"/>
        <v>27176800</v>
      </c>
    </row>
    <row r="6" spans="2:26" x14ac:dyDescent="0.3">
      <c r="B6" s="57"/>
      <c r="C6" s="63" t="s">
        <v>69</v>
      </c>
      <c r="D6" s="59">
        <v>0.28999999999999998</v>
      </c>
      <c r="E6" s="68">
        <v>2.4150000000000001E-5</v>
      </c>
      <c r="F6" s="77">
        <v>1.38</v>
      </c>
      <c r="G6" s="75" t="s">
        <v>223</v>
      </c>
      <c r="H6" s="61" t="s">
        <v>219</v>
      </c>
      <c r="I6" s="62">
        <v>1.4670904534229636</v>
      </c>
      <c r="J6" s="62"/>
      <c r="K6" s="61"/>
      <c r="M6">
        <v>220000</v>
      </c>
      <c r="N6" s="50">
        <v>2000</v>
      </c>
      <c r="O6">
        <v>326186000000</v>
      </c>
      <c r="P6" s="43">
        <v>0.313</v>
      </c>
      <c r="Q6">
        <f t="shared" si="0"/>
        <v>102096218000</v>
      </c>
    </row>
    <row r="7" spans="2:26" ht="31.5" customHeight="1" x14ac:dyDescent="0.3">
      <c r="B7" s="83">
        <v>3444</v>
      </c>
      <c r="C7" s="84" t="s">
        <v>117</v>
      </c>
      <c r="D7" s="85">
        <v>0.25</v>
      </c>
      <c r="E7" s="86">
        <v>2.17606E-5</v>
      </c>
      <c r="F7" s="82">
        <v>5.4925223499900167</v>
      </c>
      <c r="G7" s="83" t="s">
        <v>224</v>
      </c>
      <c r="H7" s="83" t="s">
        <v>219</v>
      </c>
      <c r="I7" s="83">
        <v>1.6714980208604622</v>
      </c>
      <c r="J7" s="83" t="s">
        <v>225</v>
      </c>
      <c r="K7" s="83">
        <v>0.35920342619071577</v>
      </c>
      <c r="M7">
        <v>62000</v>
      </c>
      <c r="N7">
        <v>0</v>
      </c>
      <c r="O7">
        <v>109260000000</v>
      </c>
      <c r="P7" s="43">
        <v>0.20599999999999999</v>
      </c>
      <c r="Q7">
        <f t="shared" si="0"/>
        <v>22507560000</v>
      </c>
    </row>
    <row r="8" spans="2:26" x14ac:dyDescent="0.3">
      <c r="B8" s="57"/>
      <c r="C8" s="58" t="s">
        <v>88</v>
      </c>
      <c r="D8" s="59">
        <v>0.26</v>
      </c>
      <c r="E8" s="65">
        <v>2.1699999999999999E-5</v>
      </c>
      <c r="F8" s="77">
        <v>1.02</v>
      </c>
      <c r="G8" s="75" t="s">
        <v>226</v>
      </c>
      <c r="H8" s="61" t="s">
        <v>42</v>
      </c>
      <c r="I8" s="62">
        <v>5.7705182600638087</v>
      </c>
      <c r="J8" s="62"/>
      <c r="K8" s="61"/>
      <c r="M8">
        <v>5100</v>
      </c>
      <c r="N8">
        <v>2000</v>
      </c>
      <c r="O8">
        <v>159326000000</v>
      </c>
      <c r="P8" s="43">
        <v>0.28599999999999998</v>
      </c>
      <c r="Q8">
        <f t="shared" si="0"/>
        <v>45567236000</v>
      </c>
    </row>
    <row r="9" spans="2:26" ht="15.6" x14ac:dyDescent="0.3">
      <c r="B9" s="57"/>
      <c r="C9" s="66" t="s">
        <v>63</v>
      </c>
      <c r="D9" s="67">
        <v>0.28999999999999998</v>
      </c>
      <c r="E9" s="68">
        <v>5.4500000000000003E-6</v>
      </c>
      <c r="F9" s="77">
        <v>4.25</v>
      </c>
      <c r="G9" s="75" t="s">
        <v>227</v>
      </c>
      <c r="H9" s="61" t="s">
        <v>84</v>
      </c>
      <c r="I9" s="62">
        <v>7.8340831353519009</v>
      </c>
      <c r="J9" s="62"/>
      <c r="K9" s="61"/>
      <c r="P9" s="43"/>
      <c r="R9" s="44" t="s">
        <v>70</v>
      </c>
      <c r="S9" s="46">
        <v>126000000000</v>
      </c>
      <c r="T9" s="47">
        <v>0.157</v>
      </c>
      <c r="U9" s="46">
        <v>19800000000</v>
      </c>
      <c r="V9" s="46">
        <v>425000</v>
      </c>
      <c r="W9" s="48">
        <v>655000</v>
      </c>
      <c r="X9" s="46">
        <v>19800000000</v>
      </c>
      <c r="Y9" s="45"/>
      <c r="Z9" s="49">
        <f>W9/X9</f>
        <v>3.308080808080808E-5</v>
      </c>
    </row>
    <row r="10" spans="2:26" x14ac:dyDescent="0.3">
      <c r="B10" s="57"/>
      <c r="C10" s="63" t="s">
        <v>73</v>
      </c>
      <c r="D10" s="59">
        <v>0.12</v>
      </c>
      <c r="E10" s="72">
        <v>4.9090842136173214E-6</v>
      </c>
      <c r="F10" s="77">
        <v>6.4615896940196738</v>
      </c>
      <c r="G10" s="75" t="s">
        <v>228</v>
      </c>
      <c r="H10" s="61" t="s">
        <v>229</v>
      </c>
      <c r="I10" s="62">
        <v>16.189027814482028</v>
      </c>
      <c r="J10" s="62"/>
      <c r="K10" s="75"/>
      <c r="R10" s="45" t="s">
        <v>86</v>
      </c>
      <c r="S10" s="46">
        <v>72300000000</v>
      </c>
      <c r="T10" s="47">
        <v>0.39300000000000002</v>
      </c>
      <c r="U10" s="46">
        <v>28400000000</v>
      </c>
      <c r="V10" s="46">
        <v>30000</v>
      </c>
      <c r="W10" s="48">
        <v>1290000</v>
      </c>
      <c r="X10" s="46">
        <v>28400000000</v>
      </c>
      <c r="Y10" s="45"/>
      <c r="Z10" s="49">
        <f>W10/X10</f>
        <v>4.5422535211267605E-5</v>
      </c>
    </row>
    <row r="11" spans="2:26" x14ac:dyDescent="0.3">
      <c r="B11" s="62">
        <v>151</v>
      </c>
      <c r="C11" s="69" t="s">
        <v>65</v>
      </c>
      <c r="D11" s="70">
        <v>0.25</v>
      </c>
      <c r="E11" s="71">
        <v>4.6724000000000004E-6</v>
      </c>
      <c r="F11" s="78">
        <v>9.7767252670220799</v>
      </c>
      <c r="G11" s="76" t="s">
        <v>230</v>
      </c>
      <c r="H11" s="61" t="s">
        <v>84</v>
      </c>
      <c r="I11" s="62">
        <v>1.4851671067914451</v>
      </c>
      <c r="J11" s="62" t="s">
        <v>49</v>
      </c>
      <c r="K11" s="61">
        <v>1.9100721357280066</v>
      </c>
      <c r="R11" s="45" t="s">
        <v>117</v>
      </c>
      <c r="S11" s="46">
        <v>618000000000</v>
      </c>
      <c r="T11" s="47">
        <v>0.25600000000000001</v>
      </c>
      <c r="U11" s="46">
        <v>158000000000</v>
      </c>
      <c r="V11" s="46">
        <v>2000000</v>
      </c>
      <c r="W11" s="48">
        <v>3440000</v>
      </c>
      <c r="X11" s="46">
        <v>158000000000</v>
      </c>
      <c r="Y11" s="45"/>
      <c r="Z11" s="49">
        <f>W11/X11</f>
        <v>2.1772151898734179E-5</v>
      </c>
    </row>
    <row r="12" spans="2:26" x14ac:dyDescent="0.3">
      <c r="B12" s="62"/>
      <c r="C12" s="63" t="s">
        <v>107</v>
      </c>
      <c r="D12" s="59">
        <v>0.21</v>
      </c>
      <c r="E12" s="72">
        <v>3.4956202637795049E-6</v>
      </c>
      <c r="F12" s="77">
        <v>1.2236911686938128</v>
      </c>
      <c r="G12" s="75" t="s">
        <v>231</v>
      </c>
      <c r="H12" s="61" t="s">
        <v>42</v>
      </c>
      <c r="I12" s="62">
        <v>0.64175402730564735</v>
      </c>
      <c r="J12" s="62"/>
      <c r="K12" s="61"/>
      <c r="R12" s="45" t="s">
        <v>65</v>
      </c>
      <c r="S12" s="46">
        <v>123000000000</v>
      </c>
      <c r="T12" s="47">
        <v>0.26200000000000001</v>
      </c>
      <c r="U12" s="46">
        <v>32300000000</v>
      </c>
      <c r="V12" s="46">
        <v>4000</v>
      </c>
      <c r="W12" s="45">
        <v>151000</v>
      </c>
      <c r="X12" s="46">
        <v>32300000000</v>
      </c>
      <c r="Y12" s="45"/>
      <c r="Z12" s="49">
        <f>W12/X12</f>
        <v>4.6749226006191952E-6</v>
      </c>
    </row>
    <row r="13" spans="2:26" x14ac:dyDescent="0.3">
      <c r="B13" s="62"/>
      <c r="C13" s="58" t="s">
        <v>53</v>
      </c>
      <c r="D13" s="59">
        <v>0.19</v>
      </c>
      <c r="E13" s="72">
        <v>2.7546224119100631E-6</v>
      </c>
      <c r="F13" s="77">
        <v>6.22</v>
      </c>
      <c r="G13" s="75" t="s">
        <v>232</v>
      </c>
      <c r="H13" s="61" t="s">
        <v>87</v>
      </c>
      <c r="I13" s="62">
        <v>7.1216473743647661</v>
      </c>
      <c r="J13" s="62"/>
      <c r="K13" s="61"/>
    </row>
    <row r="14" spans="2:26" x14ac:dyDescent="0.3">
      <c r="B14" s="62">
        <v>220</v>
      </c>
      <c r="C14" s="69" t="s">
        <v>74</v>
      </c>
      <c r="D14" s="70">
        <v>0.2</v>
      </c>
      <c r="E14" s="73">
        <v>2.1548254632512345E-6</v>
      </c>
      <c r="F14" s="78">
        <v>12.074948402948404</v>
      </c>
      <c r="G14" s="76" t="s">
        <v>233</v>
      </c>
      <c r="H14" s="61" t="s">
        <v>88</v>
      </c>
      <c r="I14" s="62">
        <v>2.4598430346631788</v>
      </c>
      <c r="J14" s="62" t="s">
        <v>168</v>
      </c>
      <c r="K14" s="61">
        <v>4.4208113644759379</v>
      </c>
    </row>
    <row r="15" spans="2:26" x14ac:dyDescent="0.3">
      <c r="B15" s="62">
        <v>95</v>
      </c>
      <c r="C15" s="69" t="s">
        <v>54</v>
      </c>
      <c r="D15" s="70">
        <v>0.19</v>
      </c>
      <c r="E15" s="73">
        <v>1.6515701782866417E-6</v>
      </c>
      <c r="F15" s="78">
        <v>4.1761809482383638</v>
      </c>
      <c r="G15" s="76" t="s">
        <v>234</v>
      </c>
      <c r="H15" s="61" t="s">
        <v>42</v>
      </c>
      <c r="I15" s="62">
        <v>2.7871021427085498</v>
      </c>
      <c r="J15" s="62" t="s">
        <v>88</v>
      </c>
      <c r="K15" s="61">
        <v>1.4340377381571301</v>
      </c>
    </row>
    <row r="16" spans="2:26" ht="41.4" x14ac:dyDescent="0.3">
      <c r="B16" s="62"/>
      <c r="C16" s="63" t="s">
        <v>58</v>
      </c>
      <c r="D16" s="74">
        <v>0.21</v>
      </c>
      <c r="E16" s="72">
        <v>1.1192251496316791E-7</v>
      </c>
      <c r="F16" s="77">
        <v>0.59926470588235292</v>
      </c>
      <c r="G16" s="75" t="s">
        <v>235</v>
      </c>
      <c r="H16" s="61" t="s">
        <v>42</v>
      </c>
      <c r="I16" s="62">
        <v>1.2815958066394875</v>
      </c>
      <c r="J16" s="62"/>
      <c r="K16" s="61"/>
    </row>
    <row r="17" spans="2:24" ht="57.6" x14ac:dyDescent="0.3">
      <c r="R17" s="87" t="s">
        <v>236</v>
      </c>
      <c r="S17" s="54" t="s">
        <v>237</v>
      </c>
      <c r="T17" s="54" t="s">
        <v>238</v>
      </c>
      <c r="U17" s="55" t="s">
        <v>239</v>
      </c>
      <c r="V17" s="55" t="s">
        <v>240</v>
      </c>
      <c r="W17" s="54" t="s">
        <v>204</v>
      </c>
      <c r="X17" s="40"/>
    </row>
    <row r="18" spans="2:24" x14ac:dyDescent="0.3">
      <c r="C18" s="42" t="s">
        <v>241</v>
      </c>
      <c r="R18" s="40" t="s">
        <v>242</v>
      </c>
      <c r="S18" s="40">
        <v>269</v>
      </c>
      <c r="T18" s="40">
        <f>1221+1154+582+176</f>
        <v>3133</v>
      </c>
      <c r="U18" s="40">
        <v>704</v>
      </c>
      <c r="V18" s="40">
        <f>4894+10316+30790+2165+4816</f>
        <v>52981</v>
      </c>
      <c r="W18" s="40">
        <f t="shared" ref="W18:W27" si="1">(S18/T18)/(U18/V18)</f>
        <v>6.4615896940196738</v>
      </c>
      <c r="X18" s="40"/>
    </row>
    <row r="19" spans="2:24" x14ac:dyDescent="0.3">
      <c r="R19" s="40" t="s">
        <v>243</v>
      </c>
      <c r="S19" s="40">
        <v>43</v>
      </c>
      <c r="T19" s="40">
        <f>807+797+186+25</f>
        <v>1815</v>
      </c>
      <c r="U19" s="40">
        <v>95</v>
      </c>
      <c r="V19" s="40">
        <f>4251+7560+1556+1466+1913</f>
        <v>16746</v>
      </c>
      <c r="W19" s="40">
        <f t="shared" si="1"/>
        <v>4.1761809482383638</v>
      </c>
      <c r="X19" s="40"/>
    </row>
    <row r="20" spans="2:24" x14ac:dyDescent="0.3">
      <c r="R20" s="40" t="s">
        <v>244</v>
      </c>
      <c r="S20" s="40">
        <v>2</v>
      </c>
      <c r="T20" s="40">
        <f>201+67+37</f>
        <v>305</v>
      </c>
      <c r="U20" s="40">
        <v>62</v>
      </c>
      <c r="V20" s="40">
        <f>6288+1730+3268+224+60</f>
        <v>11570</v>
      </c>
      <c r="W20" s="40">
        <f t="shared" si="1"/>
        <v>1.2236911686938128</v>
      </c>
      <c r="X20" s="40"/>
    </row>
    <row r="21" spans="2:24" x14ac:dyDescent="0.3">
      <c r="R21" s="39" t="s">
        <v>74</v>
      </c>
      <c r="S21" s="40">
        <v>28</v>
      </c>
      <c r="T21" s="40">
        <f>409+246+234+36</f>
        <v>925</v>
      </c>
      <c r="U21" s="40">
        <v>220</v>
      </c>
      <c r="V21" s="40">
        <f>51234+9192+17867+4154+5312</f>
        <v>87759</v>
      </c>
      <c r="W21" s="40">
        <f t="shared" si="1"/>
        <v>12.074948402948404</v>
      </c>
      <c r="X21" s="40"/>
    </row>
    <row r="22" spans="2:24" x14ac:dyDescent="0.3">
      <c r="R22" s="41" t="s">
        <v>53</v>
      </c>
      <c r="S22" s="53">
        <v>30</v>
      </c>
      <c r="T22" s="53">
        <v>1626</v>
      </c>
      <c r="U22" s="40">
        <v>92</v>
      </c>
      <c r="V22" s="40">
        <f>1874+5349+22433+1023+367</f>
        <v>31046</v>
      </c>
      <c r="W22" s="40">
        <f t="shared" si="1"/>
        <v>6.2261350874378305</v>
      </c>
      <c r="X22" s="40" t="s">
        <v>245</v>
      </c>
    </row>
    <row r="23" spans="2:24" ht="48" x14ac:dyDescent="0.3">
      <c r="B23" s="88" t="s">
        <v>199</v>
      </c>
      <c r="C23" s="88" t="s">
        <v>7</v>
      </c>
      <c r="D23" s="88" t="s">
        <v>196</v>
      </c>
      <c r="E23" s="88" t="s">
        <v>200</v>
      </c>
      <c r="F23" s="88" t="s">
        <v>201</v>
      </c>
      <c r="G23" s="88" t="s">
        <v>202</v>
      </c>
      <c r="H23" s="88" t="s">
        <v>203</v>
      </c>
      <c r="I23" s="88" t="s">
        <v>204</v>
      </c>
      <c r="J23" s="88" t="s">
        <v>205</v>
      </c>
      <c r="K23" s="88" t="s">
        <v>204</v>
      </c>
      <c r="R23" s="39" t="s">
        <v>58</v>
      </c>
      <c r="S23" s="40">
        <v>2</v>
      </c>
      <c r="T23" s="40">
        <f>157+80+47+4</f>
        <v>288</v>
      </c>
      <c r="U23" s="40">
        <v>51</v>
      </c>
      <c r="V23" s="40">
        <f>550+2565+945+201+140</f>
        <v>4401</v>
      </c>
      <c r="W23" s="40">
        <f t="shared" si="1"/>
        <v>0.59926470588235292</v>
      </c>
      <c r="X23" s="40"/>
    </row>
    <row r="24" spans="2:24" x14ac:dyDescent="0.3">
      <c r="B24" s="89"/>
      <c r="C24" s="89"/>
      <c r="D24" s="89"/>
      <c r="E24" s="89"/>
      <c r="F24" s="89"/>
      <c r="G24" s="89"/>
      <c r="H24" s="89"/>
      <c r="I24" s="89"/>
      <c r="J24" s="89"/>
      <c r="K24" s="89"/>
      <c r="R24" s="40" t="s">
        <v>246</v>
      </c>
      <c r="S24" s="40">
        <v>165</v>
      </c>
      <c r="T24" s="40">
        <f>1414+501+487</f>
        <v>2402</v>
      </c>
      <c r="U24" s="40">
        <v>655</v>
      </c>
      <c r="V24" s="40">
        <f>8231+9136+1550+143+138</f>
        <v>19198</v>
      </c>
      <c r="W24" s="40">
        <f t="shared" si="1"/>
        <v>2.0133794357119701</v>
      </c>
      <c r="X24" s="40"/>
    </row>
    <row r="25" spans="2:24" x14ac:dyDescent="0.3">
      <c r="B25" s="90">
        <v>3444</v>
      </c>
      <c r="C25" s="91" t="s">
        <v>117</v>
      </c>
      <c r="D25" s="92">
        <v>0.25</v>
      </c>
      <c r="E25" s="93">
        <v>2.17606E-5</v>
      </c>
      <c r="F25" s="94">
        <v>5.4925223499900167</v>
      </c>
      <c r="G25" s="90" t="s">
        <v>224</v>
      </c>
      <c r="H25" s="90" t="s">
        <v>219</v>
      </c>
      <c r="I25" s="95">
        <v>1.6714980208604622</v>
      </c>
      <c r="J25" s="90" t="s">
        <v>99</v>
      </c>
      <c r="K25" s="95">
        <v>0.35920342619071577</v>
      </c>
      <c r="R25" s="40" t="s">
        <v>247</v>
      </c>
      <c r="S25" s="40">
        <v>230</v>
      </c>
      <c r="T25" s="40">
        <f>1066+771+416+225</f>
        <v>2478</v>
      </c>
      <c r="U25" s="40">
        <v>3444</v>
      </c>
      <c r="V25" s="40">
        <f>60455+22687+90111+21087+9462</f>
        <v>203802</v>
      </c>
      <c r="W25" s="40">
        <f t="shared" si="1"/>
        <v>5.4925223499900167</v>
      </c>
      <c r="X25" s="40"/>
    </row>
    <row r="26" spans="2:24" x14ac:dyDescent="0.3">
      <c r="B26" s="96">
        <v>151</v>
      </c>
      <c r="C26" s="96" t="s">
        <v>65</v>
      </c>
      <c r="D26" s="96">
        <v>0.25</v>
      </c>
      <c r="E26" s="97">
        <v>4.6724000000000004E-6</v>
      </c>
      <c r="F26" s="98">
        <v>9.7767252670220799</v>
      </c>
      <c r="G26" s="96" t="s">
        <v>230</v>
      </c>
      <c r="H26" s="99" t="s">
        <v>84</v>
      </c>
      <c r="I26" s="100">
        <v>1.4851671067914451</v>
      </c>
      <c r="J26" s="96" t="s">
        <v>49</v>
      </c>
      <c r="K26" s="101">
        <v>1.9100721357280066</v>
      </c>
      <c r="R26" s="40" t="s">
        <v>65</v>
      </c>
      <c r="S26" s="40">
        <v>41</v>
      </c>
      <c r="T26" s="40">
        <f>311+249+158</f>
        <v>718</v>
      </c>
      <c r="U26" s="40">
        <v>151</v>
      </c>
      <c r="V26" s="40">
        <f>2106+13502+7320+582+2343</f>
        <v>25853</v>
      </c>
      <c r="W26" s="40">
        <f t="shared" si="1"/>
        <v>9.7767252670220799</v>
      </c>
      <c r="X26" s="40"/>
    </row>
    <row r="27" spans="2:24" x14ac:dyDescent="0.3">
      <c r="B27" s="96">
        <v>220</v>
      </c>
      <c r="C27" s="96" t="s">
        <v>74</v>
      </c>
      <c r="D27" s="96">
        <v>0.2</v>
      </c>
      <c r="E27" s="97">
        <v>2.1548254632512345E-6</v>
      </c>
      <c r="F27" s="98">
        <v>12.074948402948404</v>
      </c>
      <c r="G27" s="96" t="s">
        <v>233</v>
      </c>
      <c r="H27" s="99" t="s">
        <v>88</v>
      </c>
      <c r="I27" s="100">
        <v>2.4598430346631788</v>
      </c>
      <c r="J27" s="96" t="s">
        <v>168</v>
      </c>
      <c r="K27" s="101">
        <v>4.4208113644759379</v>
      </c>
      <c r="R27" s="40" t="s">
        <v>86</v>
      </c>
      <c r="S27" s="40">
        <v>18</v>
      </c>
      <c r="T27" s="40">
        <f>431+188+60+25</f>
        <v>704</v>
      </c>
      <c r="U27" s="40">
        <v>1290</v>
      </c>
      <c r="V27" s="40">
        <f>9560+1029+920+9669+546</f>
        <v>21724</v>
      </c>
      <c r="W27" s="40">
        <f t="shared" si="1"/>
        <v>0.43057610993657508</v>
      </c>
      <c r="X27" s="40"/>
    </row>
    <row r="28" spans="2:24" x14ac:dyDescent="0.3">
      <c r="B28" s="96">
        <v>95</v>
      </c>
      <c r="C28" s="96" t="s">
        <v>54</v>
      </c>
      <c r="D28" s="96">
        <v>0.19</v>
      </c>
      <c r="E28" s="97">
        <v>1.6515701782866417E-6</v>
      </c>
      <c r="F28" s="98">
        <v>4.1761809482383638</v>
      </c>
      <c r="G28" s="96" t="s">
        <v>234</v>
      </c>
      <c r="H28" s="99" t="s">
        <v>42</v>
      </c>
      <c r="I28" s="100">
        <v>2.7871021427085498</v>
      </c>
      <c r="J28" s="96" t="s">
        <v>88</v>
      </c>
      <c r="K28" s="101">
        <v>1.4340377381571301</v>
      </c>
    </row>
    <row r="32" spans="2:24" ht="18" x14ac:dyDescent="0.35">
      <c r="R32" s="79" t="s">
        <v>248</v>
      </c>
      <c r="S32" s="40"/>
      <c r="T32" s="40"/>
      <c r="U32" s="40"/>
      <c r="V32" s="40"/>
      <c r="W32" s="40"/>
    </row>
    <row r="33" spans="18:23" ht="57.6" x14ac:dyDescent="0.3">
      <c r="R33" s="40"/>
      <c r="S33" s="80" t="s">
        <v>237</v>
      </c>
      <c r="T33" s="80" t="s">
        <v>238</v>
      </c>
      <c r="U33" s="81" t="s">
        <v>239</v>
      </c>
      <c r="V33" s="81" t="s">
        <v>240</v>
      </c>
      <c r="W33" s="80" t="s">
        <v>204</v>
      </c>
    </row>
    <row r="34" spans="18:23" x14ac:dyDescent="0.3">
      <c r="R34" s="51" t="s">
        <v>249</v>
      </c>
      <c r="S34" s="40">
        <v>507</v>
      </c>
      <c r="T34" s="40">
        <v>2365</v>
      </c>
      <c r="U34" s="40">
        <v>1290</v>
      </c>
      <c r="V34" s="40">
        <v>21724</v>
      </c>
      <c r="W34" s="40">
        <f t="shared" ref="W34:W47" si="2">(S34/T34)/(U34/V34)</f>
        <v>3.6101637248635625</v>
      </c>
    </row>
    <row r="35" spans="18:23" x14ac:dyDescent="0.3">
      <c r="R35" s="51" t="s">
        <v>250</v>
      </c>
      <c r="S35" s="40">
        <v>110</v>
      </c>
      <c r="T35" s="52">
        <v>71157</v>
      </c>
      <c r="U35" s="40">
        <v>704</v>
      </c>
      <c r="V35" s="40">
        <v>52981</v>
      </c>
      <c r="W35" s="40">
        <f t="shared" si="2"/>
        <v>0.11633825554759196</v>
      </c>
    </row>
    <row r="36" spans="18:23" x14ac:dyDescent="0.3">
      <c r="R36" s="51" t="s">
        <v>251</v>
      </c>
      <c r="S36" s="53">
        <v>13</v>
      </c>
      <c r="T36" s="53">
        <v>2118</v>
      </c>
      <c r="U36" s="40">
        <v>95</v>
      </c>
      <c r="V36" s="40">
        <v>16747</v>
      </c>
      <c r="W36" s="40">
        <f t="shared" si="2"/>
        <v>1.0820088464788031</v>
      </c>
    </row>
    <row r="37" spans="18:23" x14ac:dyDescent="0.3">
      <c r="R37" s="51" t="s">
        <v>252</v>
      </c>
      <c r="S37" s="40">
        <v>43</v>
      </c>
      <c r="T37" s="40">
        <v>3160</v>
      </c>
      <c r="U37" s="40">
        <v>62</v>
      </c>
      <c r="V37" s="40">
        <v>11570</v>
      </c>
      <c r="W37" s="40">
        <f t="shared" si="2"/>
        <v>2.5393527970600247</v>
      </c>
    </row>
    <row r="38" spans="18:23" x14ac:dyDescent="0.3">
      <c r="R38" s="51" t="s">
        <v>253</v>
      </c>
      <c r="S38" s="40">
        <v>12</v>
      </c>
      <c r="T38" s="40">
        <v>8675</v>
      </c>
      <c r="U38" s="40">
        <v>220</v>
      </c>
      <c r="V38" s="40">
        <v>87759</v>
      </c>
      <c r="W38" s="40">
        <f t="shared" si="2"/>
        <v>0.55179879486507732</v>
      </c>
    </row>
    <row r="39" spans="18:23" x14ac:dyDescent="0.3">
      <c r="R39" s="51" t="s">
        <v>254</v>
      </c>
      <c r="S39" s="40">
        <v>18</v>
      </c>
      <c r="T39" s="40">
        <v>428</v>
      </c>
      <c r="U39" s="40">
        <v>92</v>
      </c>
      <c r="V39" s="40">
        <v>31046</v>
      </c>
      <c r="W39" s="40">
        <f t="shared" si="2"/>
        <v>14.192096708655018</v>
      </c>
    </row>
    <row r="40" spans="18:23" x14ac:dyDescent="0.3">
      <c r="R40" s="51" t="s">
        <v>255</v>
      </c>
      <c r="S40" s="40">
        <v>5</v>
      </c>
      <c r="T40" s="40">
        <v>454</v>
      </c>
      <c r="U40" s="40">
        <v>51</v>
      </c>
      <c r="V40" s="40">
        <v>4401</v>
      </c>
      <c r="W40" s="40">
        <f t="shared" si="2"/>
        <v>0.95037574501166111</v>
      </c>
    </row>
    <row r="41" spans="18:23" x14ac:dyDescent="0.3">
      <c r="R41" s="51" t="s">
        <v>256</v>
      </c>
      <c r="S41" s="40">
        <v>2822</v>
      </c>
      <c r="T41" s="40">
        <v>22358</v>
      </c>
      <c r="U41" s="40">
        <v>6289</v>
      </c>
      <c r="V41" s="40">
        <v>243858</v>
      </c>
      <c r="W41" s="40">
        <f t="shared" si="2"/>
        <v>4.8941747319963431</v>
      </c>
    </row>
    <row r="42" spans="18:23" x14ac:dyDescent="0.3">
      <c r="R42" s="51" t="s">
        <v>257</v>
      </c>
      <c r="S42" s="40">
        <v>217</v>
      </c>
      <c r="T42" s="40">
        <v>7724</v>
      </c>
      <c r="U42" s="40">
        <v>425</v>
      </c>
      <c r="V42" s="40">
        <v>20516</v>
      </c>
      <c r="W42" s="40">
        <f t="shared" si="2"/>
        <v>1.3561921588935937</v>
      </c>
    </row>
    <row r="43" spans="18:23" x14ac:dyDescent="0.3">
      <c r="R43" s="51" t="s">
        <v>258</v>
      </c>
      <c r="S43" s="40">
        <v>1353</v>
      </c>
      <c r="T43" s="40">
        <v>13871</v>
      </c>
      <c r="U43" s="40">
        <v>2890</v>
      </c>
      <c r="V43" s="40">
        <v>110448</v>
      </c>
      <c r="W43" s="40">
        <f t="shared" si="2"/>
        <v>3.7277779759569079</v>
      </c>
    </row>
    <row r="44" spans="18:23" x14ac:dyDescent="0.3">
      <c r="R44" s="51" t="s">
        <v>259</v>
      </c>
      <c r="S44" s="40">
        <v>1797</v>
      </c>
      <c r="T44" s="40">
        <v>64496</v>
      </c>
      <c r="U44" s="40">
        <v>3444</v>
      </c>
      <c r="V44" s="40">
        <v>203802</v>
      </c>
      <c r="W44" s="40">
        <f t="shared" si="2"/>
        <v>1.6487719682478215</v>
      </c>
    </row>
    <row r="45" spans="18:23" x14ac:dyDescent="0.3">
      <c r="R45" s="51" t="s">
        <v>260</v>
      </c>
      <c r="S45" s="40">
        <v>1291</v>
      </c>
      <c r="T45" s="40">
        <v>70427</v>
      </c>
      <c r="U45" s="40">
        <v>2947</v>
      </c>
      <c r="V45" s="40">
        <v>170643</v>
      </c>
      <c r="W45" s="40">
        <f t="shared" si="2"/>
        <v>1.0614398660969482</v>
      </c>
    </row>
    <row r="46" spans="18:23" x14ac:dyDescent="0.3">
      <c r="R46" s="51" t="s">
        <v>261</v>
      </c>
      <c r="S46" s="40">
        <v>467</v>
      </c>
      <c r="T46" s="40">
        <v>8487</v>
      </c>
      <c r="U46" s="40">
        <v>1084</v>
      </c>
      <c r="V46" s="40">
        <v>80860</v>
      </c>
      <c r="W46" s="40">
        <f t="shared" si="2"/>
        <v>4.1045649586930653</v>
      </c>
    </row>
    <row r="47" spans="18:23" x14ac:dyDescent="0.3">
      <c r="R47" s="51" t="s">
        <v>262</v>
      </c>
      <c r="S47" s="40">
        <v>69</v>
      </c>
      <c r="T47" s="40">
        <v>3233</v>
      </c>
      <c r="U47" s="40">
        <v>151</v>
      </c>
      <c r="V47" s="40">
        <v>25853</v>
      </c>
      <c r="W47" s="40">
        <f t="shared" si="2"/>
        <v>3.65407439423331</v>
      </c>
    </row>
    <row r="48" spans="18:23" x14ac:dyDescent="0.3">
      <c r="R48" s="51"/>
      <c r="S48" s="40"/>
      <c r="T48" s="40"/>
      <c r="U48" s="40"/>
      <c r="V48" s="40"/>
      <c r="W48" s="40"/>
    </row>
    <row r="49" spans="18:23" ht="18" x14ac:dyDescent="0.35">
      <c r="R49" s="79" t="s">
        <v>263</v>
      </c>
      <c r="S49" s="40"/>
      <c r="T49" s="40"/>
      <c r="U49" s="40"/>
      <c r="V49" s="40"/>
      <c r="W49" s="40"/>
    </row>
    <row r="50" spans="18:23" x14ac:dyDescent="0.3">
      <c r="R50" s="51" t="s">
        <v>264</v>
      </c>
      <c r="S50" s="40">
        <v>111</v>
      </c>
      <c r="T50" s="40">
        <v>516</v>
      </c>
      <c r="U50" s="40">
        <v>704</v>
      </c>
      <c r="V50" s="40">
        <v>52981</v>
      </c>
      <c r="W50" s="40">
        <f t="shared" ref="W50:W69" si="3">(S50/T50)/(U50/V50)</f>
        <v>16.189027814482028</v>
      </c>
    </row>
    <row r="51" spans="18:23" x14ac:dyDescent="0.3">
      <c r="R51" s="51" t="s">
        <v>265</v>
      </c>
      <c r="S51" s="40">
        <v>20</v>
      </c>
      <c r="T51" s="40">
        <v>1265</v>
      </c>
      <c r="U51" s="40">
        <v>95</v>
      </c>
      <c r="V51" s="40">
        <v>16747</v>
      </c>
      <c r="W51" s="40">
        <f t="shared" si="3"/>
        <v>2.7871021427085498</v>
      </c>
    </row>
    <row r="52" spans="18:23" x14ac:dyDescent="0.3">
      <c r="R52" s="51" t="s">
        <v>266</v>
      </c>
      <c r="S52" s="40">
        <v>14</v>
      </c>
      <c r="T52" s="40">
        <v>4071</v>
      </c>
      <c r="U52" s="40">
        <v>62</v>
      </c>
      <c r="V52" s="40">
        <v>11570</v>
      </c>
      <c r="W52" s="40">
        <f t="shared" si="3"/>
        <v>0.64175402730564735</v>
      </c>
    </row>
    <row r="53" spans="18:23" x14ac:dyDescent="0.3">
      <c r="R53" s="51" t="s">
        <v>267</v>
      </c>
      <c r="S53" s="40">
        <v>36</v>
      </c>
      <c r="T53" s="40">
        <v>5838</v>
      </c>
      <c r="U53" s="40">
        <v>220</v>
      </c>
      <c r="V53" s="40">
        <v>87759</v>
      </c>
      <c r="W53" s="40">
        <f t="shared" si="3"/>
        <v>2.4598430346631788</v>
      </c>
    </row>
    <row r="54" spans="18:23" x14ac:dyDescent="0.3">
      <c r="R54" s="51" t="s">
        <v>268</v>
      </c>
      <c r="S54" s="40">
        <v>13</v>
      </c>
      <c r="T54" s="40">
        <v>616</v>
      </c>
      <c r="U54" s="40">
        <v>92</v>
      </c>
      <c r="V54" s="40">
        <v>31046</v>
      </c>
      <c r="W54" s="40">
        <f t="shared" si="3"/>
        <v>7.1216473743647661</v>
      </c>
    </row>
    <row r="55" spans="18:23" x14ac:dyDescent="0.3">
      <c r="R55" s="51" t="s">
        <v>269</v>
      </c>
      <c r="S55" s="40">
        <v>12</v>
      </c>
      <c r="T55" s="40">
        <v>808</v>
      </c>
      <c r="U55" s="40">
        <v>51</v>
      </c>
      <c r="V55" s="40">
        <v>4401</v>
      </c>
      <c r="W55" s="40">
        <f t="shared" si="3"/>
        <v>1.2815958066394875</v>
      </c>
    </row>
    <row r="56" spans="18:23" x14ac:dyDescent="0.3">
      <c r="R56" s="51" t="s">
        <v>270</v>
      </c>
      <c r="S56" s="40">
        <v>283</v>
      </c>
      <c r="T56" s="40">
        <v>4863</v>
      </c>
      <c r="U56" s="40">
        <v>1290</v>
      </c>
      <c r="V56" s="40">
        <v>21724</v>
      </c>
      <c r="W56" s="40">
        <f t="shared" si="3"/>
        <v>0.98001393212790133</v>
      </c>
    </row>
    <row r="57" spans="18:23" x14ac:dyDescent="0.3">
      <c r="R57" s="51" t="s">
        <v>271</v>
      </c>
      <c r="S57" s="40">
        <v>1249</v>
      </c>
      <c r="T57" s="40">
        <v>31018</v>
      </c>
      <c r="U57" s="40">
        <v>6289</v>
      </c>
      <c r="V57" s="40">
        <v>243858</v>
      </c>
      <c r="W57" s="40">
        <f t="shared" si="3"/>
        <v>1.5613636329383311</v>
      </c>
    </row>
    <row r="58" spans="18:23" x14ac:dyDescent="0.3">
      <c r="R58" s="51" t="s">
        <v>272</v>
      </c>
      <c r="S58" s="40">
        <v>135</v>
      </c>
      <c r="T58" s="40">
        <v>2626</v>
      </c>
      <c r="U58" s="40">
        <v>425</v>
      </c>
      <c r="V58" s="40">
        <v>20516</v>
      </c>
      <c r="W58" s="40">
        <f t="shared" si="3"/>
        <v>2.4816630079297526</v>
      </c>
    </row>
    <row r="59" spans="18:23" x14ac:dyDescent="0.3">
      <c r="R59" s="51" t="s">
        <v>273</v>
      </c>
      <c r="S59" s="40">
        <v>362</v>
      </c>
      <c r="T59" s="40">
        <v>9430</v>
      </c>
      <c r="U59" s="40">
        <v>2890</v>
      </c>
      <c r="V59" s="40">
        <v>110448</v>
      </c>
      <c r="W59" s="40">
        <f t="shared" si="3"/>
        <v>1.4670904534229636</v>
      </c>
    </row>
    <row r="60" spans="18:23" x14ac:dyDescent="0.3">
      <c r="R60" s="51" t="s">
        <v>274</v>
      </c>
      <c r="S60" s="40">
        <v>407</v>
      </c>
      <c r="T60" s="40">
        <v>14409</v>
      </c>
      <c r="U60" s="40">
        <v>3444</v>
      </c>
      <c r="V60" s="40">
        <v>203802</v>
      </c>
      <c r="W60" s="40">
        <f t="shared" si="3"/>
        <v>1.6714980208604622</v>
      </c>
    </row>
    <row r="61" spans="18:23" x14ac:dyDescent="0.3">
      <c r="R61" s="51" t="s">
        <v>275</v>
      </c>
      <c r="S61" s="40">
        <v>1016</v>
      </c>
      <c r="T61" s="40">
        <v>10195</v>
      </c>
      <c r="U61" s="40">
        <v>2947</v>
      </c>
      <c r="V61" s="40">
        <v>170643</v>
      </c>
      <c r="W61" s="40">
        <f t="shared" si="3"/>
        <v>5.7705182600638087</v>
      </c>
    </row>
    <row r="62" spans="18:23" x14ac:dyDescent="0.3">
      <c r="R62" s="51" t="s">
        <v>276</v>
      </c>
      <c r="S62" s="40">
        <v>253</v>
      </c>
      <c r="T62" s="40">
        <v>2409</v>
      </c>
      <c r="U62" s="40">
        <v>1084</v>
      </c>
      <c r="V62" s="40">
        <v>80860</v>
      </c>
      <c r="W62" s="40">
        <f t="shared" si="3"/>
        <v>7.8340831353519009</v>
      </c>
    </row>
    <row r="63" spans="18:23" x14ac:dyDescent="0.3">
      <c r="R63" s="51" t="s">
        <v>277</v>
      </c>
      <c r="S63" s="40">
        <v>32</v>
      </c>
      <c r="T63" s="40">
        <v>3689</v>
      </c>
      <c r="U63" s="40">
        <v>151</v>
      </c>
      <c r="V63" s="40">
        <v>25853</v>
      </c>
      <c r="W63" s="40">
        <f t="shared" si="3"/>
        <v>1.4851671067914451</v>
      </c>
    </row>
    <row r="64" spans="18:23" x14ac:dyDescent="0.3">
      <c r="R64" s="51"/>
      <c r="S64" s="40"/>
      <c r="T64" s="40"/>
      <c r="U64" s="40"/>
      <c r="V64" s="40"/>
      <c r="W64" s="40"/>
    </row>
    <row r="65" spans="18:23" ht="18" x14ac:dyDescent="0.35">
      <c r="R65" s="79" t="s">
        <v>263</v>
      </c>
      <c r="S65" s="40"/>
      <c r="T65" s="40"/>
      <c r="U65" s="40"/>
      <c r="V65" s="40"/>
      <c r="W65" s="40"/>
    </row>
    <row r="66" spans="18:23" x14ac:dyDescent="0.3">
      <c r="R66" s="51" t="s">
        <v>278</v>
      </c>
      <c r="S66" s="40">
        <v>14</v>
      </c>
      <c r="T66" s="40">
        <v>1721</v>
      </c>
      <c r="U66" s="40">
        <v>95</v>
      </c>
      <c r="V66" s="40">
        <v>16747</v>
      </c>
      <c r="W66" s="40">
        <f t="shared" si="3"/>
        <v>1.4340377381571301</v>
      </c>
    </row>
    <row r="67" spans="18:23" x14ac:dyDescent="0.3">
      <c r="R67" s="51" t="s">
        <v>279</v>
      </c>
      <c r="S67" s="40">
        <v>30</v>
      </c>
      <c r="T67" s="40">
        <v>2707</v>
      </c>
      <c r="U67" s="40">
        <v>220</v>
      </c>
      <c r="V67" s="40">
        <v>87759</v>
      </c>
      <c r="W67" s="40">
        <f t="shared" si="3"/>
        <v>4.4208113644759379</v>
      </c>
    </row>
    <row r="68" spans="18:23" x14ac:dyDescent="0.3">
      <c r="R68" s="51" t="s">
        <v>280</v>
      </c>
      <c r="S68" s="40">
        <v>128</v>
      </c>
      <c r="T68" s="40">
        <v>21087</v>
      </c>
      <c r="U68" s="40">
        <v>3444</v>
      </c>
      <c r="V68" s="40">
        <v>203802</v>
      </c>
      <c r="W68" s="40">
        <f t="shared" si="3"/>
        <v>0.35920342619071577</v>
      </c>
    </row>
    <row r="69" spans="18:23" x14ac:dyDescent="0.3">
      <c r="R69" s="51" t="s">
        <v>281</v>
      </c>
      <c r="S69" s="40">
        <v>11</v>
      </c>
      <c r="T69" s="40">
        <v>986</v>
      </c>
      <c r="U69" s="40">
        <v>151</v>
      </c>
      <c r="V69" s="40">
        <v>25853</v>
      </c>
      <c r="W69" s="40">
        <f t="shared" si="3"/>
        <v>1.9100721357280066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ABA5-DCD8-45BF-B1DE-FBCBD7921224}">
  <dimension ref="B3:K9"/>
  <sheetViews>
    <sheetView zoomScale="62" workbookViewId="0">
      <selection activeCell="C10" sqref="C10"/>
    </sheetView>
  </sheetViews>
  <sheetFormatPr defaultRowHeight="14.4" x14ac:dyDescent="0.3"/>
  <cols>
    <col min="2" max="2" width="11.88671875" bestFit="1" customWidth="1"/>
    <col min="3" max="3" width="8.88671875" bestFit="1" customWidth="1"/>
    <col min="4" max="4" width="11.44140625" style="1" bestFit="1" customWidth="1"/>
    <col min="5" max="8" width="8.6640625" style="1"/>
    <col min="9" max="9" width="8.88671875" style="1" bestFit="1" customWidth="1"/>
    <col min="10" max="10" width="8.6640625" style="1"/>
  </cols>
  <sheetData>
    <row r="3" spans="2:11" x14ac:dyDescent="0.3">
      <c r="B3">
        <f>5345/592203680</f>
        <v>9.0256109181894978E-6</v>
      </c>
      <c r="D3" s="1">
        <f>B3*100</f>
        <v>9.0256109181894976E-4</v>
      </c>
    </row>
    <row r="6" spans="2:11" ht="28.8" x14ac:dyDescent="0.3">
      <c r="B6" t="s">
        <v>210</v>
      </c>
      <c r="C6" t="s">
        <v>200</v>
      </c>
      <c r="D6" s="1" t="s">
        <v>282</v>
      </c>
      <c r="E6" s="1" t="s">
        <v>283</v>
      </c>
      <c r="F6" s="1" t="s">
        <v>284</v>
      </c>
      <c r="G6" s="1" t="s">
        <v>285</v>
      </c>
      <c r="H6" s="1" t="s">
        <v>286</v>
      </c>
      <c r="I6" s="1" t="s">
        <v>287</v>
      </c>
      <c r="J6" s="1" t="s">
        <v>288</v>
      </c>
      <c r="K6" t="s">
        <v>289</v>
      </c>
    </row>
    <row r="7" spans="2:11" ht="52.2" x14ac:dyDescent="0.3">
      <c r="B7" t="s">
        <v>31</v>
      </c>
      <c r="C7">
        <v>5.548E-3</v>
      </c>
      <c r="D7" s="1" t="s">
        <v>290</v>
      </c>
      <c r="E7" s="31" t="s">
        <v>291</v>
      </c>
      <c r="F7" s="31" t="s">
        <v>292</v>
      </c>
      <c r="G7" s="32" t="s">
        <v>293</v>
      </c>
      <c r="H7" s="32" t="s">
        <v>294</v>
      </c>
      <c r="I7" s="32" t="s">
        <v>295</v>
      </c>
      <c r="J7" s="31" t="s">
        <v>296</v>
      </c>
      <c r="K7" s="31" t="s">
        <v>297</v>
      </c>
    </row>
    <row r="8" spans="2:11" ht="72.599999999999994" x14ac:dyDescent="0.3">
      <c r="B8" t="s">
        <v>222</v>
      </c>
      <c r="C8">
        <v>9.6299999999999999E-4</v>
      </c>
      <c r="D8" s="31" t="s">
        <v>298</v>
      </c>
      <c r="E8" s="31" t="s">
        <v>299</v>
      </c>
      <c r="F8" s="31" t="s">
        <v>300</v>
      </c>
      <c r="G8" s="32" t="s">
        <v>301</v>
      </c>
      <c r="H8" s="31" t="s">
        <v>302</v>
      </c>
      <c r="J8" s="33" t="s">
        <v>303</v>
      </c>
    </row>
    <row r="9" spans="2:11" x14ac:dyDescent="0.3">
      <c r="B9" t="s">
        <v>87</v>
      </c>
      <c r="C9">
        <v>9.0300000000000005E-4</v>
      </c>
      <c r="D9" s="29" t="s">
        <v>304</v>
      </c>
      <c r="E9" s="29" t="s">
        <v>305</v>
      </c>
      <c r="F9" s="29" t="s">
        <v>306</v>
      </c>
      <c r="G9" s="30" t="s">
        <v>307</v>
      </c>
      <c r="H9" s="29" t="s">
        <v>308</v>
      </c>
      <c r="I9" s="34">
        <v>0.99199999999999999</v>
      </c>
      <c r="J9" s="2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Trade_Map_-_List_of_importers_f</vt:lpstr>
      <vt:lpstr>Positive annual growh rate</vt:lpstr>
      <vt:lpstr>BOT positive</vt:lpstr>
      <vt:lpstr>BOT negative</vt:lpstr>
      <vt:lpstr>BOT -ve not contributing to RHI</vt:lpstr>
      <vt:lpstr> Import RHI&lt;0.3</vt:lpstr>
      <vt:lpstr>IPI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Sajal vats</dc:creator>
  <cp:keywords/>
  <dc:description/>
  <cp:lastModifiedBy>SAJAL VATS _39A</cp:lastModifiedBy>
  <cp:revision/>
  <dcterms:created xsi:type="dcterms:W3CDTF">2023-08-18T15:28:26Z</dcterms:created>
  <dcterms:modified xsi:type="dcterms:W3CDTF">2024-06-20T11:12:31Z</dcterms:modified>
  <cp:category/>
  <cp:contentStatus/>
</cp:coreProperties>
</file>