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atss\Downloads\Trade Live Project\"/>
    </mc:Choice>
  </mc:AlternateContent>
  <xr:revisionPtr revIDLastSave="0" documentId="13_ncr:1_{375DB99D-293E-4A0A-B20A-0B1275E3218D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HS07" sheetId="1" r:id="rId1"/>
    <sheet name="HS08" sheetId="2" r:id="rId2"/>
    <sheet name="HS09" sheetId="3" r:id="rId3"/>
    <sheet name="HS10" sheetId="4" r:id="rId4"/>
    <sheet name="HS11" sheetId="5" r:id="rId5"/>
    <sheet name="HS12" sheetId="6" r:id="rId6"/>
    <sheet name="HS13" sheetId="7" r:id="rId7"/>
    <sheet name="HS14" sheetId="8" r:id="rId8"/>
    <sheet name="HS15" sheetId="9" r:id="rId9"/>
    <sheet name="HS16" sheetId="10" r:id="rId10"/>
    <sheet name="HS17" sheetId="11" r:id="rId11"/>
    <sheet name="HS18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2" l="1"/>
  <c r="D13" i="12"/>
  <c r="E13" i="12" s="1"/>
  <c r="F13" i="12"/>
  <c r="F14" i="12"/>
  <c r="D16" i="12"/>
  <c r="E16" i="12" s="1"/>
  <c r="D20" i="12"/>
  <c r="E20" i="12" s="1"/>
  <c r="C23" i="12"/>
  <c r="D17" i="12" s="1"/>
  <c r="E17" i="12" s="1"/>
  <c r="D12" i="11"/>
  <c r="E12" i="11" s="1"/>
  <c r="F12" i="11"/>
  <c r="F13" i="11"/>
  <c r="D14" i="11"/>
  <c r="E14" i="11" s="1"/>
  <c r="D15" i="11"/>
  <c r="E15" i="11" s="1"/>
  <c r="F15" i="11"/>
  <c r="F16" i="11"/>
  <c r="D17" i="11"/>
  <c r="E17" i="11" s="1"/>
  <c r="F17" i="11"/>
  <c r="F18" i="11"/>
  <c r="D20" i="11"/>
  <c r="E20" i="11" s="1"/>
  <c r="F20" i="11"/>
  <c r="F21" i="11"/>
  <c r="F22" i="11"/>
  <c r="D23" i="11"/>
  <c r="E23" i="11"/>
  <c r="F23" i="11"/>
  <c r="D24" i="11"/>
  <c r="E24" i="11" s="1"/>
  <c r="D26" i="11"/>
  <c r="E26" i="11"/>
  <c r="D27" i="11"/>
  <c r="E27" i="11" s="1"/>
  <c r="D28" i="11"/>
  <c r="E28" i="11" s="1"/>
  <c r="C29" i="11"/>
  <c r="D18" i="11" s="1"/>
  <c r="E18" i="11" s="1"/>
  <c r="F12" i="10"/>
  <c r="D16" i="10"/>
  <c r="E16" i="10" s="1"/>
  <c r="D27" i="10"/>
  <c r="E27" i="10"/>
  <c r="D31" i="10"/>
  <c r="E31" i="10" s="1"/>
  <c r="D36" i="10"/>
  <c r="E36" i="10" s="1"/>
  <c r="D39" i="10"/>
  <c r="E39" i="10" s="1"/>
  <c r="D40" i="10"/>
  <c r="E40" i="10" s="1"/>
  <c r="C47" i="10"/>
  <c r="D19" i="10" s="1"/>
  <c r="E19" i="10" s="1"/>
  <c r="F13" i="9"/>
  <c r="D14" i="9"/>
  <c r="E14" i="9" s="1"/>
  <c r="F14" i="9"/>
  <c r="F16" i="9"/>
  <c r="D17" i="9"/>
  <c r="E17" i="9"/>
  <c r="F17" i="9"/>
  <c r="F19" i="9"/>
  <c r="F20" i="9"/>
  <c r="F21" i="9"/>
  <c r="F22" i="9"/>
  <c r="D23" i="9"/>
  <c r="E23" i="9" s="1"/>
  <c r="F23" i="9"/>
  <c r="F24" i="9"/>
  <c r="D26" i="9"/>
  <c r="E26" i="9" s="1"/>
  <c r="D33" i="9"/>
  <c r="E33" i="9"/>
  <c r="D38" i="9"/>
  <c r="E38" i="9"/>
  <c r="D45" i="9"/>
  <c r="E45" i="9"/>
  <c r="D46" i="9"/>
  <c r="E46" i="9" s="1"/>
  <c r="D47" i="9"/>
  <c r="E47" i="9" s="1"/>
  <c r="D50" i="9"/>
  <c r="E50" i="9"/>
  <c r="D51" i="9"/>
  <c r="E51" i="9" s="1"/>
  <c r="D53" i="9"/>
  <c r="E53" i="9" s="1"/>
  <c r="D55" i="9"/>
  <c r="E55" i="9"/>
  <c r="D57" i="9"/>
  <c r="E57" i="9" s="1"/>
  <c r="D58" i="9"/>
  <c r="E58" i="9" s="1"/>
  <c r="C59" i="9"/>
  <c r="D24" i="9" s="1"/>
  <c r="E24" i="9" s="1"/>
  <c r="F12" i="8"/>
  <c r="D13" i="8"/>
  <c r="E13" i="8" s="1"/>
  <c r="D14" i="8"/>
  <c r="E14" i="8" s="1"/>
  <c r="C17" i="8"/>
  <c r="D12" i="7"/>
  <c r="E12" i="7" s="1"/>
  <c r="D13" i="7"/>
  <c r="E13" i="7"/>
  <c r="F13" i="7"/>
  <c r="D14" i="7"/>
  <c r="E14" i="7"/>
  <c r="F14" i="7"/>
  <c r="D15" i="7"/>
  <c r="E15" i="7" s="1"/>
  <c r="F15" i="7"/>
  <c r="D16" i="7"/>
  <c r="E16" i="7" s="1"/>
  <c r="D17" i="7"/>
  <c r="E17" i="7" s="1"/>
  <c r="D18" i="7"/>
  <c r="E18" i="7"/>
  <c r="D20" i="7"/>
  <c r="E20" i="7" s="1"/>
  <c r="D21" i="7"/>
  <c r="E21" i="7" s="1"/>
  <c r="D22" i="7"/>
  <c r="E22" i="7" s="1"/>
  <c r="C23" i="7"/>
  <c r="D19" i="7" s="1"/>
  <c r="E19" i="7" s="1"/>
  <c r="E23" i="7" l="1"/>
  <c r="E24" i="7" s="1"/>
  <c r="D41" i="9"/>
  <c r="E41" i="9" s="1"/>
  <c r="D34" i="9"/>
  <c r="E34" i="9" s="1"/>
  <c r="D28" i="10"/>
  <c r="E28" i="10" s="1"/>
  <c r="D13" i="10"/>
  <c r="E13" i="10" s="1"/>
  <c r="D17" i="10"/>
  <c r="E17" i="10" s="1"/>
  <c r="D21" i="10"/>
  <c r="E21" i="10" s="1"/>
  <c r="D25" i="10"/>
  <c r="E25" i="10" s="1"/>
  <c r="D29" i="10"/>
  <c r="E29" i="10" s="1"/>
  <c r="D33" i="10"/>
  <c r="E33" i="10" s="1"/>
  <c r="D37" i="10"/>
  <c r="E37" i="10" s="1"/>
  <c r="D41" i="10"/>
  <c r="E41" i="10" s="1"/>
  <c r="D45" i="10"/>
  <c r="E45" i="10" s="1"/>
  <c r="D14" i="10"/>
  <c r="E14" i="10" s="1"/>
  <c r="D18" i="10"/>
  <c r="E18" i="10" s="1"/>
  <c r="D22" i="10"/>
  <c r="E22" i="10" s="1"/>
  <c r="D26" i="10"/>
  <c r="E26" i="10" s="1"/>
  <c r="D30" i="10"/>
  <c r="E30" i="10" s="1"/>
  <c r="D34" i="10"/>
  <c r="E34" i="10" s="1"/>
  <c r="D38" i="10"/>
  <c r="E38" i="10" s="1"/>
  <c r="D42" i="10"/>
  <c r="E42" i="10" s="1"/>
  <c r="D46" i="10"/>
  <c r="E46" i="10" s="1"/>
  <c r="D15" i="10"/>
  <c r="E15" i="10" s="1"/>
  <c r="D44" i="10"/>
  <c r="E44" i="10" s="1"/>
  <c r="D35" i="10"/>
  <c r="E35" i="10" s="1"/>
  <c r="D15" i="8"/>
  <c r="E15" i="8" s="1"/>
  <c r="D12" i="8"/>
  <c r="E12" i="8" s="1"/>
  <c r="D24" i="10"/>
  <c r="E24" i="10" s="1"/>
  <c r="D16" i="8"/>
  <c r="E16" i="8" s="1"/>
  <c r="D12" i="9"/>
  <c r="E12" i="9" s="1"/>
  <c r="D15" i="9"/>
  <c r="E15" i="9" s="1"/>
  <c r="D18" i="9"/>
  <c r="E18" i="9" s="1"/>
  <c r="D21" i="9"/>
  <c r="E21" i="9" s="1"/>
  <c r="D27" i="9"/>
  <c r="E27" i="9" s="1"/>
  <c r="D31" i="9"/>
  <c r="E31" i="9" s="1"/>
  <c r="D35" i="9"/>
  <c r="E35" i="9" s="1"/>
  <c r="D39" i="9"/>
  <c r="E39" i="9" s="1"/>
  <c r="D43" i="9"/>
  <c r="E43" i="9" s="1"/>
  <c r="D13" i="9"/>
  <c r="E13" i="9" s="1"/>
  <c r="D16" i="9"/>
  <c r="E16" i="9" s="1"/>
  <c r="D19" i="9"/>
  <c r="E19" i="9" s="1"/>
  <c r="D28" i="9"/>
  <c r="E28" i="9" s="1"/>
  <c r="D32" i="9"/>
  <c r="E32" i="9" s="1"/>
  <c r="D36" i="9"/>
  <c r="E36" i="9" s="1"/>
  <c r="D40" i="9"/>
  <c r="E40" i="9" s="1"/>
  <c r="D44" i="9"/>
  <c r="E44" i="9" s="1"/>
  <c r="D48" i="9"/>
  <c r="E48" i="9" s="1"/>
  <c r="D52" i="9"/>
  <c r="E52" i="9" s="1"/>
  <c r="D56" i="9"/>
  <c r="E56" i="9" s="1"/>
  <c r="D22" i="9"/>
  <c r="E22" i="9" s="1"/>
  <c r="D25" i="9"/>
  <c r="E25" i="9" s="1"/>
  <c r="D29" i="9"/>
  <c r="E29" i="9" s="1"/>
  <c r="D54" i="9"/>
  <c r="E54" i="9" s="1"/>
  <c r="D49" i="9"/>
  <c r="E49" i="9" s="1"/>
  <c r="D37" i="9"/>
  <c r="E37" i="9" s="1"/>
  <c r="D30" i="9"/>
  <c r="E30" i="9" s="1"/>
  <c r="D20" i="9"/>
  <c r="E20" i="9" s="1"/>
  <c r="D32" i="10"/>
  <c r="E32" i="10" s="1"/>
  <c r="D23" i="10"/>
  <c r="E23" i="10" s="1"/>
  <c r="D42" i="9"/>
  <c r="E42" i="9" s="1"/>
  <c r="D43" i="10"/>
  <c r="E43" i="10" s="1"/>
  <c r="D20" i="10"/>
  <c r="E20" i="10" s="1"/>
  <c r="D12" i="10"/>
  <c r="E12" i="10" s="1"/>
  <c r="E47" i="10" s="1"/>
  <c r="E48" i="10" s="1"/>
  <c r="D19" i="12"/>
  <c r="E19" i="12" s="1"/>
  <c r="D15" i="12"/>
  <c r="E15" i="12" s="1"/>
  <c r="D25" i="11"/>
  <c r="E25" i="11" s="1"/>
  <c r="D22" i="11"/>
  <c r="E22" i="11" s="1"/>
  <c r="D19" i="11"/>
  <c r="E19" i="11" s="1"/>
  <c r="D12" i="12"/>
  <c r="E12" i="12" s="1"/>
  <c r="E23" i="12" s="1"/>
  <c r="E24" i="12" s="1"/>
  <c r="D16" i="11"/>
  <c r="E16" i="11" s="1"/>
  <c r="D13" i="11"/>
  <c r="E13" i="11" s="1"/>
  <c r="E29" i="11" s="1"/>
  <c r="E30" i="11" s="1"/>
  <c r="D22" i="12"/>
  <c r="E22" i="12" s="1"/>
  <c r="D18" i="12"/>
  <c r="E18" i="12" s="1"/>
  <c r="D14" i="12"/>
  <c r="E14" i="12" s="1"/>
  <c r="D21" i="11"/>
  <c r="E21" i="11" s="1"/>
  <c r="D21" i="12"/>
  <c r="E21" i="12" s="1"/>
  <c r="E59" i="9" l="1"/>
  <c r="E60" i="9" s="1"/>
  <c r="E17" i="8"/>
  <c r="E18" i="8" s="1"/>
  <c r="E65" i="1" l="1"/>
  <c r="E64" i="1"/>
  <c r="E63" i="1"/>
  <c r="E57" i="1"/>
  <c r="E56" i="1"/>
  <c r="E55" i="1"/>
  <c r="E49" i="1"/>
  <c r="E48" i="1"/>
  <c r="E47" i="1"/>
  <c r="E41" i="1"/>
  <c r="E40" i="1"/>
  <c r="E39" i="1"/>
  <c r="E33" i="1"/>
  <c r="E32" i="1"/>
  <c r="E31" i="1"/>
  <c r="E25" i="1"/>
  <c r="E24" i="1"/>
  <c r="E23" i="1"/>
  <c r="E17" i="1"/>
  <c r="E16" i="1"/>
  <c r="E15" i="1"/>
  <c r="E9" i="1"/>
  <c r="E8" i="1"/>
  <c r="E7" i="1"/>
  <c r="G72" i="1"/>
  <c r="G71" i="1"/>
  <c r="C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G64" i="1"/>
  <c r="F64" i="1"/>
  <c r="G63" i="1"/>
  <c r="F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G56" i="1"/>
  <c r="F56" i="1"/>
  <c r="G55" i="1"/>
  <c r="F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G48" i="1"/>
  <c r="F48" i="1"/>
  <c r="G47" i="1"/>
  <c r="F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G40" i="1"/>
  <c r="F40" i="1"/>
  <c r="G39" i="1"/>
  <c r="F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G32" i="1"/>
  <c r="F32" i="1"/>
  <c r="G31" i="1"/>
  <c r="F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G24" i="1"/>
  <c r="F24" i="1"/>
  <c r="G23" i="1"/>
  <c r="F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G16" i="1"/>
  <c r="F16" i="1"/>
  <c r="G15" i="1"/>
  <c r="F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G8" i="1"/>
  <c r="F8" i="1"/>
  <c r="G7" i="1"/>
  <c r="F7" i="1"/>
  <c r="G6" i="1"/>
  <c r="F6" i="1"/>
  <c r="E6" i="1"/>
  <c r="G5" i="1"/>
  <c r="F5" i="1"/>
  <c r="E5" i="1"/>
  <c r="G4" i="1"/>
  <c r="F4" i="1"/>
  <c r="E4" i="1"/>
</calcChain>
</file>

<file path=xl/sharedStrings.xml><?xml version="1.0" encoding="utf-8"?>
<sst xmlns="http://schemas.openxmlformats.org/spreadsheetml/2006/main" count="1933" uniqueCount="827">
  <si>
    <t>Product Code</t>
  </si>
  <si>
    <t>Product Label</t>
  </si>
  <si>
    <t>Select your indicators</t>
  </si>
  <si>
    <t>India's exports to Saudi Arabia</t>
  </si>
  <si>
    <t>Saudi Arabia's imports from world</t>
  </si>
  <si>
    <t>India's exports to world</t>
  </si>
  <si>
    <t>Value in 2022, USD thousand</t>
  </si>
  <si>
    <t>Market Concentration</t>
  </si>
  <si>
    <t>RHI</t>
  </si>
  <si>
    <t>Share</t>
  </si>
  <si>
    <t>Sqaure of share</t>
  </si>
  <si>
    <t>Annual growth in value between 2018-2022, %, p.a.</t>
  </si>
  <si>
    <t>Share in India's exports, %</t>
  </si>
  <si>
    <t>Equivalent ad valorem tariff faced by India</t>
  </si>
  <si>
    <t>Quantity exported in 2022</t>
  </si>
  <si>
    <t>Quantity unit</t>
  </si>
  <si>
    <t>Unit value (USD/unit)</t>
  </si>
  <si>
    <t>Share in world imports, %</t>
  </si>
  <si>
    <t>Share in world exports, %</t>
  </si>
  <si>
    <t>'071320</t>
  </si>
  <si>
    <t>Dried, shelled chickpeas "garbanzos", whether or not skinned or split</t>
  </si>
  <si>
    <t>Tons</t>
  </si>
  <si>
    <t>'070190</t>
  </si>
  <si>
    <t>Fresh or chilled potatoes (excl. seed)</t>
  </si>
  <si>
    <t>'070310</t>
  </si>
  <si>
    <t>Fresh or chilled onions and shallots</t>
  </si>
  <si>
    <t>'071040</t>
  </si>
  <si>
    <t>Sweetcorn, uncooked or cooked by steaming or by boiling in water, frozen</t>
  </si>
  <si>
    <t>'071021</t>
  </si>
  <si>
    <r>
      <t xml:space="preserve">Shelled or unshelled peas "Pisum sativum", uncooked or cooked by steaming or by boiling in </t>
    </r>
    <r>
      <rPr>
        <b/>
        <sz val="8"/>
        <color rgb="FF002B54"/>
        <rFont val="Calibri"/>
        <family val="2"/>
      </rPr>
      <t>...</t>
    </r>
  </si>
  <si>
    <t>'070999</t>
  </si>
  <si>
    <t>Fresh or chilled vegetables n.e.s.</t>
  </si>
  <si>
    <t>'071220</t>
  </si>
  <si>
    <t>Dried onions, whole, cut, sliced, broken or in powder, but not further prepared</t>
  </si>
  <si>
    <t>'070110</t>
  </si>
  <si>
    <t>Seed potatoes</t>
  </si>
  <si>
    <t>'071410</t>
  </si>
  <si>
    <r>
      <t xml:space="preserve">Fresh, chilled, frozen or dried roots and tubers of manioc "cassava", whether or not sliced </t>
    </r>
    <r>
      <rPr>
        <b/>
        <sz val="8"/>
        <color rgb="FF002B54"/>
        <rFont val="Calibri"/>
        <family val="2"/>
      </rPr>
      <t>...</t>
    </r>
  </si>
  <si>
    <t>'071140</t>
  </si>
  <si>
    <r>
      <t xml:space="preserve">Cucumbers and gherkins provisionally preserved, e.g. by sulphur dioxide gas, in brine, in sulphur </t>
    </r>
    <r>
      <rPr>
        <b/>
        <sz val="8"/>
        <color rgb="FF002B54"/>
        <rFont val="Calibri"/>
        <family val="2"/>
      </rPr>
      <t>...</t>
    </r>
  </si>
  <si>
    <t>'071290</t>
  </si>
  <si>
    <r>
      <t xml:space="preserve">Dried vegetables and mixtures of vegetables, whole, cut, sliced, broken or in powder, but not </t>
    </r>
    <r>
      <rPr>
        <b/>
        <sz val="8"/>
        <color rgb="FF002B54"/>
        <rFont val="Calibri"/>
        <family val="2"/>
      </rPr>
      <t>...</t>
    </r>
  </si>
  <si>
    <t>'071090</t>
  </si>
  <si>
    <t>Mixtures of vegetables, uncooked or cooked by steaming or by boiling in water, frozen</t>
  </si>
  <si>
    <t>'071360</t>
  </si>
  <si>
    <t>Dried, shelled pigeon peas "Cajanus cajan", whether or not skinned or split</t>
  </si>
  <si>
    <t>'071080</t>
  </si>
  <si>
    <r>
      <t xml:space="preserve">Vegetables, uncooked or cooked by steaming or by boiling in water, frozen (excl. potatoes, </t>
    </r>
    <r>
      <rPr>
        <b/>
        <sz val="8"/>
        <color rgb="FF002B54"/>
        <rFont val="Calibri"/>
        <family val="2"/>
      </rPr>
      <t>...</t>
    </r>
  </si>
  <si>
    <t>'070960</t>
  </si>
  <si>
    <t>Fresh or chilled fruits of the genus Capsicum or Pimenta</t>
  </si>
  <si>
    <t>'070993</t>
  </si>
  <si>
    <t>Fresh or chilled pumpkins, squash and gourds "Cucurbita spp."</t>
  </si>
  <si>
    <t>'071335</t>
  </si>
  <si>
    <t>Dried, shelled cow peas "Vigna unguiculata", whether or not skinned or split</t>
  </si>
  <si>
    <t>'071331</t>
  </si>
  <si>
    <r>
      <t xml:space="preserve">Dried, shelled beans of species "Vigna mungo [L.] Hepper or Vigna radiata [L.] Wilczek", whether </t>
    </r>
    <r>
      <rPr>
        <b/>
        <sz val="8"/>
        <color rgb="FF002B54"/>
        <rFont val="Calibri"/>
        <family val="2"/>
      </rPr>
      <t>...</t>
    </r>
  </si>
  <si>
    <t>'071430</t>
  </si>
  <si>
    <r>
      <t xml:space="preserve">Yams "Dioscorea spp.", fresh, chilled, frozen or dried, whether or not sliced or in the form </t>
    </r>
    <r>
      <rPr>
        <b/>
        <sz val="8"/>
        <color rgb="FF002B54"/>
        <rFont val="Calibri"/>
        <family val="2"/>
      </rPr>
      <t>...</t>
    </r>
  </si>
  <si>
    <t>'071239</t>
  </si>
  <si>
    <r>
      <t xml:space="preserve">Dried mushrooms and truffles, whole, cut, sliced, broken or in powder, but not further prepared </t>
    </r>
    <r>
      <rPr>
        <b/>
        <sz val="8"/>
        <color rgb="FF002B54"/>
        <rFont val="Calibri"/>
        <family val="2"/>
      </rPr>
      <t>...</t>
    </r>
  </si>
  <si>
    <t>'070320</t>
  </si>
  <si>
    <t>Garlic, fresh or chilled</t>
  </si>
  <si>
    <t>'071190</t>
  </si>
  <si>
    <r>
      <t xml:space="preserve">Vegetables and mixtures of vegetables provisionally preserved, e.g. by sulphur dioxide gas, </t>
    </r>
    <r>
      <rPr>
        <b/>
        <sz val="8"/>
        <color rgb="FF002B54"/>
        <rFont val="Calibri"/>
        <family val="2"/>
      </rPr>
      <t>...</t>
    </r>
  </si>
  <si>
    <t>'070700</t>
  </si>
  <si>
    <t>Cucumbers and gherkins, fresh or chilled</t>
  </si>
  <si>
    <t>'071332</t>
  </si>
  <si>
    <r>
      <t xml:space="preserve">Dried, shelled small red "Adzuki" beans "Phaseolus or Vigna angularis", whether or not skinned </t>
    </r>
    <r>
      <rPr>
        <b/>
        <sz val="8"/>
        <color rgb="FF002B54"/>
        <rFont val="Calibri"/>
        <family val="2"/>
      </rPr>
      <t>...</t>
    </r>
  </si>
  <si>
    <t>'071490</t>
  </si>
  <si>
    <r>
      <t xml:space="preserve">Arrowroot, salep, Jerusalem artichokes and similar roots and tubers with high starch or inulin </t>
    </r>
    <r>
      <rPr>
        <b/>
        <sz val="8"/>
        <color rgb="FF002B54"/>
        <rFont val="Calibri"/>
        <family val="2"/>
      </rPr>
      <t>...</t>
    </r>
  </si>
  <si>
    <t>'070410</t>
  </si>
  <si>
    <t>Fresh or chilled cauliflowers and broccoli</t>
  </si>
  <si>
    <t>'071339</t>
  </si>
  <si>
    <r>
      <t xml:space="preserve">Dried, shelled beans "Vigna and Phaseolus", whether or not skinned or split (excl. beans of </t>
    </r>
    <r>
      <rPr>
        <b/>
        <sz val="8"/>
        <color rgb="FF002B54"/>
        <rFont val="Calibri"/>
        <family val="2"/>
      </rPr>
      <t>...</t>
    </r>
  </si>
  <si>
    <t>'070890</t>
  </si>
  <si>
    <r>
      <t xml:space="preserve">Fresh or chilled leguminous vegetables, shelled or unshelled (excl. peas "Pisum sativum" and </t>
    </r>
    <r>
      <rPr>
        <b/>
        <sz val="8"/>
        <color rgb="FF002B54"/>
        <rFont val="Calibri"/>
        <family val="2"/>
      </rPr>
      <t>...</t>
    </r>
  </si>
  <si>
    <t>'071340</t>
  </si>
  <si>
    <t>Dried, shelled lentils, whether or not skinned or split</t>
  </si>
  <si>
    <t>'071390</t>
  </si>
  <si>
    <r>
      <t xml:space="preserve">Dried, shelled leguminous vegetables, whether or not skinned or split (excl. peas, chickpeas, </t>
    </r>
    <r>
      <rPr>
        <b/>
        <sz val="8"/>
        <color rgb="FF002B54"/>
        <rFont val="Calibri"/>
        <family val="2"/>
      </rPr>
      <t>...</t>
    </r>
  </si>
  <si>
    <t>'070970</t>
  </si>
  <si>
    <t>Fresh or chilled spinach, New Zealand spinach and orache spinach</t>
  </si>
  <si>
    <t>'071350</t>
  </si>
  <si>
    <r>
      <t xml:space="preserve">Dried, shelled broad beans "Vicia faba var. major" and horse beans "Vicia faba var. equina </t>
    </r>
    <r>
      <rPr>
        <b/>
        <sz val="8"/>
        <color rgb="FF002B54"/>
        <rFont val="Calibri"/>
        <family val="2"/>
      </rPr>
      <t>...</t>
    </r>
  </si>
  <si>
    <t>'071333</t>
  </si>
  <si>
    <t>Dried, shelled kidney beans "Phaseolus vulgaris", whether or not skinned or split</t>
  </si>
  <si>
    <t>'070820</t>
  </si>
  <si>
    <t>Fresh or chilled beans "Vigna spp., Phaseolus spp.", shelled or unshelled</t>
  </si>
  <si>
    <t>'070200</t>
  </si>
  <si>
    <t>Tomatoes, fresh or chilled</t>
  </si>
  <si>
    <t>'070690</t>
  </si>
  <si>
    <r>
      <t xml:space="preserve">Fresh or chilled salad beetroot, salsify, celeriac, radishes and similar edible roots (excl. </t>
    </r>
    <r>
      <rPr>
        <b/>
        <sz val="8"/>
        <color rgb="FF002B54"/>
        <rFont val="Calibri"/>
        <family val="2"/>
      </rPr>
      <t>...</t>
    </r>
  </si>
  <si>
    <t>'071029</t>
  </si>
  <si>
    <r>
      <t xml:space="preserve">Leguminous vegetables, shelled or unshelled, uncooked or cooked by steaming or by boiling in </t>
    </r>
    <r>
      <rPr>
        <b/>
        <sz val="8"/>
        <color rgb="FF002B54"/>
        <rFont val="Calibri"/>
        <family val="2"/>
      </rPr>
      <t>...</t>
    </r>
  </si>
  <si>
    <t>'071030</t>
  </si>
  <si>
    <r>
      <t xml:space="preserve">Spinach, New Zealand spinach and orache spinach, uncooked or cooked by steaming or by boiling </t>
    </r>
    <r>
      <rPr>
        <b/>
        <sz val="8"/>
        <color rgb="FF002B54"/>
        <rFont val="Calibri"/>
        <family val="2"/>
      </rPr>
      <t>...</t>
    </r>
  </si>
  <si>
    <t>'071440</t>
  </si>
  <si>
    <r>
      <t xml:space="preserve">Taro "Colocasia spp.", fresh, chilled, frozen or dried, whether or not sliced or in the form </t>
    </r>
    <r>
      <rPr>
        <b/>
        <sz val="8"/>
        <color rgb="FF002B54"/>
        <rFont val="Calibri"/>
        <family val="2"/>
      </rPr>
      <t>...</t>
    </r>
  </si>
  <si>
    <t>'071420</t>
  </si>
  <si>
    <t>Sweet potatoes, fresh, chilled, frozen or dried, whether or not sliced or in the form of pellets</t>
  </si>
  <si>
    <t>'071450</t>
  </si>
  <si>
    <r>
      <t xml:space="preserve">Yautia "Xanthosoma spp.", fresh, chilled, frozen or dried, whether or not sliced or in the </t>
    </r>
    <r>
      <rPr>
        <b/>
        <sz val="8"/>
        <color rgb="FF002B54"/>
        <rFont val="Calibri"/>
        <family val="2"/>
      </rPr>
      <t>...</t>
    </r>
  </si>
  <si>
    <t>'071310</t>
  </si>
  <si>
    <t>Dried, shelled peas "Pisum sativum", whether or not skinned or split</t>
  </si>
  <si>
    <t>'071334</t>
  </si>
  <si>
    <r>
      <t xml:space="preserve">Dried, shelled bambara beans "Vigna subterranea or Voandzeia subterranea", whether or not skinned </t>
    </r>
    <r>
      <rPr>
        <b/>
        <sz val="8"/>
        <color rgb="FF002B54"/>
        <rFont val="Calibri"/>
        <family val="2"/>
      </rPr>
      <t>...</t>
    </r>
  </si>
  <si>
    <t>'071151</t>
  </si>
  <si>
    <r>
      <t xml:space="preserve">Mushrooms of the genus "Agaricus", provisionally preserved, e.g., by sulphur dioxide gas, in </t>
    </r>
    <r>
      <rPr>
        <b/>
        <sz val="8"/>
        <color rgb="FF002B54"/>
        <rFont val="Calibri"/>
        <family val="2"/>
      </rPr>
      <t>...</t>
    </r>
  </si>
  <si>
    <t>'071159</t>
  </si>
  <si>
    <r>
      <t xml:space="preserve">Mushrooms and truffles, provisionally preserved, e.g., by sulphur dioxide gas, in brine, in </t>
    </r>
    <r>
      <rPr>
        <b/>
        <sz val="8"/>
        <color rgb="FF002B54"/>
        <rFont val="Calibri"/>
        <family val="2"/>
      </rPr>
      <t>...</t>
    </r>
  </si>
  <si>
    <t>'071120</t>
  </si>
  <si>
    <r>
      <t xml:space="preserve">Olives, provisionally preserved, e.g. by sulphur dioxide gas, in brine, in sulphur water or </t>
    </r>
    <r>
      <rPr>
        <b/>
        <sz val="8"/>
        <color rgb="FF002B54"/>
        <rFont val="Calibri"/>
        <family val="2"/>
      </rPr>
      <t>...</t>
    </r>
  </si>
  <si>
    <t>'071231</t>
  </si>
  <si>
    <r>
      <t xml:space="preserve">Dried mushrooms of the genus "Agaricus", whole, cut, sliced, broken or in powder, but not further </t>
    </r>
    <r>
      <rPr>
        <b/>
        <sz val="8"/>
        <color rgb="FF002B54"/>
        <rFont val="Calibri"/>
        <family val="2"/>
      </rPr>
      <t>...</t>
    </r>
  </si>
  <si>
    <t>'071232</t>
  </si>
  <si>
    <r>
      <t xml:space="preserve">Dried wood ears "Auricularia spp.", whole, cut, sliced, broken or in powder, but not further </t>
    </r>
    <r>
      <rPr>
        <b/>
        <sz val="8"/>
        <color rgb="FF002B54"/>
        <rFont val="Calibri"/>
        <family val="2"/>
      </rPr>
      <t>...</t>
    </r>
  </si>
  <si>
    <t>'071233</t>
  </si>
  <si>
    <r>
      <t xml:space="preserve">Dried jelly fungi "Tremella spp.", whole, cut, sliced, broken or in powder, but not further </t>
    </r>
    <r>
      <rPr>
        <b/>
        <sz val="8"/>
        <color rgb="FF002B54"/>
        <rFont val="Calibri"/>
        <family val="2"/>
      </rPr>
      <t>...</t>
    </r>
  </si>
  <si>
    <t>'071022</t>
  </si>
  <si>
    <r>
      <t xml:space="preserve">Shelled or unshelled beans "Vigna spp., Phaseolus spp.", uncooked or cooked by steaming or </t>
    </r>
    <r>
      <rPr>
        <b/>
        <sz val="8"/>
        <color rgb="FF002B54"/>
        <rFont val="Calibri"/>
        <family val="2"/>
      </rPr>
      <t>...</t>
    </r>
  </si>
  <si>
    <t>'071010</t>
  </si>
  <si>
    <t>Potatoes, uncooked or cooked by steaming or by boiling in water, frozen</t>
  </si>
  <si>
    <t>'070991</t>
  </si>
  <si>
    <t>Fresh or chilled globe artichokes</t>
  </si>
  <si>
    <t>'070992</t>
  </si>
  <si>
    <t>Fresh or chilled olives</t>
  </si>
  <si>
    <t>'070920</t>
  </si>
  <si>
    <t>Fresh or chilled asparagus</t>
  </si>
  <si>
    <t>'070930</t>
  </si>
  <si>
    <t>Fresh or chilled aubergines "eggplants"</t>
  </si>
  <si>
    <t>'070940</t>
  </si>
  <si>
    <t>Fresh or chilled celery (excl. celeriac)</t>
  </si>
  <si>
    <t>'070951</t>
  </si>
  <si>
    <t>Fresh or chilled mushrooms of the genus "Agaricus"</t>
  </si>
  <si>
    <t>'070959</t>
  </si>
  <si>
    <r>
      <t xml:space="preserve">Fresh or chilled edible mushrooms and truffles (excl. Agaricus, Boletus, Cantharellus, shiitake, </t>
    </r>
    <r>
      <rPr>
        <b/>
        <sz val="8"/>
        <color rgb="FF002B54"/>
        <rFont val="Calibri"/>
        <family val="2"/>
      </rPr>
      <t>...</t>
    </r>
  </si>
  <si>
    <t>'070810</t>
  </si>
  <si>
    <t>Fresh or chilled peas "Pisum sativum", shelled or unshelled</t>
  </si>
  <si>
    <t>'070390</t>
  </si>
  <si>
    <t>Leeks and other alliaceous vegetables, fresh or chilled (excl. onions, shallots and garlic)</t>
  </si>
  <si>
    <t>'070420</t>
  </si>
  <si>
    <t>Brussels sprouts, fresh or chilled</t>
  </si>
  <si>
    <t>'070490</t>
  </si>
  <si>
    <r>
      <t xml:space="preserve">Fresh or chilled cabbages, kohlrabi, kale and similar edible brassicas (excl. cauliflowers, </t>
    </r>
    <r>
      <rPr>
        <b/>
        <sz val="8"/>
        <color rgb="FF002B54"/>
        <rFont val="Calibri"/>
        <family val="2"/>
      </rPr>
      <t>...</t>
    </r>
  </si>
  <si>
    <t>'070511</t>
  </si>
  <si>
    <t>Fresh or chilled cabbage lettuce</t>
  </si>
  <si>
    <t>'070519</t>
  </si>
  <si>
    <t>Fresh or chilled lettuce (excl. cabbage lettuce)</t>
  </si>
  <si>
    <t>'070521</t>
  </si>
  <si>
    <t>Fresh or chilled witloof chicory</t>
  </si>
  <si>
    <t>'070529</t>
  </si>
  <si>
    <t>Fresh or chilled chicory (excl. witloof chicory)</t>
  </si>
  <si>
    <t>'070610</t>
  </si>
  <si>
    <t>Fresh or chilled carrots and turnips</t>
  </si>
  <si>
    <t>SHI</t>
  </si>
  <si>
    <t>'080132</t>
  </si>
  <si>
    <t>Fresh or dried cashew nuts, shelled</t>
  </si>
  <si>
    <t>'080450</t>
  </si>
  <si>
    <t>Fresh or dried guavas, mangoes and mangosteens</t>
  </si>
  <si>
    <t>'081190</t>
  </si>
  <si>
    <r>
      <t xml:space="preserve">Frozen fruit and nuts, uncooked or cooked by steaming or boiling in water, whether or not sweetened </t>
    </r>
    <r>
      <rPr>
        <b/>
        <sz val="8"/>
        <color rgb="FF002B54"/>
        <rFont val="Calibri"/>
        <family val="2"/>
        <scheme val="minor"/>
      </rPr>
      <t>...</t>
    </r>
  </si>
  <si>
    <t>'080390</t>
  </si>
  <si>
    <t>Fresh or dried bananas (excl. plantains)</t>
  </si>
  <si>
    <t>'080610</t>
  </si>
  <si>
    <t>Fresh grapes</t>
  </si>
  <si>
    <t>'080620</t>
  </si>
  <si>
    <t>Dried grapes</t>
  </si>
  <si>
    <t>'081340</t>
  </si>
  <si>
    <r>
      <t xml:space="preserve">Dried peaches, pears, papaws "papayas", tamarinds and other edible fruits (excl. nuts, bananas, </t>
    </r>
    <r>
      <rPr>
        <b/>
        <sz val="8"/>
        <color rgb="FF002B54"/>
        <rFont val="Calibri"/>
        <family val="2"/>
        <scheme val="minor"/>
      </rPr>
      <t>...</t>
    </r>
  </si>
  <si>
    <t>'081090</t>
  </si>
  <si>
    <r>
      <t xml:space="preserve">Fresh tamarinds, cashew apples, jackfruit, lychees, sapodillo plums, passion fruit, carambola, </t>
    </r>
    <r>
      <rPr>
        <b/>
        <sz val="8"/>
        <color rgb="FF002B54"/>
        <rFont val="Calibri"/>
        <family val="2"/>
        <scheme val="minor"/>
      </rPr>
      <t>...</t>
    </r>
  </si>
  <si>
    <t>'080111</t>
  </si>
  <si>
    <t>Desiccated coconuts</t>
  </si>
  <si>
    <t>'080112</t>
  </si>
  <si>
    <t>Fresh coconuts in the inner shell "endocarp"</t>
  </si>
  <si>
    <t>'080119</t>
  </si>
  <si>
    <t>Fresh coconuts, whether or not shelled or peeled (excl. in the inner shell "endocarp")</t>
  </si>
  <si>
    <t>'081110</t>
  </si>
  <si>
    <t>Frozen strawberries, uncooked or cooked by steaming or boiling in water, whether or not sweetened</t>
  </si>
  <si>
    <t>'080720</t>
  </si>
  <si>
    <t>Fresh pawpaws "papayas"</t>
  </si>
  <si>
    <t>'080711</t>
  </si>
  <si>
    <t>Fresh watermelons</t>
  </si>
  <si>
    <t>'080430</t>
  </si>
  <si>
    <t>Fresh or dried pineapples</t>
  </si>
  <si>
    <t>'081030</t>
  </si>
  <si>
    <t>Fresh black-, white- or redcurrants and gooseberries</t>
  </si>
  <si>
    <t>'080810</t>
  </si>
  <si>
    <t>Fresh apples</t>
  </si>
  <si>
    <t>'080242</t>
  </si>
  <si>
    <t>Fresh or dried chestnuts "Castanea spp.", shelled</t>
  </si>
  <si>
    <t>'080550</t>
  </si>
  <si>
    <r>
      <t xml:space="preserve">Fresh or dried lemons "Citrus limon, Citrus limonum" and limes "Citrus aurantifolia, Citrus </t>
    </r>
    <r>
      <rPr>
        <b/>
        <sz val="8"/>
        <color rgb="FF002B54"/>
        <rFont val="Calibri"/>
        <family val="2"/>
        <scheme val="minor"/>
      </rPr>
      <t>...</t>
    </r>
  </si>
  <si>
    <t>'080529</t>
  </si>
  <si>
    <t>Fresh or dried wilkings and similar citrus hybrids</t>
  </si>
  <si>
    <t>'080410</t>
  </si>
  <si>
    <t>Fresh or dried dates</t>
  </si>
  <si>
    <t>'080719</t>
  </si>
  <si>
    <t>Fresh melons (excl. watermelons)</t>
  </si>
  <si>
    <t>'080131</t>
  </si>
  <si>
    <t>Fresh or dried cashew nuts, in shell</t>
  </si>
  <si>
    <t>'080270</t>
  </si>
  <si>
    <t>Fresh or dried kola nuts "Cola spp.", whether or not shelled or peeled</t>
  </si>
  <si>
    <t>'080290</t>
  </si>
  <si>
    <r>
      <t xml:space="preserve">Nuts, fresh or dried, whether or not shelled or peeled (excluding coconuts, Brazil nuts, cashew </t>
    </r>
    <r>
      <rPr>
        <b/>
        <sz val="8"/>
        <color rgb="FF002B54"/>
        <rFont val="Calibri"/>
        <family val="2"/>
        <scheme val="minor"/>
      </rPr>
      <t>...</t>
    </r>
  </si>
  <si>
    <t>'080310</t>
  </si>
  <si>
    <t>Fresh or dried plantains</t>
  </si>
  <si>
    <t>'080211</t>
  </si>
  <si>
    <t>Fresh or dried almonds in shell</t>
  </si>
  <si>
    <t>'080510</t>
  </si>
  <si>
    <t>Fresh or dried oranges</t>
  </si>
  <si>
    <t>'080521</t>
  </si>
  <si>
    <t>Fresh or dried mandarins incl. tangerines and satsumas (excl. clementines)</t>
  </si>
  <si>
    <t>'080522</t>
  </si>
  <si>
    <t>Fresh or dried clementines incl. monreales</t>
  </si>
  <si>
    <t>'080540</t>
  </si>
  <si>
    <t>Fresh or dried grapefruit and pomelos</t>
  </si>
  <si>
    <t>'080590</t>
  </si>
  <si>
    <r>
      <t xml:space="preserve">Fresh or dried citrus fruit (excl. oranges, lemons "Citrus limon, Citrus limonum", limes "Citrus </t>
    </r>
    <r>
      <rPr>
        <b/>
        <sz val="8"/>
        <color rgb="FF002B54"/>
        <rFont val="Calibri"/>
        <family val="2"/>
        <scheme val="minor"/>
      </rPr>
      <t>...</t>
    </r>
  </si>
  <si>
    <t>'080280</t>
  </si>
  <si>
    <t>Fresh or dried areca nuts, whether or not shelled or peeled</t>
  </si>
  <si>
    <t>'080420</t>
  </si>
  <si>
    <t>Fresh or dried figs</t>
  </si>
  <si>
    <t>'080440</t>
  </si>
  <si>
    <t>Fresh or dried avocados</t>
  </si>
  <si>
    <t>'080212</t>
  </si>
  <si>
    <t>Fresh or dried almonds, shelled</t>
  </si>
  <si>
    <t>'080221</t>
  </si>
  <si>
    <t>Fresh or dried hazelnuts or filberts "Corylus spp.", in shell</t>
  </si>
  <si>
    <t>'080222</t>
  </si>
  <si>
    <t>Fresh or dried hazelnuts or filberts "Corylus spp.", shelled</t>
  </si>
  <si>
    <t>'080231</t>
  </si>
  <si>
    <t>Fresh or dried walnuts, in shell</t>
  </si>
  <si>
    <t>'080232</t>
  </si>
  <si>
    <t>Fresh or dried walnuts, shelled</t>
  </si>
  <si>
    <t>'080241</t>
  </si>
  <si>
    <t>Fresh or dried chestnuts "Castanea spp.", in shell</t>
  </si>
  <si>
    <t>'080251</t>
  </si>
  <si>
    <t>Fresh or dried pistachios, in shell</t>
  </si>
  <si>
    <t>'080252</t>
  </si>
  <si>
    <t>Fresh or dried pistachios, shelled</t>
  </si>
  <si>
    <t>'080261</t>
  </si>
  <si>
    <t>Fresh or dried macadamia nuts, in shell</t>
  </si>
  <si>
    <t>'080262</t>
  </si>
  <si>
    <t>Fresh or dried macadamia nuts, shelled</t>
  </si>
  <si>
    <t>'080121</t>
  </si>
  <si>
    <t>Fresh or dried brazil nuts, in shell</t>
  </si>
  <si>
    <t>'080122</t>
  </si>
  <si>
    <t>Fresh or dried brazil nuts, shelled</t>
  </si>
  <si>
    <t>'081120</t>
  </si>
  <si>
    <r>
      <t xml:space="preserve">Frozen raspberries, blackberries, mulberries, loganberries, black-, white- or red currants </t>
    </r>
    <r>
      <rPr>
        <b/>
        <sz val="8"/>
        <color rgb="FF002B54"/>
        <rFont val="Calibri"/>
        <family val="2"/>
        <scheme val="minor"/>
      </rPr>
      <t>...</t>
    </r>
  </si>
  <si>
    <t>'081350</t>
  </si>
  <si>
    <t>Mixtures of nuts or dried fruits</t>
  </si>
  <si>
    <t>'081400</t>
  </si>
  <si>
    <r>
      <t xml:space="preserve">Peel of citrus fruit or melons, incl. watermelons, fresh, frozen, dried or provisionally preserved </t>
    </r>
    <r>
      <rPr>
        <b/>
        <sz val="8"/>
        <color rgb="FF002B54"/>
        <rFont val="Calibri"/>
        <family val="2"/>
        <scheme val="minor"/>
      </rPr>
      <t>...</t>
    </r>
  </si>
  <si>
    <t>'081210</t>
  </si>
  <si>
    <r>
      <t xml:space="preserve">Cherries, provisionally preserved, e.g. by sulphur dioxide gas, in brine, in sulphur water </t>
    </r>
    <r>
      <rPr>
        <b/>
        <sz val="8"/>
        <color rgb="FF002B54"/>
        <rFont val="Calibri"/>
        <family val="2"/>
        <scheme val="minor"/>
      </rPr>
      <t>...</t>
    </r>
  </si>
  <si>
    <t>'081290</t>
  </si>
  <si>
    <r>
      <t xml:space="preserve">Fruit and nuts, provisionally preserved, e.g. by sulphur dioxide gas, in brine, in sulphur </t>
    </r>
    <r>
      <rPr>
        <b/>
        <sz val="8"/>
        <color rgb="FF002B54"/>
        <rFont val="Calibri"/>
        <family val="2"/>
        <scheme val="minor"/>
      </rPr>
      <t>...</t>
    </r>
  </si>
  <si>
    <t>'081310</t>
  </si>
  <si>
    <t>Dried apricots</t>
  </si>
  <si>
    <t>'081320</t>
  </si>
  <si>
    <t>Dried prunes</t>
  </si>
  <si>
    <t>'081330</t>
  </si>
  <si>
    <t>Dried apples</t>
  </si>
  <si>
    <t>'081040</t>
  </si>
  <si>
    <t>Fresh cranberries, bilberries and other fruits of the genus Vaccinium</t>
  </si>
  <si>
    <t>'081050</t>
  </si>
  <si>
    <t>Fresh kiwifruit</t>
  </si>
  <si>
    <t>'081060</t>
  </si>
  <si>
    <t>Fresh durians</t>
  </si>
  <si>
    <t>'081070</t>
  </si>
  <si>
    <t>Fresh persimmons</t>
  </si>
  <si>
    <t>'080830</t>
  </si>
  <si>
    <t>Fresh pears</t>
  </si>
  <si>
    <t>'080840</t>
  </si>
  <si>
    <t>Fresh quinces</t>
  </si>
  <si>
    <t>'080910</t>
  </si>
  <si>
    <t>Fresh apricots</t>
  </si>
  <si>
    <t>'080929</t>
  </si>
  <si>
    <t>Fresh cherries (excl. sour cherries)</t>
  </si>
  <si>
    <t>'080930</t>
  </si>
  <si>
    <t>Fresh peaches, incl. nectarines</t>
  </si>
  <si>
    <t>'080940</t>
  </si>
  <si>
    <t>Fresh plums and sloes</t>
  </si>
  <si>
    <t>'081010</t>
  </si>
  <si>
    <t>Fresh strawberries</t>
  </si>
  <si>
    <t>'081020</t>
  </si>
  <si>
    <t>Fresh raspberries, blackberries, mulberries and loganberries</t>
  </si>
  <si>
    <t>'090831</t>
  </si>
  <si>
    <t>Cardamoms, neither crushed nor ground</t>
  </si>
  <si>
    <t>'090111</t>
  </si>
  <si>
    <t>Coffee (excl. roasted and decaffeinated)</t>
  </si>
  <si>
    <t>'090931</t>
  </si>
  <si>
    <t>Cumin seeds, neither crushed nor ground</t>
  </si>
  <si>
    <t>'090422</t>
  </si>
  <si>
    <t>Fruits of the genus Capsicum or of the genus Pimenta, crushed or ground</t>
  </si>
  <si>
    <t>'090230</t>
  </si>
  <si>
    <r>
      <t xml:space="preserve">Black fermented tea and partly fermented tea, whether or not flavoured, in immediate packings </t>
    </r>
    <r>
      <rPr>
        <b/>
        <sz val="8"/>
        <color rgb="FF002B54"/>
        <rFont val="Calibri"/>
        <family val="2"/>
        <scheme val="minor"/>
      </rPr>
      <t>...</t>
    </r>
  </si>
  <si>
    <t>'091091</t>
  </si>
  <si>
    <t>Mixtures of different types of spices</t>
  </si>
  <si>
    <t>'090240</t>
  </si>
  <si>
    <t>'091030</t>
  </si>
  <si>
    <t>Turmeric "curcuma"</t>
  </si>
  <si>
    <t>'090921</t>
  </si>
  <si>
    <t>Coriander seeds, neither crushed nor ground</t>
  </si>
  <si>
    <t>'091099</t>
  </si>
  <si>
    <r>
      <t xml:space="preserve">Spices (excl. pepper of the genus Piper, fruit of the genus Capsicum or of the genus Pimenta, </t>
    </r>
    <r>
      <rPr>
        <b/>
        <sz val="8"/>
        <color rgb="FF002B54"/>
        <rFont val="Calibri"/>
        <family val="2"/>
        <scheme val="minor"/>
      </rPr>
      <t>...</t>
    </r>
  </si>
  <si>
    <t>'090961</t>
  </si>
  <si>
    <t>Juniper berries and seeds of anise, badian, caraway or fennel, neither crushed nor ground</t>
  </si>
  <si>
    <t>'091011</t>
  </si>
  <si>
    <t>Ginger, neither crushed nor ground</t>
  </si>
  <si>
    <t>'090922</t>
  </si>
  <si>
    <t>Coriander seeds, crushed or ground</t>
  </si>
  <si>
    <t>'090412</t>
  </si>
  <si>
    <t>Pepper of the genus Piper, crushed or ground</t>
  </si>
  <si>
    <t>'090710</t>
  </si>
  <si>
    <t>Cloves, whole fruit, cloves and stems, neither crushed nor ground</t>
  </si>
  <si>
    <t>'090932</t>
  </si>
  <si>
    <t>Cumin seeds, crushed or ground</t>
  </si>
  <si>
    <t>'090421</t>
  </si>
  <si>
    <t>Fruits of the genus Capsicum or of the genus Pimenta, dried, neither crushed nor ground</t>
  </si>
  <si>
    <t>'090122</t>
  </si>
  <si>
    <t>Roasted, decaffeinated coffee</t>
  </si>
  <si>
    <t>'090220</t>
  </si>
  <si>
    <t>Green tea in immediate packings of &gt; 3 kg</t>
  </si>
  <si>
    <t>'090210</t>
  </si>
  <si>
    <t>Green tea in immediate packings of &lt;= 3 kg</t>
  </si>
  <si>
    <t>'091012</t>
  </si>
  <si>
    <t>Ginger, crushed or ground</t>
  </si>
  <si>
    <t>'090832</t>
  </si>
  <si>
    <t>Cardamoms, crushed or ground</t>
  </si>
  <si>
    <t>'090190</t>
  </si>
  <si>
    <t>Coffee husks and skins; coffee substitutes containing coffee in any proportion</t>
  </si>
  <si>
    <t>'090620</t>
  </si>
  <si>
    <t>Crushed or ground cinnamon and cinnamon-tree flowers</t>
  </si>
  <si>
    <t>'090411</t>
  </si>
  <si>
    <t>Pepper of the genus Piper, neither crushed nor ground</t>
  </si>
  <si>
    <t>'091020</t>
  </si>
  <si>
    <t>Saffron</t>
  </si>
  <si>
    <t>'090611</t>
  </si>
  <si>
    <t>Cinnamon "Cinnamomum zeylanicum Blume" (excl. crushed and ground)</t>
  </si>
  <si>
    <t>'090121</t>
  </si>
  <si>
    <t>Roasted coffee (excl. decaffeinated)</t>
  </si>
  <si>
    <t>'090720</t>
  </si>
  <si>
    <t>Cloves, whole fruit, cloves and stems, crushed or ground</t>
  </si>
  <si>
    <t>'090962</t>
  </si>
  <si>
    <t>Juniper berries and seeds of anise, badian, caraway or fennel, crushed or ground</t>
  </si>
  <si>
    <t>'090619</t>
  </si>
  <si>
    <r>
      <t xml:space="preserve">Cinnamon and cinnamon-tree flowers (excl. cinnamon "Cinnamomum zeylanicum Blume" and crushed </t>
    </r>
    <r>
      <rPr>
        <b/>
        <sz val="8"/>
        <color rgb="FF002B54"/>
        <rFont val="Calibri"/>
        <family val="2"/>
        <scheme val="minor"/>
      </rPr>
      <t>...</t>
    </r>
  </si>
  <si>
    <t>'090510</t>
  </si>
  <si>
    <t>Vanilla, neither crushed nor ground</t>
  </si>
  <si>
    <t>'090520</t>
  </si>
  <si>
    <t>Vanilla, crushed or ground</t>
  </si>
  <si>
    <t>'090300</t>
  </si>
  <si>
    <t>Mate</t>
  </si>
  <si>
    <t>'090112</t>
  </si>
  <si>
    <t>Decaffeinated coffee (excl. roasted)</t>
  </si>
  <si>
    <t>'090811</t>
  </si>
  <si>
    <t>Nutmeg, neither crushed nor ground</t>
  </si>
  <si>
    <t>'090812</t>
  </si>
  <si>
    <t>Nutmeg, crushed or ground</t>
  </si>
  <si>
    <t>'090821</t>
  </si>
  <si>
    <t>Mace, neither crushed nor ground</t>
  </si>
  <si>
    <t>'090822</t>
  </si>
  <si>
    <t>Mace, crushed or ground</t>
  </si>
  <si>
    <t>'100630</t>
  </si>
  <si>
    <t>Semi-milled or wholly milled rice, whether or not polished or glazed</t>
  </si>
  <si>
    <t>'100829</t>
  </si>
  <si>
    <t>Millet (excl. grain sorghum, and seed for sowing)</t>
  </si>
  <si>
    <t>'100790</t>
  </si>
  <si>
    <t>Grain sorghum (excl. for sowing)</t>
  </si>
  <si>
    <t>'100590</t>
  </si>
  <si>
    <t>Maize (excl. seed for sowing)</t>
  </si>
  <si>
    <t>'100620</t>
  </si>
  <si>
    <t>Husked or brown rice</t>
  </si>
  <si>
    <t>'100199</t>
  </si>
  <si>
    <t>Wheat and meslin (excl. seed for sowing, and durum wheat)</t>
  </si>
  <si>
    <t>'100830</t>
  </si>
  <si>
    <t>Canary seed</t>
  </si>
  <si>
    <t>'100890</t>
  </si>
  <si>
    <r>
      <t xml:space="preserve">Cereals (excl. wheat and meslin, rye, barley, oats, maize, rice, grain sorghum, buckwheat, </t>
    </r>
    <r>
      <rPr>
        <b/>
        <sz val="8"/>
        <color rgb="FF002B54"/>
        <rFont val="Calibri"/>
        <family val="2"/>
        <scheme val="minor"/>
      </rPr>
      <t>...</t>
    </r>
  </si>
  <si>
    <t>'100850</t>
  </si>
  <si>
    <t>Quinoa "Chenopodium quinoa"</t>
  </si>
  <si>
    <t>'100640</t>
  </si>
  <si>
    <t>Broken rice</t>
  </si>
  <si>
    <t>'100821</t>
  </si>
  <si>
    <t>Millet seed for sowing (excl. grain sorghum)</t>
  </si>
  <si>
    <t>'100510</t>
  </si>
  <si>
    <t>Maize seed for sowing</t>
  </si>
  <si>
    <t>'100810</t>
  </si>
  <si>
    <t>Buckwheat</t>
  </si>
  <si>
    <t>'100390</t>
  </si>
  <si>
    <t>Barley (excl. seed for sowing)</t>
  </si>
  <si>
    <t>'100410</t>
  </si>
  <si>
    <t>Oats seed for sowing</t>
  </si>
  <si>
    <t>'100490</t>
  </si>
  <si>
    <t>Oats (excl. seed for sowing)</t>
  </si>
  <si>
    <t>'100111</t>
  </si>
  <si>
    <t>Durum wheat seed for sowing</t>
  </si>
  <si>
    <t>'100119</t>
  </si>
  <si>
    <t>Durum wheat (excl. seed for sowing)</t>
  </si>
  <si>
    <t>'100191</t>
  </si>
  <si>
    <t>Seed of wheat and meslin, for sowing (excl. durum)</t>
  </si>
  <si>
    <t>'100210</t>
  </si>
  <si>
    <t>Rye seed for sowing</t>
  </si>
  <si>
    <t>'100290</t>
  </si>
  <si>
    <t>Rye (excl. seed for sowing)</t>
  </si>
  <si>
    <t>'100310</t>
  </si>
  <si>
    <t>Barley seed for sowing</t>
  </si>
  <si>
    <t>'100710</t>
  </si>
  <si>
    <t>Grain sorghum, for sowing</t>
  </si>
  <si>
    <t>'100610</t>
  </si>
  <si>
    <t>Rice in the husk, "paddy" or rough</t>
  </si>
  <si>
    <t>'110313</t>
  </si>
  <si>
    <t>Groats and meal of maize "corn"</t>
  </si>
  <si>
    <t>'110812</t>
  </si>
  <si>
    <t>Maize starch</t>
  </si>
  <si>
    <t>'110290</t>
  </si>
  <si>
    <t>Cereal flours (excl. wheat, meslin and maize)</t>
  </si>
  <si>
    <t>'110311</t>
  </si>
  <si>
    <t>Groats and meal of wheat</t>
  </si>
  <si>
    <t>'110813</t>
  </si>
  <si>
    <t>Potato starch</t>
  </si>
  <si>
    <t>'110100</t>
  </si>
  <si>
    <t>Wheat or meslin flour</t>
  </si>
  <si>
    <t>'110423</t>
  </si>
  <si>
    <r>
      <t xml:space="preserve">Hulled, pearled, sliced, kibbled or otherwise worked maize grains (excl. rolled, flaked, pellets </t>
    </r>
    <r>
      <rPr>
        <b/>
        <sz val="8"/>
        <color rgb="FF002B54"/>
        <rFont val="Calibri"/>
        <family val="2"/>
        <scheme val="minor"/>
      </rPr>
      <t>...</t>
    </r>
  </si>
  <si>
    <t>'110220</t>
  </si>
  <si>
    <t>Maize "corn" flour</t>
  </si>
  <si>
    <t>'110419</t>
  </si>
  <si>
    <t>Rolled or flaked grains of cereals (excl. oats)</t>
  </si>
  <si>
    <t>'110630</t>
  </si>
  <si>
    <r>
      <t xml:space="preserve">Flour, meal and powder of produce of chapter 8 "Edible fruit and nuts; peel of citrus fruits </t>
    </r>
    <r>
      <rPr>
        <b/>
        <sz val="8"/>
        <color rgb="FF002B54"/>
        <rFont val="Calibri"/>
        <family val="2"/>
        <scheme val="minor"/>
      </rPr>
      <t>...</t>
    </r>
  </si>
  <si>
    <t>'110429</t>
  </si>
  <si>
    <r>
      <t xml:space="preserve">Grains of cereals, hulled, pearled, sliced, kibbled or otherwise worked (excl. rolled, flaked, </t>
    </r>
    <r>
      <rPr>
        <b/>
        <sz val="8"/>
        <color rgb="FF002B54"/>
        <rFont val="Calibri"/>
        <family val="2"/>
        <scheme val="minor"/>
      </rPr>
      <t>...</t>
    </r>
  </si>
  <si>
    <t>'110319</t>
  </si>
  <si>
    <t>Groats and meal of cereals (excl. wheat and maize)</t>
  </si>
  <si>
    <t>'110520</t>
  </si>
  <si>
    <t>Flakes, granules and pellets of potatoes</t>
  </si>
  <si>
    <t>'110819</t>
  </si>
  <si>
    <t>Starch (excl. wheat, maize, potato and manioc)</t>
  </si>
  <si>
    <t>'110610</t>
  </si>
  <si>
    <r>
      <t xml:space="preserve">Flour, meal and powder of peas, beans, lentils and the other dried leguminous vegetables of </t>
    </r>
    <r>
      <rPr>
        <b/>
        <sz val="8"/>
        <color rgb="FF002B54"/>
        <rFont val="Calibri"/>
        <family val="2"/>
        <scheme val="minor"/>
      </rPr>
      <t>...</t>
    </r>
  </si>
  <si>
    <t>'110814</t>
  </si>
  <si>
    <t>Manioc starch</t>
  </si>
  <si>
    <t>'110510</t>
  </si>
  <si>
    <t>Flour, meal and powder of potatoes</t>
  </si>
  <si>
    <t>'110620</t>
  </si>
  <si>
    <r>
      <t xml:space="preserve">Flour, meal and powder of sago or of roots or tubers of manioc, arrowroot, salep, sweet potatoes </t>
    </r>
    <r>
      <rPr>
        <b/>
        <sz val="8"/>
        <color rgb="FF002B54"/>
        <rFont val="Calibri"/>
        <family val="2"/>
        <scheme val="minor"/>
      </rPr>
      <t>...</t>
    </r>
  </si>
  <si>
    <t>'110820</t>
  </si>
  <si>
    <t>Inulin</t>
  </si>
  <si>
    <t>'110900</t>
  </si>
  <si>
    <t>Wheat gluten, whether or not dried</t>
  </si>
  <si>
    <t>'110320</t>
  </si>
  <si>
    <t>Cereal pellets</t>
  </si>
  <si>
    <t>'110412</t>
  </si>
  <si>
    <t>Rolled or flaked grains of oats</t>
  </si>
  <si>
    <t>'110430</t>
  </si>
  <si>
    <t>Germ of cereals, whole, rolled, flaked or ground</t>
  </si>
  <si>
    <t>'110422</t>
  </si>
  <si>
    <r>
      <t xml:space="preserve">Hulled, pearled, sliced, kibbled or otherwise worked oat grains (excl. rolled, flaked, pellets </t>
    </r>
    <r>
      <rPr>
        <b/>
        <sz val="8"/>
        <color rgb="FF002B54"/>
        <rFont val="Calibri"/>
        <family val="2"/>
        <scheme val="minor"/>
      </rPr>
      <t>...</t>
    </r>
  </si>
  <si>
    <t>'110710</t>
  </si>
  <si>
    <t>Malt (excl. roasted)</t>
  </si>
  <si>
    <t>'110720</t>
  </si>
  <si>
    <t>Roasted malt</t>
  </si>
  <si>
    <t>'110811</t>
  </si>
  <si>
    <t>Wheat starch</t>
  </si>
  <si>
    <t>'120740</t>
  </si>
  <si>
    <t>Sesamum seeds, whether or not broken</t>
  </si>
  <si>
    <t>'121190</t>
  </si>
  <si>
    <r>
      <t xml:space="preserve">Plants, parts of plants, incl. seeds and fruits, used primarily in perfumery, in pharmacy or </t>
    </r>
    <r>
      <rPr>
        <b/>
        <sz val="8"/>
        <color rgb="FF002B54"/>
        <rFont val="Calibri"/>
        <family val="2"/>
        <scheme val="minor"/>
      </rPr>
      <t>...</t>
    </r>
  </si>
  <si>
    <t>'120242</t>
  </si>
  <si>
    <t>Groundnuts, shelled, whether or not broken (excl. seed for sowing, roasted or otherwise cooked)</t>
  </si>
  <si>
    <t>'120991</t>
  </si>
  <si>
    <t>Vegetable seeds, for sowing</t>
  </si>
  <si>
    <t>'120810</t>
  </si>
  <si>
    <t>Soya bean flour and meal</t>
  </si>
  <si>
    <t>'120750</t>
  </si>
  <si>
    <t>Mustard seeds, whether or not broken</t>
  </si>
  <si>
    <t>'120400</t>
  </si>
  <si>
    <t>Linseed, whether or not broken</t>
  </si>
  <si>
    <t>'120799</t>
  </si>
  <si>
    <r>
      <t xml:space="preserve">Oil seeds and oleaginous fruits, whether or not broken (excl. edible nuts, olives, soya beans, </t>
    </r>
    <r>
      <rPr>
        <b/>
        <sz val="8"/>
        <color rgb="FF002B54"/>
        <rFont val="Calibri"/>
        <family val="2"/>
        <scheme val="minor"/>
      </rPr>
      <t>...</t>
    </r>
  </si>
  <si>
    <t>'120190</t>
  </si>
  <si>
    <t>Soya beans, whether or not broken (excl. seed for sowing)</t>
  </si>
  <si>
    <t>'120600</t>
  </si>
  <si>
    <t>Sunflower seeds, whether or not broken</t>
  </si>
  <si>
    <t>'120999</t>
  </si>
  <si>
    <r>
      <t xml:space="preserve">Seeds, fruits and spores, for sowing (excl. leguminous vegetables and sweetcorn, coffee, tea, </t>
    </r>
    <r>
      <rPr>
        <b/>
        <sz val="8"/>
        <color rgb="FF002B54"/>
        <rFont val="Calibri"/>
        <family val="2"/>
        <scheme val="minor"/>
      </rPr>
      <t>...</t>
    </r>
  </si>
  <si>
    <t>'120230</t>
  </si>
  <si>
    <t>Groundnut seed, for sowing</t>
  </si>
  <si>
    <t>'120890</t>
  </si>
  <si>
    <t>Flours and meal of oil seeds or oleaginous fruit (excl. soya and mustard)</t>
  </si>
  <si>
    <t>'121293</t>
  </si>
  <si>
    <t>Sugar cane, fresh, chilled, frozen or dried, whether or not ground</t>
  </si>
  <si>
    <t>'121294</t>
  </si>
  <si>
    <t>Chicory roots, fresh, chilled, frozen or dried, whether or not ground</t>
  </si>
  <si>
    <t>'121299</t>
  </si>
  <si>
    <r>
      <t xml:space="preserve">Fruit stones and kernels and other vegetable products, incl. unroasted chicory roots of the </t>
    </r>
    <r>
      <rPr>
        <b/>
        <sz val="8"/>
        <color rgb="FF002B54"/>
        <rFont val="Calibri"/>
        <family val="2"/>
        <scheme val="minor"/>
      </rPr>
      <t>...</t>
    </r>
  </si>
  <si>
    <t>'121300</t>
  </si>
  <si>
    <r>
      <t xml:space="preserve">Cereal straw and husks, unprepared, whether or not chopped, ground, pressed or in the form </t>
    </r>
    <r>
      <rPr>
        <b/>
        <sz val="8"/>
        <color rgb="FF002B54"/>
        <rFont val="Calibri"/>
        <family val="2"/>
        <scheme val="minor"/>
      </rPr>
      <t>...</t>
    </r>
  </si>
  <si>
    <t>'121410</t>
  </si>
  <si>
    <t>Alfalfa meal and pellets</t>
  </si>
  <si>
    <t>'121490</t>
  </si>
  <si>
    <r>
      <t xml:space="preserve">Swedes, mangolds, fodder roots, hay, lucerne "alfalfa", clover, sainfoin, forage kale, lupines, </t>
    </r>
    <r>
      <rPr>
        <b/>
        <sz val="8"/>
        <color rgb="FF002B54"/>
        <rFont val="Calibri"/>
        <family val="2"/>
        <scheme val="minor"/>
      </rPr>
      <t>...</t>
    </r>
  </si>
  <si>
    <t>'120910</t>
  </si>
  <si>
    <t>Sugar beet seed, for sowing</t>
  </si>
  <si>
    <t>'120921</t>
  </si>
  <si>
    <t>Alfalfa seed for sowing</t>
  </si>
  <si>
    <t>'120922</t>
  </si>
  <si>
    <t>Clover "Trifolium spp" seed, for sowing</t>
  </si>
  <si>
    <t>'120925</t>
  </si>
  <si>
    <t>Ryegrass "Lolium multiflorum lam., Lolium perenne L." seed, for sowing</t>
  </si>
  <si>
    <t>'120929</t>
  </si>
  <si>
    <r>
      <t xml:space="preserve">Seeds of forage plants for sowing (excl. of cereals and of sugar beet, alfalfa, clover "Trifolium </t>
    </r>
    <r>
      <rPr>
        <b/>
        <sz val="8"/>
        <color rgb="FF002B54"/>
        <rFont val="Calibri"/>
        <family val="2"/>
        <scheme val="minor"/>
      </rPr>
      <t>...</t>
    </r>
  </si>
  <si>
    <t>'120930</t>
  </si>
  <si>
    <t>Seeds of herbaceous plants cultivated mainly for flowers, for sowing</t>
  </si>
  <si>
    <t>'121020</t>
  </si>
  <si>
    <t>Hop cones, ground, powdered or in the form of pellets; lupulin</t>
  </si>
  <si>
    <t>'121120</t>
  </si>
  <si>
    <t>Ginseng roots, fresh, chilled, frozen or dried, whether or not cut, crushed or powdered</t>
  </si>
  <si>
    <t>'121130</t>
  </si>
  <si>
    <t>Coca leaf, fresh, chilled, frozen or dried, whether or not cut, crushed or powdered</t>
  </si>
  <si>
    <t>'121140</t>
  </si>
  <si>
    <t>Poppy straw, fresh, chilled, frozen or dried, whether or not cut, crushed or powdered</t>
  </si>
  <si>
    <t>'121150</t>
  </si>
  <si>
    <r>
      <t xml:space="preserve">Ephedra plants and parts thereof, incl. seeds and fruits, fresh, chilled, frozen or dried, </t>
    </r>
    <r>
      <rPr>
        <b/>
        <sz val="8"/>
        <color rgb="FF002B54"/>
        <rFont val="Calibri"/>
        <family val="2"/>
        <scheme val="minor"/>
      </rPr>
      <t>...</t>
    </r>
  </si>
  <si>
    <t>'121221</t>
  </si>
  <si>
    <r>
      <t xml:space="preserve">Seaweeds and other algae, fresh, chilled, frozen or dried, whether or not ground, fit for human </t>
    </r>
    <r>
      <rPr>
        <b/>
        <sz val="8"/>
        <color rgb="FF002B54"/>
        <rFont val="Calibri"/>
        <family val="2"/>
        <scheme val="minor"/>
      </rPr>
      <t>...</t>
    </r>
  </si>
  <si>
    <t>'121229</t>
  </si>
  <si>
    <r>
      <t xml:space="preserve">Seaweeds and other algae, fresh, chilled, frozen or dried, whether or not ground, unfit for </t>
    </r>
    <r>
      <rPr>
        <b/>
        <sz val="8"/>
        <color rgb="FF002B54"/>
        <rFont val="Calibri"/>
        <family val="2"/>
        <scheme val="minor"/>
      </rPr>
      <t>...</t>
    </r>
  </si>
  <si>
    <t>'121291</t>
  </si>
  <si>
    <t>Sugar beet, fresh, chilled, frozen or dried, whether or not ground</t>
  </si>
  <si>
    <t>'121292</t>
  </si>
  <si>
    <t>Locust beans "carob", fresh, chilled, frozen or dried, whether or not ground</t>
  </si>
  <si>
    <t>'120241</t>
  </si>
  <si>
    <t>Groundnuts, in shell (excl. seed for sowing, roasted or otherwise cooked)</t>
  </si>
  <si>
    <t>'120300</t>
  </si>
  <si>
    <t>Copra</t>
  </si>
  <si>
    <t>'120710</t>
  </si>
  <si>
    <t>Palm nuts and kernels</t>
  </si>
  <si>
    <t>'120721</t>
  </si>
  <si>
    <t>Cotton seeds for sowing</t>
  </si>
  <si>
    <t>'120729</t>
  </si>
  <si>
    <t>Cotton seeds (excl. for sowing)</t>
  </si>
  <si>
    <t>'120730</t>
  </si>
  <si>
    <t>Castor oil seeds</t>
  </si>
  <si>
    <t>'120110</t>
  </si>
  <si>
    <t>Soya bean seed, for sowing</t>
  </si>
  <si>
    <t>'120510</t>
  </si>
  <si>
    <r>
      <t xml:space="preserve">Low erucic acid rape or colza seeds "yielding a fixed oil which has an erucic acid content </t>
    </r>
    <r>
      <rPr>
        <b/>
        <sz val="8"/>
        <color rgb="FF002B54"/>
        <rFont val="Calibri"/>
        <family val="2"/>
        <scheme val="minor"/>
      </rPr>
      <t>...</t>
    </r>
  </si>
  <si>
    <t>'120590</t>
  </si>
  <si>
    <r>
      <t xml:space="preserve">High erucic rape or colza seeds "yielding a fixed oil which has an erucic acid content of &gt;= </t>
    </r>
    <r>
      <rPr>
        <b/>
        <sz val="8"/>
        <color rgb="FF002B54"/>
        <rFont val="Calibri"/>
        <family val="2"/>
        <scheme val="minor"/>
      </rPr>
      <t>...</t>
    </r>
  </si>
  <si>
    <t>'120760</t>
  </si>
  <si>
    <t>Safflower "Carthamus tinctorius" seeds</t>
  </si>
  <si>
    <t>'120770</t>
  </si>
  <si>
    <t>Melon seeds</t>
  </si>
  <si>
    <t>'120791</t>
  </si>
  <si>
    <t>Poppy seeds, whether or not broken</t>
  </si>
  <si>
    <t>Pectic substances, pectinates and pectates</t>
  </si>
  <si>
    <t>'130220</t>
  </si>
  <si>
    <t>Opium</t>
  </si>
  <si>
    <t>'130211</t>
  </si>
  <si>
    <t>Saps and extracts of ephedra</t>
  </si>
  <si>
    <t>'130214</t>
  </si>
  <si>
    <t>Extracts of hops</t>
  </si>
  <si>
    <t>'130213</t>
  </si>
  <si>
    <r>
      <t xml:space="preserve">Extracts of liquorice (excl. that with a sucrose content by weight of &gt; 10% or in the form </t>
    </r>
    <r>
      <rPr>
        <b/>
        <sz val="8"/>
        <color rgb="FF002B54"/>
        <rFont val="Calibri"/>
        <family val="2"/>
        <scheme val="minor"/>
      </rPr>
      <t>...</t>
    </r>
  </si>
  <si>
    <t>'130212</t>
  </si>
  <si>
    <t>Agar-agar, whether or not modified</t>
  </si>
  <si>
    <t>'130231</t>
  </si>
  <si>
    <t>Lac; natural gums, resins, gum-resins, balsams and other natural oleoresins (excl. gum Arabic)</t>
  </si>
  <si>
    <t>'130190</t>
  </si>
  <si>
    <r>
      <t xml:space="preserve">Mucilages and thickeners derived from vegetable products, whether or not modified (excl. from </t>
    </r>
    <r>
      <rPr>
        <b/>
        <sz val="8"/>
        <color rgb="FF002B54"/>
        <rFont val="Calibri"/>
        <family val="2"/>
        <scheme val="minor"/>
      </rPr>
      <t>...</t>
    </r>
  </si>
  <si>
    <t>'130239</t>
  </si>
  <si>
    <t>Natural gum Arabic</t>
  </si>
  <si>
    <t>'130120</t>
  </si>
  <si>
    <t>Vegetable saps and extracts (excl. liquorice, hops, opium and ephedra)</t>
  </si>
  <si>
    <t>'130219</t>
  </si>
  <si>
    <r>
      <t xml:space="preserve">Mucilages and thickeners, derived from locust beans, locust bean seeds or guar seeds, whether </t>
    </r>
    <r>
      <rPr>
        <b/>
        <sz val="8"/>
        <color rgb="FF002B54"/>
        <rFont val="Calibri"/>
        <family val="2"/>
        <scheme val="minor"/>
      </rPr>
      <t>...</t>
    </r>
  </si>
  <si>
    <t>'130232</t>
  </si>
  <si>
    <t>Quantity imported in 2022</t>
  </si>
  <si>
    <t>IMPORT RHI</t>
  </si>
  <si>
    <t>SQUARE OF SHARE</t>
  </si>
  <si>
    <t>SHARE</t>
  </si>
  <si>
    <t>Saudi Arabia's imports from India</t>
  </si>
  <si>
    <t>India's exports have been reported by India</t>
  </si>
  <si>
    <t>Saudi Arabia's imports have been reported by Saudi Arabia</t>
  </si>
  <si>
    <t>Sources: ITC calculations based on Central Department Of Statistics &amp; Information statistics.</t>
  </si>
  <si>
    <t>Product: 13 Lac; gums, resins and other vegetable saps and extracts</t>
  </si>
  <si>
    <t xml:space="preserve">Existing and potential trade between Saudi Arabia and India in 2022 </t>
  </si>
  <si>
    <t>Rattans</t>
  </si>
  <si>
    <t>'140120</t>
  </si>
  <si>
    <t>Bamboos</t>
  </si>
  <si>
    <t>'140110</t>
  </si>
  <si>
    <r>
      <t xml:space="preserve">Reeds, rushes, osier, raffia, cleaned, bleached or dyed cereal straw, lime bark and other vegetable </t>
    </r>
    <r>
      <rPr>
        <b/>
        <sz val="8"/>
        <color rgb="FF002B54"/>
        <rFont val="Calibri"/>
        <family val="2"/>
        <scheme val="minor"/>
      </rPr>
      <t>...</t>
    </r>
  </si>
  <si>
    <t>'140190</t>
  </si>
  <si>
    <t>Cotton linters</t>
  </si>
  <si>
    <t>'140420</t>
  </si>
  <si>
    <t>Vegetable products n.e.s</t>
  </si>
  <si>
    <t>'140490</t>
  </si>
  <si>
    <t>Product: 14 Vegetable plaiting materials; vegetable products not elsewhere specified or included</t>
  </si>
  <si>
    <r>
      <t xml:space="preserve">Animal fats and oils and their fractions, partly or wholly hydrogenated, inter-esterified, </t>
    </r>
    <r>
      <rPr>
        <b/>
        <sz val="8"/>
        <color rgb="FF002B54"/>
        <rFont val="Calibri"/>
        <family val="2"/>
        <scheme val="minor"/>
      </rPr>
      <t>...</t>
    </r>
  </si>
  <si>
    <t>'151610</t>
  </si>
  <si>
    <r>
      <t xml:space="preserve">Edible mixtures or preparations of animal or vegetable fats or oils and edible fractions of </t>
    </r>
    <r>
      <rPr>
        <b/>
        <sz val="8"/>
        <color rgb="FF002B54"/>
        <rFont val="Calibri"/>
        <family val="2"/>
        <scheme val="minor"/>
      </rPr>
      <t>...</t>
    </r>
  </si>
  <si>
    <t>'151790</t>
  </si>
  <si>
    <t>Degras; residues resulting from the treatment of fatty substances or animal or vegetable waxes</t>
  </si>
  <si>
    <t>'152200</t>
  </si>
  <si>
    <t>Fish-liver oils and their fractions, whether or not refined (excl. chemically modified)</t>
  </si>
  <si>
    <t>'150410</t>
  </si>
  <si>
    <r>
      <t xml:space="preserve">Lard stearin, lard oil, oleostearin, oleo-oil and tallow oil (excl. emulsified, mixed or otherwise </t>
    </r>
    <r>
      <rPr>
        <b/>
        <sz val="8"/>
        <color rgb="FF002B54"/>
        <rFont val="Calibri"/>
        <family val="2"/>
        <scheme val="minor"/>
      </rPr>
      <t>...</t>
    </r>
  </si>
  <si>
    <t>'150300</t>
  </si>
  <si>
    <t>Fats of bovine animals, sheep or goats (excl. tallow, oleostearin and oleo-oil)</t>
  </si>
  <si>
    <t>'150290</t>
  </si>
  <si>
    <t>Tallow of bovine animals, sheep or goats (excl. oil and oleostearin)</t>
  </si>
  <si>
    <t>'150210</t>
  </si>
  <si>
    <t>Poultry fat, rendered or otherwise extracted</t>
  </si>
  <si>
    <t>'150190</t>
  </si>
  <si>
    <t>Pig fat, rendered or otherwise extracted (excl. lard)</t>
  </si>
  <si>
    <t>'150120</t>
  </si>
  <si>
    <r>
      <t xml:space="preserve">Fats and oils and their fractions of marine mammals, whether or not refined (excl. chemically </t>
    </r>
    <r>
      <rPr>
        <b/>
        <sz val="8"/>
        <color rgb="FF002B54"/>
        <rFont val="Calibri"/>
        <family val="2"/>
        <scheme val="minor"/>
      </rPr>
      <t>...</t>
    </r>
  </si>
  <si>
    <t>'150430</t>
  </si>
  <si>
    <t>Crude soya-bean oil, whether or not degummed</t>
  </si>
  <si>
    <t>'150710</t>
  </si>
  <si>
    <r>
      <t xml:space="preserve">Other animal fats and oils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</si>
  <si>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'150600</t>
  </si>
  <si>
    <r>
      <t xml:space="preserve">Virgin olive oil and its fractions obtained from the fruit of the olive tree solely by mechanical </t>
    </r>
    <r>
      <rPr>
        <b/>
        <sz val="8"/>
        <color rgb="FF002B54"/>
        <rFont val="Calibri"/>
        <family val="2"/>
        <scheme val="minor"/>
      </rPr>
      <t>...</t>
    </r>
  </si>
  <si>
    <t>'150910</t>
  </si>
  <si>
    <t>Crude sunflower-seed or safflower oil</t>
  </si>
  <si>
    <t>'151211</t>
  </si>
  <si>
    <t>Palm oil and its fractions, whether or not refined (excl. chemically modified and crude)</t>
  </si>
  <si>
    <t>'151190</t>
  </si>
  <si>
    <t>Crude palm oil</t>
  </si>
  <si>
    <t>'151110</t>
  </si>
  <si>
    <t>No quantity</t>
  </si>
  <si>
    <r>
      <t xml:space="preserve">Other oils and their fractions, obtained solely from olives, whether or not refined, but not </t>
    </r>
    <r>
      <rPr>
        <b/>
        <sz val="8"/>
        <color rgb="FF002B54"/>
        <rFont val="Calibri"/>
        <family val="2"/>
        <scheme val="minor"/>
      </rPr>
      <t>...</t>
    </r>
  </si>
  <si>
    <t>'151000</t>
  </si>
  <si>
    <t>Crude palm kernel and babassu oil</t>
  </si>
  <si>
    <t>'151321</t>
  </si>
  <si>
    <t>Low erucic acid rape or colza oil "fixed oil which has an erucic acid content of &lt; 2%", crude</t>
  </si>
  <si>
    <t>'151411</t>
  </si>
  <si>
    <t>Crude cotton-seed oil</t>
  </si>
  <si>
    <t>'151221</t>
  </si>
  <si>
    <t>Crude maize oil</t>
  </si>
  <si>
    <t>'151521</t>
  </si>
  <si>
    <r>
      <t xml:space="preserve">Maize oil and fractions thereof,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</si>
  <si>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'151529</t>
  </si>
  <si>
    <r>
      <t xml:space="preserve">Cotton-seed oil and its fractions,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</si>
  <si>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'151229</t>
  </si>
  <si>
    <r>
      <t xml:space="preserve">Low erucic acid rape or colza oil "fixed oil which has an erucic acid content of &lt; 2%" and </t>
    </r>
    <r>
      <rPr>
        <b/>
        <sz val="8"/>
        <color rgb="FF002B54"/>
        <rFont val="Calibri"/>
        <family val="2"/>
        <scheme val="minor"/>
      </rPr>
      <t>...</t>
    </r>
  </si>
  <si>
    <t>'151419</t>
  </si>
  <si>
    <t>Beeswax, other insect waxes and spermaceti, whether or not refined or coloured</t>
  </si>
  <si>
    <t>'152190</t>
  </si>
  <si>
    <r>
      <t xml:space="preserve">Olive oil "EU cat. 4 and 5" and fractions obtained from the fruit of the olive tree solely </t>
    </r>
    <r>
      <rPr>
        <b/>
        <sz val="8"/>
        <color rgb="FF002B54"/>
        <rFont val="Calibri"/>
        <family val="2"/>
        <scheme val="minor"/>
      </rPr>
      <t>...</t>
    </r>
  </si>
  <si>
    <t>'150990</t>
  </si>
  <si>
    <r>
      <t xml:space="preserve">Sunflower-seed or safflower oil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</si>
  <si>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'151219</t>
  </si>
  <si>
    <r>
      <t xml:space="preserve">Linseed oil and fractions thereof,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</si>
  <si>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'151519</t>
  </si>
  <si>
    <t>Crude groundnut oil</t>
  </si>
  <si>
    <t>'150810</t>
  </si>
  <si>
    <r>
      <t xml:space="preserve">Palm kernel and babassu oil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</si>
  <si>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'151329</t>
  </si>
  <si>
    <t>Groundnut oil and its fractions, whether or not refined (excl. chemically modified and crude)</t>
  </si>
  <si>
    <t>'150890</t>
  </si>
  <si>
    <t>Crude linseed oil</t>
  </si>
  <si>
    <t>'151511</t>
  </si>
  <si>
    <t>Vegetable waxes, whether or not refined or coloured (excl. triglycerides)</t>
  </si>
  <si>
    <t>'152110</t>
  </si>
  <si>
    <r>
      <t xml:space="preserve">Animal or vegetable fats and oils and their fractions, boiled, oxidised, dehydrated, sulphurised, </t>
    </r>
    <r>
      <rPr>
        <b/>
        <sz val="8"/>
        <color rgb="FF002B54"/>
        <rFont val="Calibri"/>
        <family val="2"/>
        <scheme val="minor"/>
      </rPr>
      <t>...</t>
    </r>
  </si>
  <si>
    <t>'151800</t>
  </si>
  <si>
    <t>Wool grease and fatty substances derived therefrom, incl. lanolin</t>
  </si>
  <si>
    <t>'150500</t>
  </si>
  <si>
    <r>
      <t xml:space="preserve">High erucic acid rape or colza oil "fixed oil which has an erucic acid content of &gt;= 2%", and </t>
    </r>
    <r>
      <rPr>
        <b/>
        <sz val="8"/>
        <color rgb="FF002B54"/>
        <rFont val="Calibri"/>
        <family val="2"/>
        <scheme val="minor"/>
      </rPr>
      <t>...</t>
    </r>
  </si>
  <si>
    <t>'151499</t>
  </si>
  <si>
    <r>
      <t xml:space="preserve">High erucic acid rape or colza oil "fixed oil which has an erucic acid content of &gt;= 2%" and </t>
    </r>
    <r>
      <rPr>
        <b/>
        <sz val="8"/>
        <color rgb="FF002B54"/>
        <rFont val="Calibri"/>
        <family val="2"/>
        <scheme val="minor"/>
      </rPr>
      <t>...</t>
    </r>
  </si>
  <si>
    <t>'151491</t>
  </si>
  <si>
    <t>Margarine (excl. liquid)</t>
  </si>
  <si>
    <t>'151710</t>
  </si>
  <si>
    <t>Crude coconut oil</t>
  </si>
  <si>
    <t>'151311</t>
  </si>
  <si>
    <t>Soya-bean oil and its fractions, whether or not refined (excl. chemically modified and crude)</t>
  </si>
  <si>
    <t>'150790</t>
  </si>
  <si>
    <r>
      <t xml:space="preserve">Vegetable fats and oils and their fractions, partly or wholly hydrogenated, inter-esterified, </t>
    </r>
    <r>
      <rPr>
        <b/>
        <sz val="8"/>
        <color rgb="FF002B54"/>
        <rFont val="Calibri"/>
        <family val="2"/>
        <scheme val="minor"/>
      </rPr>
      <t>...</t>
    </r>
  </si>
  <si>
    <t>'151620</t>
  </si>
  <si>
    <t>Sesame oil and its fractions, whether or not refined, but not chemically modified</t>
  </si>
  <si>
    <t>'151550</t>
  </si>
  <si>
    <r>
      <t xml:space="preserve">Fixed vegetable fats and oils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</si>
  <si>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'151590</t>
  </si>
  <si>
    <t>Glycerol, crude; glycerol waters and glycerol lyes</t>
  </si>
  <si>
    <t>'152000</t>
  </si>
  <si>
    <t>Castor oil and fractions thereof, whether or not refined, but not chemically modified</t>
  </si>
  <si>
    <t>'151530</t>
  </si>
  <si>
    <r>
      <t xml:space="preserve">Fats and oils of fish and their fractions, whether or not refined (excl. liver oils and chemically </t>
    </r>
    <r>
      <rPr>
        <b/>
        <sz val="8"/>
        <color rgb="FF002B54"/>
        <rFont val="Calibri"/>
        <family val="2"/>
        <scheme val="minor"/>
      </rPr>
      <t>...</t>
    </r>
  </si>
  <si>
    <t>'150420</t>
  </si>
  <si>
    <t>Coconut oil and its fractions, whether or not refined, but not chemically modified (excl. crude)</t>
  </si>
  <si>
    <t>'151319</t>
  </si>
  <si>
    <t>Product: 15 Animal, vegetable or microbial fats and oils and their cleavage products; prepared edible fats; ...</t>
  </si>
  <si>
    <t>Prepared or preserved mackerel, whole or in pieces (excl. minced)</t>
  </si>
  <si>
    <t>'160415</t>
  </si>
  <si>
    <t>Prepared or preserved tunas, skipjack and Atlantic bonito, whole or in pieces (excl. minced)</t>
  </si>
  <si>
    <t>'160414</t>
  </si>
  <si>
    <r>
      <t xml:space="preserve">Prepared or preserved sardines, sardinella and brisling or sprats, whole or in pieces (excl. </t>
    </r>
    <r>
      <rPr>
        <b/>
        <sz val="8"/>
        <color rgb="FF002B54"/>
        <rFont val="Calibri"/>
        <family val="2"/>
        <scheme val="minor"/>
      </rPr>
      <t>...</t>
    </r>
  </si>
  <si>
    <t>'160413</t>
  </si>
  <si>
    <t>Prepared or preserved herrings, whole or in pieces (excl. minced)</t>
  </si>
  <si>
    <t>'160412</t>
  </si>
  <si>
    <t>Prepared or preserved salmon, whole or in pieces (excl. minced)</t>
  </si>
  <si>
    <t>'160411</t>
  </si>
  <si>
    <t>Extracts and juices of meat, fish or crustaceans, molluscs and other aquatic invertebrates</t>
  </si>
  <si>
    <t>'160300</t>
  </si>
  <si>
    <r>
      <t xml:space="preserve">Prepared or preserved meat, offal, blood or insects (excl. meat or offal of poultry, swine </t>
    </r>
    <r>
      <rPr>
        <b/>
        <sz val="8"/>
        <color rgb="FF002B54"/>
        <rFont val="Calibri"/>
        <family val="2"/>
        <scheme val="minor"/>
      </rPr>
      <t>...</t>
    </r>
  </si>
  <si>
    <t>'160290</t>
  </si>
  <si>
    <r>
      <t xml:space="preserve">Prepared or preserved meat or offal of bovine animals (excl. sausages and similar products, </t>
    </r>
    <r>
      <rPr>
        <b/>
        <sz val="8"/>
        <color rgb="FF002B54"/>
        <rFont val="Calibri"/>
        <family val="2"/>
        <scheme val="minor"/>
      </rPr>
      <t>...</t>
    </r>
  </si>
  <si>
    <t>'160250</t>
  </si>
  <si>
    <r>
      <t xml:space="preserve">Prepared or preserved meat and offal of swine, incl. mixtures (excl. hams, shoulders and cuts </t>
    </r>
    <r>
      <rPr>
        <b/>
        <sz val="8"/>
        <color rgb="FF002B54"/>
        <rFont val="Calibri"/>
        <family val="2"/>
        <scheme val="minor"/>
      </rPr>
      <t>...</t>
    </r>
  </si>
  <si>
    <t>'160249</t>
  </si>
  <si>
    <t>Hams of swine and cuts thereof, prepared or preserved</t>
  </si>
  <si>
    <t>'160241</t>
  </si>
  <si>
    <r>
      <t xml:space="preserve">Prepared or preserved meat or meat offal of ducks, geese and guinea fowl of the species domesticus </t>
    </r>
    <r>
      <rPr>
        <b/>
        <sz val="8"/>
        <color rgb="FF002B54"/>
        <rFont val="Calibri"/>
        <family val="2"/>
        <scheme val="minor"/>
      </rPr>
      <t>...</t>
    </r>
  </si>
  <si>
    <t>'160239</t>
  </si>
  <si>
    <r>
      <t xml:space="preserve">Meat or offal of fowls of the species "Gallus domesticus", prepared or preserved (excl. sausages </t>
    </r>
    <r>
      <rPr>
        <b/>
        <sz val="8"/>
        <color rgb="FF002B54"/>
        <rFont val="Calibri"/>
        <family val="2"/>
        <scheme val="minor"/>
      </rPr>
      <t>...</t>
    </r>
  </si>
  <si>
    <t>'160232</t>
  </si>
  <si>
    <r>
      <t xml:space="preserve">Meat or offal of turkeys "Gallus domesticus", prepared or preserved (excl. sausages and similar </t>
    </r>
    <r>
      <rPr>
        <b/>
        <sz val="8"/>
        <color rgb="FF002B54"/>
        <rFont val="Calibri"/>
        <family val="2"/>
        <scheme val="minor"/>
      </rPr>
      <t>...</t>
    </r>
  </si>
  <si>
    <t>'160231</t>
  </si>
  <si>
    <r>
      <t xml:space="preserve">Preparations of liver of any animal (excl. sausages and similar products and finely homogenised </t>
    </r>
    <r>
      <rPr>
        <b/>
        <sz val="8"/>
        <color rgb="FF002B54"/>
        <rFont val="Calibri"/>
        <family val="2"/>
        <scheme val="minor"/>
      </rPr>
      <t>...</t>
    </r>
  </si>
  <si>
    <t>'160220</t>
  </si>
  <si>
    <r>
      <t xml:space="preserve">Homogenised prepared meat, offal, blood or insects, put up for retail sale as infant food or </t>
    </r>
    <r>
      <rPr>
        <b/>
        <sz val="8"/>
        <color rgb="FF002B54"/>
        <rFont val="Calibri"/>
        <family val="2"/>
        <scheme val="minor"/>
      </rPr>
      <t>...</t>
    </r>
  </si>
  <si>
    <t>'160210</t>
  </si>
  <si>
    <r>
      <t xml:space="preserve">Sausages and similar products, of meat, meat offal, blood or insects; food preparations based </t>
    </r>
    <r>
      <rPr>
        <b/>
        <sz val="8"/>
        <color rgb="FF002B54"/>
        <rFont val="Calibri"/>
        <family val="2"/>
        <scheme val="minor"/>
      </rPr>
      <t>...</t>
    </r>
  </si>
  <si>
    <t>'160100</t>
  </si>
  <si>
    <t>Lobster, prepared or preserved (excl. smoked)</t>
  </si>
  <si>
    <t>'160530</t>
  </si>
  <si>
    <t>Shrimps and prawns, prepared or preserved, in airtight containers (excl. smoked)</t>
  </si>
  <si>
    <t>'160529</t>
  </si>
  <si>
    <t>Shrimps and prawns, prepared or preserved, not in airtight containers (excl. smoked)</t>
  </si>
  <si>
    <t>'160521</t>
  </si>
  <si>
    <t>Crab, prepared or preserved (excl. smoked)</t>
  </si>
  <si>
    <t>'160510</t>
  </si>
  <si>
    <t>Caviar substitutes prepared from fish eggs</t>
  </si>
  <si>
    <t>'160432</t>
  </si>
  <si>
    <t>Caviar</t>
  </si>
  <si>
    <t>'160431</t>
  </si>
  <si>
    <t>Prepared or preserved fish (excl. whole or in pieces)</t>
  </si>
  <si>
    <t>'160420</t>
  </si>
  <si>
    <r>
      <t xml:space="preserve">Prepared or preserved fish, whole or in pieces (excl. minced, merely smoked, and salmon, herrings, </t>
    </r>
    <r>
      <rPr>
        <b/>
        <sz val="8"/>
        <color rgb="FF002B54"/>
        <rFont val="Calibri"/>
        <family val="2"/>
        <scheme val="minor"/>
      </rPr>
      <t>...</t>
    </r>
  </si>
  <si>
    <t>'160419</t>
  </si>
  <si>
    <r>
      <t xml:space="preserve">Aquatic invertebrates, prepared or preserved (excl. smoked, crustaceans, molluscs, sea cucumbers, </t>
    </r>
    <r>
      <rPr>
        <b/>
        <sz val="8"/>
        <color rgb="FF002B54"/>
        <rFont val="Calibri"/>
        <family val="2"/>
        <scheme val="minor"/>
      </rPr>
      <t>...</t>
    </r>
  </si>
  <si>
    <t>'160569</t>
  </si>
  <si>
    <r>
      <t xml:space="preserve">Molluscs, prepared or preserved (excl. smoked, oysters, scallops, mussels, cuttle fish, squid, </t>
    </r>
    <r>
      <rPr>
        <b/>
        <sz val="8"/>
        <color rgb="FF002B54"/>
        <rFont val="Calibri"/>
        <family val="2"/>
        <scheme val="minor"/>
      </rPr>
      <t>...</t>
    </r>
  </si>
  <si>
    <t>'160559</t>
  </si>
  <si>
    <t>Snails, prepared or preserved (excl. smoked and sea snails)</t>
  </si>
  <si>
    <t>'160558</t>
  </si>
  <si>
    <t>Clams, cockles and arkshells, prepared or preserved (excl. smoked)</t>
  </si>
  <si>
    <t>'160556</t>
  </si>
  <si>
    <t>Cuttlefish and squid, prepared or preserved (excl. smoked)</t>
  </si>
  <si>
    <t>'160554</t>
  </si>
  <si>
    <t>Mussels, prepared or preserved (excl. smoked)</t>
  </si>
  <si>
    <t>'160553</t>
  </si>
  <si>
    <t>Scallops, incl. queen scallops, prepared or preserved (excl. smoked)</t>
  </si>
  <si>
    <t>'160552</t>
  </si>
  <si>
    <t>Oysters, prepared or preserved (excl. smoked)</t>
  </si>
  <si>
    <t>'160551</t>
  </si>
  <si>
    <t>Crustaceans, prepared or preserved (excl. smoked, crabs, shrimps, prawns and lobster)</t>
  </si>
  <si>
    <t>'160540</t>
  </si>
  <si>
    <t>Prepared or preserved anchovies, whole or in pieces (excl. minced)</t>
  </si>
  <si>
    <t>'160416</t>
  </si>
  <si>
    <t>Octopus, prepared or preserved (excl. smoked)</t>
  </si>
  <si>
    <t>'160555</t>
  </si>
  <si>
    <t>Product: 16 Preparations of meat, of fish, of crustaceans, molluscs or other aquatic invertebrates, or ...</t>
  </si>
  <si>
    <t>Beet molasses resulting from the extraction or refining of sugar</t>
  </si>
  <si>
    <t>'170390</t>
  </si>
  <si>
    <r>
      <t xml:space="preserve">Fructose in solid form and fructose syrup, not containing added flavouring or colouring matter </t>
    </r>
    <r>
      <rPr>
        <b/>
        <sz val="8"/>
        <color rgb="FF002B54"/>
        <rFont val="Calibri"/>
        <family val="2"/>
        <scheme val="minor"/>
      </rPr>
      <t>...</t>
    </r>
  </si>
  <si>
    <t>'170260</t>
  </si>
  <si>
    <t>Chemically pure fructose in solid form</t>
  </si>
  <si>
    <t>'170250</t>
  </si>
  <si>
    <r>
      <t xml:space="preserve">Lactose in solid form and lactose syrup, not containing added flavouring or colouring matter, </t>
    </r>
    <r>
      <rPr>
        <b/>
        <sz val="8"/>
        <color rgb="FF002B54"/>
        <rFont val="Calibri"/>
        <family val="2"/>
        <scheme val="minor"/>
      </rPr>
      <t>...</t>
    </r>
  </si>
  <si>
    <t>'170211</t>
  </si>
  <si>
    <t>'170219</t>
  </si>
  <si>
    <t>Refined cane or beet sugar, containing added flavouring or colouring, in solid form</t>
  </si>
  <si>
    <t>'170191</t>
  </si>
  <si>
    <r>
      <t xml:space="preserve">Glucose in solid form and glucose syrup, not containing added flavouring or colouring matter, </t>
    </r>
    <r>
      <rPr>
        <b/>
        <sz val="8"/>
        <color rgb="FF002B54"/>
        <rFont val="Calibri"/>
        <family val="2"/>
        <scheme val="minor"/>
      </rPr>
      <t>...</t>
    </r>
  </si>
  <si>
    <t>'170240</t>
  </si>
  <si>
    <t>Maple sugar, in solid form, and maple syrup (excl. flavoured or coloured)</t>
  </si>
  <si>
    <t>'170220</t>
  </si>
  <si>
    <r>
      <t xml:space="preserve">Raw cane sugar, in solid form, not containing added flavouring or colouring matter (excl. cane </t>
    </r>
    <r>
      <rPr>
        <b/>
        <sz val="8"/>
        <color rgb="FF002B54"/>
        <rFont val="Calibri"/>
        <family val="2"/>
        <scheme val="minor"/>
      </rPr>
      <t>...</t>
    </r>
  </si>
  <si>
    <t>'170114</t>
  </si>
  <si>
    <t>Chewing gum, whether or not sugar-coated</t>
  </si>
  <si>
    <t>'170410</t>
  </si>
  <si>
    <r>
      <t xml:space="preserve">Glucose in solid form and glucose syrup, not containing added flavouring or colouring matter </t>
    </r>
    <r>
      <rPr>
        <b/>
        <sz val="8"/>
        <color rgb="FF002B54"/>
        <rFont val="Calibri"/>
        <family val="2"/>
        <scheme val="minor"/>
      </rPr>
      <t>...</t>
    </r>
  </si>
  <si>
    <t>'170230</t>
  </si>
  <si>
    <r>
      <t xml:space="preserve">Sugars in solid form, incl. invert sugar and chemically pure maltose, and sugar and sugar syrup </t>
    </r>
    <r>
      <rPr>
        <b/>
        <sz val="8"/>
        <color rgb="FF002B54"/>
        <rFont val="Calibri"/>
        <family val="2"/>
        <scheme val="minor"/>
      </rPr>
      <t>...</t>
    </r>
  </si>
  <si>
    <t>'170290</t>
  </si>
  <si>
    <t>Sugar confectionery not containing cocoa, incl. white chocolate (excl. chewing gum)</t>
  </si>
  <si>
    <t>'170490</t>
  </si>
  <si>
    <t>Cane molasses resulting from the extraction or refining of sugar</t>
  </si>
  <si>
    <t>'170310</t>
  </si>
  <si>
    <r>
      <t xml:space="preserve">Cane or beet sugar and chemically pure sucrose, in solid form (excl. cane and beet sugar containing </t>
    </r>
    <r>
      <rPr>
        <b/>
        <sz val="8"/>
        <color rgb="FF002B54"/>
        <rFont val="Calibri"/>
        <family val="2"/>
        <scheme val="minor"/>
      </rPr>
      <t>...</t>
    </r>
  </si>
  <si>
    <t>'170199</t>
  </si>
  <si>
    <t>Raw beet sugar (excl. added flavouring or colouring)</t>
  </si>
  <si>
    <t>'170112</t>
  </si>
  <si>
    <r>
      <t xml:space="preserve">Raw cane sugar, in solid form, not containing added flavouring or colouring matter, obtained </t>
    </r>
    <r>
      <rPr>
        <b/>
        <sz val="8"/>
        <color rgb="FF002B54"/>
        <rFont val="Calibri"/>
        <family val="2"/>
        <scheme val="minor"/>
      </rPr>
      <t>...</t>
    </r>
  </si>
  <si>
    <t>'170113</t>
  </si>
  <si>
    <t>Product: 17 Sugars and sugar confectionery</t>
  </si>
  <si>
    <t>Cocoa shells, husks, skins and other cocoa waste</t>
  </si>
  <si>
    <t>'180200</t>
  </si>
  <si>
    <t>Cocoa beans, whole or broken, raw or roasted</t>
  </si>
  <si>
    <t>'180100</t>
  </si>
  <si>
    <t>Chocolate and other preparations containing cocoa, in blocks, slabs or bars of &lt;= 2 kg, filled</t>
  </si>
  <si>
    <t>'180631</t>
  </si>
  <si>
    <t>Cocoa powder, not containing added sugar or other sweetening matter</t>
  </si>
  <si>
    <t>'180500</t>
  </si>
  <si>
    <t>Cocoa butter, fat and oil</t>
  </si>
  <si>
    <t>'180400</t>
  </si>
  <si>
    <t>Cocoa paste, wholly or partly defatted</t>
  </si>
  <si>
    <t>'180320</t>
  </si>
  <si>
    <t>Cocoa paste (excl. defatted)</t>
  </si>
  <si>
    <t>'180310</t>
  </si>
  <si>
    <r>
      <t xml:space="preserve">Chocolate and other preparations containing cocoa, in blocks, slabs or bars of &lt;= 2 kg (excl. </t>
    </r>
    <r>
      <rPr>
        <b/>
        <sz val="8"/>
        <color rgb="FF002B54"/>
        <rFont val="Calibri"/>
        <family val="2"/>
        <scheme val="minor"/>
      </rPr>
      <t>...</t>
    </r>
  </si>
  <si>
    <t>'180632</t>
  </si>
  <si>
    <t>Cocoa powder, sweetened</t>
  </si>
  <si>
    <t>'180610</t>
  </si>
  <si>
    <r>
      <t xml:space="preserve">Chocolate and other food preparations containing cocoa, in blocks, slabs or bars weighing &gt; </t>
    </r>
    <r>
      <rPr>
        <b/>
        <sz val="8"/>
        <color rgb="FF002B54"/>
        <rFont val="Calibri"/>
        <family val="2"/>
        <scheme val="minor"/>
      </rPr>
      <t>...</t>
    </r>
  </si>
  <si>
    <t>'180620</t>
  </si>
  <si>
    <r>
      <t xml:space="preserve">Chocolate and other preparations containing cocoa, in containers or immediate packings of &lt;= </t>
    </r>
    <r>
      <rPr>
        <b/>
        <sz val="8"/>
        <color rgb="FF002B54"/>
        <rFont val="Calibri"/>
        <family val="2"/>
        <scheme val="minor"/>
      </rPr>
      <t>...</t>
    </r>
  </si>
  <si>
    <t>'180690</t>
  </si>
  <si>
    <t>Product: 18 Cocoa and cocoa preparations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</si>
</sst>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FFFFFF"/>
      <name val="Calibri"/>
      <family val="2"/>
    </font>
    <font>
      <sz val="8"/>
      <color rgb="FF002B54"/>
      <name val="Calibri"/>
      <family val="2"/>
    </font>
    <font>
      <b/>
      <sz val="8"/>
      <color rgb="FF002B54"/>
      <name val="Calibri"/>
      <family val="2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b/>
      <sz val="8"/>
      <color rgb="FF002B5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B54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2B54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D7B9D"/>
        <bgColor rgb="FF000000"/>
      </patternFill>
    </fill>
    <fill>
      <patternFill patternType="solid">
        <fgColor rgb="FFF7F6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/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2B54"/>
      </right>
      <top/>
      <bottom/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/>
      <right/>
      <top/>
      <bottom style="thin">
        <color rgb="FF002B54"/>
      </bottom>
      <diagonal/>
    </border>
    <border>
      <left/>
      <right style="thin">
        <color rgb="FF002B54"/>
      </right>
      <top/>
      <bottom style="thin">
        <color rgb="FF002B5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1" fillId="0" borderId="11" xfId="0" applyFont="1" applyBorder="1"/>
    <xf numFmtId="0" fontId="2" fillId="2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right"/>
    </xf>
    <xf numFmtId="0" fontId="3" fillId="3" borderId="14" xfId="0" applyFont="1" applyFill="1" applyBorder="1" applyAlignment="1">
      <alignment horizontal="center" wrapText="1"/>
    </xf>
    <xf numFmtId="0" fontId="3" fillId="4" borderId="15" xfId="0" applyFont="1" applyFill="1" applyBorder="1" applyAlignment="1">
      <alignment horizontal="left" wrapText="1"/>
    </xf>
    <xf numFmtId="0" fontId="3" fillId="4" borderId="14" xfId="0" applyFont="1" applyFill="1" applyBorder="1" applyAlignment="1">
      <alignment horizontal="left" wrapText="1"/>
    </xf>
    <xf numFmtId="0" fontId="3" fillId="4" borderId="14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left" wrapText="1"/>
    </xf>
    <xf numFmtId="0" fontId="3" fillId="3" borderId="17" xfId="0" applyFont="1" applyFill="1" applyBorder="1" applyAlignment="1">
      <alignment horizontal="left" wrapText="1"/>
    </xf>
    <xf numFmtId="0" fontId="3" fillId="3" borderId="17" xfId="0" applyFont="1" applyFill="1" applyBorder="1" applyAlignment="1">
      <alignment horizontal="right"/>
    </xf>
    <xf numFmtId="0" fontId="3" fillId="3" borderId="17" xfId="0" applyFont="1" applyFill="1" applyBorder="1" applyAlignment="1">
      <alignment horizontal="center" wrapText="1"/>
    </xf>
    <xf numFmtId="0" fontId="1" fillId="0" borderId="18" xfId="0" applyFont="1" applyBorder="1"/>
    <xf numFmtId="0" fontId="1" fillId="0" borderId="19" xfId="0" applyFont="1" applyBorder="1"/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 wrapText="1"/>
    </xf>
    <xf numFmtId="0" fontId="0" fillId="0" borderId="11" xfId="0" applyBorder="1"/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left" wrapText="1"/>
    </xf>
    <xf numFmtId="0" fontId="6" fillId="6" borderId="14" xfId="0" applyFont="1" applyFill="1" applyBorder="1" applyAlignment="1">
      <alignment horizontal="left" wrapText="1"/>
    </xf>
    <xf numFmtId="0" fontId="6" fillId="6" borderId="14" xfId="0" applyFont="1" applyFill="1" applyBorder="1" applyAlignment="1">
      <alignment horizontal="right"/>
    </xf>
    <xf numFmtId="0" fontId="6" fillId="6" borderId="14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left" wrapText="1"/>
    </xf>
    <xf numFmtId="0" fontId="6" fillId="7" borderId="14" xfId="0" applyFont="1" applyFill="1" applyBorder="1" applyAlignment="1">
      <alignment horizontal="left" wrapText="1"/>
    </xf>
    <xf numFmtId="0" fontId="6" fillId="7" borderId="14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center" wrapText="1"/>
    </xf>
    <xf numFmtId="0" fontId="6" fillId="6" borderId="16" xfId="0" applyFont="1" applyFill="1" applyBorder="1" applyAlignment="1">
      <alignment horizontal="left" wrapText="1"/>
    </xf>
    <xf numFmtId="0" fontId="6" fillId="6" borderId="17" xfId="0" applyFont="1" applyFill="1" applyBorder="1" applyAlignment="1">
      <alignment horizontal="left" wrapText="1"/>
    </xf>
    <xf numFmtId="0" fontId="6" fillId="6" borderId="17" xfId="0" applyFont="1" applyFill="1" applyBorder="1" applyAlignment="1">
      <alignment horizontal="right"/>
    </xf>
    <xf numFmtId="0" fontId="6" fillId="6" borderId="17" xfId="0" applyFont="1" applyFill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0" fontId="6" fillId="7" borderId="16" xfId="0" applyFont="1" applyFill="1" applyBorder="1" applyAlignment="1">
      <alignment horizontal="left" wrapText="1"/>
    </xf>
    <xf numFmtId="0" fontId="6" fillId="7" borderId="17" xfId="0" applyFont="1" applyFill="1" applyBorder="1" applyAlignment="1">
      <alignment horizontal="left" wrapText="1"/>
    </xf>
    <xf numFmtId="0" fontId="6" fillId="7" borderId="17" xfId="0" applyFont="1" applyFill="1" applyBorder="1" applyAlignment="1">
      <alignment horizontal="right"/>
    </xf>
    <xf numFmtId="0" fontId="6" fillId="7" borderId="17" xfId="0" applyFont="1" applyFill="1" applyBorder="1" applyAlignment="1">
      <alignment horizontal="center" wrapText="1"/>
    </xf>
    <xf numFmtId="0" fontId="3" fillId="8" borderId="15" xfId="0" applyFont="1" applyFill="1" applyBorder="1" applyAlignment="1">
      <alignment horizontal="left" wrapText="1"/>
    </xf>
    <xf numFmtId="0" fontId="3" fillId="8" borderId="14" xfId="0" applyFont="1" applyFill="1" applyBorder="1" applyAlignment="1">
      <alignment horizontal="left" wrapText="1"/>
    </xf>
    <xf numFmtId="0" fontId="3" fillId="8" borderId="14" xfId="0" applyFont="1" applyFill="1" applyBorder="1" applyAlignment="1">
      <alignment horizontal="right"/>
    </xf>
    <xf numFmtId="0" fontId="6" fillId="9" borderId="14" xfId="0" applyFont="1" applyFill="1" applyBorder="1" applyAlignment="1">
      <alignment horizontal="right"/>
    </xf>
    <xf numFmtId="0" fontId="3" fillId="8" borderId="14" xfId="0" applyFont="1" applyFill="1" applyBorder="1" applyAlignment="1">
      <alignment horizontal="center" wrapText="1"/>
    </xf>
    <xf numFmtId="0" fontId="1" fillId="9" borderId="0" xfId="0" applyFont="1" applyFill="1"/>
    <xf numFmtId="0" fontId="1" fillId="9" borderId="11" xfId="0" applyFont="1" applyFill="1" applyBorder="1"/>
    <xf numFmtId="0" fontId="9" fillId="10" borderId="0" xfId="0" applyFont="1" applyFill="1" applyAlignment="1">
      <alignment horizontal="right"/>
    </xf>
    <xf numFmtId="0" fontId="10" fillId="10" borderId="0" xfId="0" applyFont="1" applyFill="1"/>
    <xf numFmtId="0" fontId="11" fillId="11" borderId="0" xfId="0" applyFont="1" applyFill="1" applyAlignment="1">
      <alignment horizontal="right"/>
    </xf>
    <xf numFmtId="0" fontId="8" fillId="10" borderId="0" xfId="0" applyFont="1" applyFill="1"/>
    <xf numFmtId="0" fontId="6" fillId="9" borderId="15" xfId="0" applyFont="1" applyFill="1" applyBorder="1" applyAlignment="1">
      <alignment horizontal="left" wrapText="1"/>
    </xf>
    <xf numFmtId="0" fontId="6" fillId="9" borderId="14" xfId="0" applyFont="1" applyFill="1" applyBorder="1" applyAlignment="1">
      <alignment horizontal="left" wrapText="1"/>
    </xf>
    <xf numFmtId="0" fontId="6" fillId="9" borderId="14" xfId="0" applyFont="1" applyFill="1" applyBorder="1" applyAlignment="1">
      <alignment horizontal="center" wrapText="1"/>
    </xf>
    <xf numFmtId="0" fontId="0" fillId="9" borderId="0" xfId="0" applyFill="1"/>
    <xf numFmtId="0" fontId="0" fillId="9" borderId="1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 wrapText="1"/>
    </xf>
    <xf numFmtId="0" fontId="6" fillId="12" borderId="7" xfId="0" applyFont="1" applyFill="1" applyBorder="1" applyAlignment="1">
      <alignment horizontal="right"/>
    </xf>
    <xf numFmtId="0" fontId="0" fillId="12" borderId="0" xfId="0" applyFill="1"/>
    <xf numFmtId="0" fontId="6" fillId="6" borderId="7" xfId="0" applyFont="1" applyFill="1" applyBorder="1" applyAlignment="1">
      <alignment horizontal="right"/>
    </xf>
    <xf numFmtId="0" fontId="0" fillId="9" borderId="19" xfId="0" applyFill="1" applyBorder="1"/>
    <xf numFmtId="0" fontId="0" fillId="9" borderId="18" xfId="0" applyFill="1" applyBorder="1"/>
    <xf numFmtId="0" fontId="6" fillId="9" borderId="17" xfId="0" applyFont="1" applyFill="1" applyBorder="1" applyAlignment="1">
      <alignment horizontal="right"/>
    </xf>
    <xf numFmtId="0" fontId="6" fillId="9" borderId="17" xfId="0" applyFont="1" applyFill="1" applyBorder="1" applyAlignment="1">
      <alignment horizontal="center" wrapText="1"/>
    </xf>
    <xf numFmtId="0" fontId="6" fillId="9" borderId="17" xfId="0" applyFont="1" applyFill="1" applyBorder="1" applyAlignment="1">
      <alignment horizontal="left" wrapText="1"/>
    </xf>
    <xf numFmtId="0" fontId="6" fillId="9" borderId="16" xfId="0" applyFont="1" applyFill="1" applyBorder="1" applyAlignment="1">
      <alignment horizontal="left" wrapText="1"/>
    </xf>
    <xf numFmtId="0" fontId="6" fillId="0" borderId="14" xfId="0" applyFont="1" applyBorder="1" applyAlignment="1">
      <alignment horizontal="right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3" fillId="0" borderId="0" xfId="1" applyAlignment="1">
      <alignment wrapText="1"/>
    </xf>
    <xf numFmtId="0" fontId="12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6" fillId="9" borderId="7" xfId="0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13" borderId="7" xfId="0" applyFont="1" applyFill="1" applyBorder="1" applyAlignment="1">
      <alignment horizontal="right"/>
    </xf>
    <xf numFmtId="0" fontId="0" fillId="1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dsi.gov.sa/english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dsi.gov.sa/english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dsi.gov.sa/english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dsi.gov.sa/english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dsi.gov.sa/english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dsi.gov.sa/engli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opLeftCell="A45" workbookViewId="0">
      <selection activeCell="F72" sqref="F72:G72"/>
    </sheetView>
  </sheetViews>
  <sheetFormatPr defaultRowHeight="14.4" x14ac:dyDescent="0.3"/>
  <cols>
    <col min="1" max="2" width="35.5546875" style="1" bestFit="1" customWidth="1"/>
    <col min="3" max="3" width="18.44140625" style="1" bestFit="1" customWidth="1"/>
    <col min="4" max="7" width="18.44140625" style="1" customWidth="1"/>
    <col min="8" max="8" width="32.6640625" style="1" bestFit="1" customWidth="1"/>
    <col min="9" max="9" width="16.5546875" style="1" bestFit="1" customWidth="1"/>
    <col min="10" max="10" width="26.5546875" style="1" bestFit="1" customWidth="1"/>
    <col min="11" max="11" width="17.21875" style="1" bestFit="1" customWidth="1"/>
    <col min="12" max="12" width="8.88671875" style="1"/>
    <col min="13" max="13" width="13.77734375" style="1" bestFit="1" customWidth="1"/>
    <col min="14" max="14" width="8.88671875" style="1"/>
    <col min="15" max="15" width="18.44140625" style="1" bestFit="1" customWidth="1"/>
    <col min="16" max="16" width="32.6640625" style="1" bestFit="1" customWidth="1"/>
    <col min="17" max="17" width="16.44140625" style="1" bestFit="1" customWidth="1"/>
    <col min="18" max="18" width="17.21875" style="1" bestFit="1" customWidth="1"/>
    <col min="19" max="19" width="8.88671875" style="1"/>
    <col min="20" max="20" width="13.77734375" style="1" bestFit="1" customWidth="1"/>
    <col min="21" max="21" width="8.88671875" style="1"/>
    <col min="22" max="22" width="18.44140625" style="1" bestFit="1" customWidth="1"/>
    <col min="23" max="23" width="32.6640625" style="1" bestFit="1" customWidth="1"/>
    <col min="24" max="24" width="16.33203125" style="1" bestFit="1" customWidth="1"/>
    <col min="25" max="25" width="17.21875" style="1" bestFit="1" customWidth="1"/>
    <col min="26" max="26" width="8.88671875" style="1"/>
    <col min="27" max="27" width="13.77734375" style="1" bestFit="1" customWidth="1"/>
    <col min="28" max="16384" width="8.88671875" style="1"/>
  </cols>
  <sheetData>
    <row r="1" spans="1:32" x14ac:dyDescent="0.3">
      <c r="A1" s="66" t="s">
        <v>0</v>
      </c>
      <c r="B1" s="69" t="s">
        <v>1</v>
      </c>
      <c r="C1" s="72" t="s">
        <v>2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4"/>
    </row>
    <row r="2" spans="1:32" x14ac:dyDescent="0.3">
      <c r="A2" s="67"/>
      <c r="B2" s="70"/>
      <c r="C2" s="75" t="s">
        <v>3</v>
      </c>
      <c r="D2" s="76"/>
      <c r="E2" s="76"/>
      <c r="F2" s="76"/>
      <c r="G2" s="76"/>
      <c r="H2" s="76"/>
      <c r="I2" s="76"/>
      <c r="J2" s="76"/>
      <c r="K2" s="76"/>
      <c r="L2" s="76"/>
      <c r="M2" s="77"/>
      <c r="N2" s="75" t="s">
        <v>4</v>
      </c>
      <c r="O2" s="76"/>
      <c r="P2" s="76"/>
      <c r="Q2" s="76"/>
      <c r="R2" s="76"/>
      <c r="S2" s="76"/>
      <c r="T2" s="77"/>
      <c r="U2" s="75" t="s">
        <v>5</v>
      </c>
      <c r="V2" s="76"/>
      <c r="W2" s="76"/>
      <c r="X2" s="76"/>
      <c r="Y2" s="76"/>
      <c r="Z2" s="76"/>
      <c r="AA2" s="77"/>
      <c r="AF2" s="2"/>
    </row>
    <row r="3" spans="1:32" x14ac:dyDescent="0.3">
      <c r="A3" s="68"/>
      <c r="B3" s="71"/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/>
      <c r="O3" s="3" t="s">
        <v>6</v>
      </c>
      <c r="P3" s="3" t="s">
        <v>11</v>
      </c>
      <c r="Q3" s="3" t="s">
        <v>17</v>
      </c>
      <c r="R3" s="3" t="s">
        <v>14</v>
      </c>
      <c r="S3" s="3" t="s">
        <v>15</v>
      </c>
      <c r="T3" s="3" t="s">
        <v>16</v>
      </c>
      <c r="U3" s="3"/>
      <c r="V3" s="3" t="s">
        <v>6</v>
      </c>
      <c r="W3" s="3" t="s">
        <v>11</v>
      </c>
      <c r="X3" s="3" t="s">
        <v>18</v>
      </c>
      <c r="Y3" s="3" t="s">
        <v>14</v>
      </c>
      <c r="Z3" s="3" t="s">
        <v>15</v>
      </c>
      <c r="AA3" s="3" t="s">
        <v>16</v>
      </c>
      <c r="AF3" s="2"/>
    </row>
    <row r="4" spans="1:32" ht="21.6" x14ac:dyDescent="0.3">
      <c r="A4" s="4" t="s">
        <v>19</v>
      </c>
      <c r="B4" s="5" t="s">
        <v>20</v>
      </c>
      <c r="C4" s="6">
        <v>10813</v>
      </c>
      <c r="D4" s="34">
        <v>0.21</v>
      </c>
      <c r="E4" s="6">
        <f>SQRT(D4)</f>
        <v>0.45825756949558399</v>
      </c>
      <c r="F4" s="6">
        <f>C4/$C$71</f>
        <v>0.29719107299912051</v>
      </c>
      <c r="G4" s="6">
        <f>F4^2</f>
        <v>8.8322533870368578E-2</v>
      </c>
      <c r="H4" s="6">
        <v>2</v>
      </c>
      <c r="I4" s="6">
        <v>5</v>
      </c>
      <c r="J4" s="6">
        <v>5</v>
      </c>
      <c r="K4" s="6">
        <v>9104</v>
      </c>
      <c r="L4" s="6" t="s">
        <v>21</v>
      </c>
      <c r="M4" s="6">
        <v>1188</v>
      </c>
      <c r="N4" s="7"/>
      <c r="O4" s="6">
        <v>62033</v>
      </c>
      <c r="P4" s="6">
        <v>5</v>
      </c>
      <c r="Q4" s="6">
        <v>4</v>
      </c>
      <c r="R4" s="6">
        <v>62517</v>
      </c>
      <c r="S4" s="6" t="s">
        <v>21</v>
      </c>
      <c r="T4" s="6">
        <v>992</v>
      </c>
      <c r="U4" s="7"/>
      <c r="V4" s="6">
        <v>225000</v>
      </c>
      <c r="W4" s="6">
        <v>-3</v>
      </c>
      <c r="X4" s="6">
        <v>13</v>
      </c>
      <c r="Y4" s="6">
        <v>235084</v>
      </c>
      <c r="Z4" s="6" t="s">
        <v>21</v>
      </c>
      <c r="AA4" s="6">
        <v>957</v>
      </c>
      <c r="AF4" s="2"/>
    </row>
    <row r="5" spans="1:32" x14ac:dyDescent="0.3">
      <c r="A5" s="8" t="s">
        <v>22</v>
      </c>
      <c r="B5" s="9" t="s">
        <v>23</v>
      </c>
      <c r="C5" s="10">
        <v>8168</v>
      </c>
      <c r="D5" s="34">
        <v>0.21</v>
      </c>
      <c r="E5" s="6">
        <f t="shared" ref="E5:E68" si="0">SQRT(D5)</f>
        <v>0.45825756949558399</v>
      </c>
      <c r="F5" s="6">
        <f t="shared" ref="F5:F68" si="1">C5/$C$71</f>
        <v>0.22449428320140721</v>
      </c>
      <c r="G5" s="6">
        <f t="shared" ref="G5:G68" si="2">F5^2</f>
        <v>5.0397683190113625E-2</v>
      </c>
      <c r="H5" s="10">
        <v>502</v>
      </c>
      <c r="I5" s="10">
        <v>9</v>
      </c>
      <c r="J5" s="10">
        <v>0</v>
      </c>
      <c r="K5" s="10">
        <v>26984</v>
      </c>
      <c r="L5" s="10" t="s">
        <v>21</v>
      </c>
      <c r="M5" s="10">
        <v>303</v>
      </c>
      <c r="N5" s="11"/>
      <c r="O5" s="10">
        <v>52497</v>
      </c>
      <c r="P5" s="10">
        <v>43</v>
      </c>
      <c r="Q5" s="10">
        <v>1</v>
      </c>
      <c r="R5" s="10">
        <v>150253</v>
      </c>
      <c r="S5" s="10" t="s">
        <v>21</v>
      </c>
      <c r="T5" s="10">
        <v>349</v>
      </c>
      <c r="U5" s="11"/>
      <c r="V5" s="10">
        <v>94857</v>
      </c>
      <c r="W5" s="10">
        <v>10</v>
      </c>
      <c r="X5" s="10">
        <v>2</v>
      </c>
      <c r="Y5" s="10">
        <v>441397</v>
      </c>
      <c r="Z5" s="10" t="s">
        <v>21</v>
      </c>
      <c r="AA5" s="10">
        <v>215</v>
      </c>
      <c r="AF5" s="2"/>
    </row>
    <row r="6" spans="1:32" s="55" customFormat="1" x14ac:dyDescent="0.3">
      <c r="A6" s="50" t="s">
        <v>24</v>
      </c>
      <c r="B6" s="51" t="s">
        <v>25</v>
      </c>
      <c r="C6" s="52">
        <v>6312</v>
      </c>
      <c r="D6" s="53">
        <v>0.45</v>
      </c>
      <c r="E6" s="52">
        <f t="shared" si="0"/>
        <v>0.67082039324993692</v>
      </c>
      <c r="F6" s="52">
        <f t="shared" si="1"/>
        <v>0.17348284960422164</v>
      </c>
      <c r="G6" s="52">
        <f t="shared" si="2"/>
        <v>3.0096299106800985E-2</v>
      </c>
      <c r="H6" s="52">
        <v>-22</v>
      </c>
      <c r="I6" s="52">
        <v>1</v>
      </c>
      <c r="J6" s="52">
        <v>0</v>
      </c>
      <c r="K6" s="52">
        <v>21785</v>
      </c>
      <c r="L6" s="52" t="s">
        <v>21</v>
      </c>
      <c r="M6" s="52">
        <v>290</v>
      </c>
      <c r="N6" s="54"/>
      <c r="O6" s="52">
        <v>103372</v>
      </c>
      <c r="P6" s="52">
        <v>-2</v>
      </c>
      <c r="Q6" s="52">
        <v>2</v>
      </c>
      <c r="R6" s="52">
        <v>399178</v>
      </c>
      <c r="S6" s="52" t="s">
        <v>21</v>
      </c>
      <c r="T6" s="52">
        <v>259</v>
      </c>
      <c r="U6" s="54"/>
      <c r="V6" s="52">
        <v>524591</v>
      </c>
      <c r="W6" s="52">
        <v>7</v>
      </c>
      <c r="X6" s="52">
        <v>12</v>
      </c>
      <c r="Y6" s="52">
        <v>2124582</v>
      </c>
      <c r="Z6" s="52" t="s">
        <v>21</v>
      </c>
      <c r="AA6" s="52">
        <v>247</v>
      </c>
      <c r="AF6" s="56"/>
    </row>
    <row r="7" spans="1:32" ht="21.6" x14ac:dyDescent="0.3">
      <c r="A7" s="8" t="s">
        <v>26</v>
      </c>
      <c r="B7" s="9" t="s">
        <v>27</v>
      </c>
      <c r="C7" s="10">
        <v>2931</v>
      </c>
      <c r="D7" s="34">
        <v>0.15</v>
      </c>
      <c r="E7" s="6">
        <f t="shared" si="0"/>
        <v>0.3872983346207417</v>
      </c>
      <c r="F7" s="6">
        <f t="shared" si="1"/>
        <v>8.0557387862796828E-2</v>
      </c>
      <c r="G7" s="6">
        <f t="shared" si="2"/>
        <v>6.4894927392770861E-3</v>
      </c>
      <c r="H7" s="10">
        <v>0</v>
      </c>
      <c r="I7" s="10">
        <v>14</v>
      </c>
      <c r="J7" s="10">
        <v>5</v>
      </c>
      <c r="K7" s="10">
        <v>3794</v>
      </c>
      <c r="L7" s="10" t="s">
        <v>21</v>
      </c>
      <c r="M7" s="10">
        <v>773</v>
      </c>
      <c r="N7" s="11"/>
      <c r="O7" s="10">
        <v>9460</v>
      </c>
      <c r="P7" s="10">
        <v>-7</v>
      </c>
      <c r="Q7" s="10">
        <v>2</v>
      </c>
      <c r="R7" s="10">
        <v>7664</v>
      </c>
      <c r="S7" s="10" t="s">
        <v>21</v>
      </c>
      <c r="T7" s="10">
        <v>1234</v>
      </c>
      <c r="U7" s="11"/>
      <c r="V7" s="10">
        <v>20930</v>
      </c>
      <c r="W7" s="10">
        <v>17</v>
      </c>
      <c r="X7" s="10">
        <v>4</v>
      </c>
      <c r="Y7" s="10">
        <v>22646</v>
      </c>
      <c r="Z7" s="10" t="s">
        <v>21</v>
      </c>
      <c r="AA7" s="10">
        <v>924</v>
      </c>
      <c r="AF7" s="2"/>
    </row>
    <row r="8" spans="1:32" ht="21.6" x14ac:dyDescent="0.3">
      <c r="A8" s="4" t="s">
        <v>28</v>
      </c>
      <c r="B8" s="5" t="s">
        <v>29</v>
      </c>
      <c r="C8" s="6">
        <v>2691</v>
      </c>
      <c r="D8" s="34">
        <v>0.22</v>
      </c>
      <c r="E8" s="6">
        <f t="shared" si="0"/>
        <v>0.46904157598234297</v>
      </c>
      <c r="F8" s="6">
        <f t="shared" si="1"/>
        <v>7.3961081794195249E-2</v>
      </c>
      <c r="G8" s="6">
        <f t="shared" si="2"/>
        <v>5.4702416201676402E-3</v>
      </c>
      <c r="H8" s="6">
        <v>16</v>
      </c>
      <c r="I8" s="6">
        <v>32</v>
      </c>
      <c r="J8" s="6">
        <v>5</v>
      </c>
      <c r="K8" s="6">
        <v>2715</v>
      </c>
      <c r="L8" s="6" t="s">
        <v>21</v>
      </c>
      <c r="M8" s="6">
        <v>991</v>
      </c>
      <c r="N8" s="7"/>
      <c r="O8" s="6">
        <v>8487</v>
      </c>
      <c r="P8" s="6">
        <v>-1</v>
      </c>
      <c r="Q8" s="6">
        <v>2</v>
      </c>
      <c r="R8" s="6">
        <v>6626</v>
      </c>
      <c r="S8" s="6" t="s">
        <v>21</v>
      </c>
      <c r="T8" s="6">
        <v>1281</v>
      </c>
      <c r="U8" s="7"/>
      <c r="V8" s="6">
        <v>8475</v>
      </c>
      <c r="W8" s="6">
        <v>10</v>
      </c>
      <c r="X8" s="6">
        <v>2</v>
      </c>
      <c r="Y8" s="6">
        <v>6261</v>
      </c>
      <c r="Z8" s="6" t="s">
        <v>21</v>
      </c>
      <c r="AA8" s="6">
        <v>1354</v>
      </c>
      <c r="AF8" s="2"/>
    </row>
    <row r="9" spans="1:32" s="55" customFormat="1" x14ac:dyDescent="0.3">
      <c r="A9" s="50" t="s">
        <v>30</v>
      </c>
      <c r="B9" s="51" t="s">
        <v>31</v>
      </c>
      <c r="C9" s="52">
        <v>2164</v>
      </c>
      <c r="D9" s="53">
        <v>0.71</v>
      </c>
      <c r="E9" s="52">
        <f t="shared" si="0"/>
        <v>0.84261497731763579</v>
      </c>
      <c r="F9" s="52">
        <f t="shared" si="1"/>
        <v>5.947669305189094E-2</v>
      </c>
      <c r="G9" s="52">
        <f t="shared" si="2"/>
        <v>3.5374770163888519E-3</v>
      </c>
      <c r="H9" s="52">
        <v>-37</v>
      </c>
      <c r="I9" s="52">
        <v>3</v>
      </c>
      <c r="J9" s="52">
        <v>0</v>
      </c>
      <c r="K9" s="52">
        <v>1983</v>
      </c>
      <c r="L9" s="52" t="s">
        <v>21</v>
      </c>
      <c r="M9" s="52">
        <v>1091</v>
      </c>
      <c r="N9" s="54"/>
      <c r="O9" s="52">
        <v>11949</v>
      </c>
      <c r="P9" s="52">
        <v>5</v>
      </c>
      <c r="Q9" s="52">
        <v>0</v>
      </c>
      <c r="R9" s="52">
        <v>22362</v>
      </c>
      <c r="S9" s="52" t="s">
        <v>21</v>
      </c>
      <c r="T9" s="52">
        <v>534</v>
      </c>
      <c r="U9" s="54"/>
      <c r="V9" s="52">
        <v>82995</v>
      </c>
      <c r="W9" s="52">
        <v>-9</v>
      </c>
      <c r="X9" s="52">
        <v>3</v>
      </c>
      <c r="Y9" s="52">
        <v>114256</v>
      </c>
      <c r="Z9" s="52" t="s">
        <v>21</v>
      </c>
      <c r="AA9" s="52">
        <v>726</v>
      </c>
      <c r="AF9" s="56"/>
    </row>
    <row r="10" spans="1:32" ht="21.6" x14ac:dyDescent="0.3">
      <c r="A10" s="4" t="s">
        <v>32</v>
      </c>
      <c r="B10" s="5" t="s">
        <v>33</v>
      </c>
      <c r="C10" s="6">
        <v>1292</v>
      </c>
      <c r="D10" s="34">
        <v>0.38</v>
      </c>
      <c r="E10" s="6">
        <f t="shared" si="0"/>
        <v>0.61644140029689765</v>
      </c>
      <c r="F10" s="6">
        <f t="shared" si="1"/>
        <v>3.5510114335971857E-2</v>
      </c>
      <c r="G10" s="6">
        <f t="shared" si="2"/>
        <v>1.260968220153794E-3</v>
      </c>
      <c r="H10" s="6">
        <v>14</v>
      </c>
      <c r="I10" s="6">
        <v>1</v>
      </c>
      <c r="J10" s="6">
        <v>5</v>
      </c>
      <c r="K10" s="6">
        <v>717</v>
      </c>
      <c r="L10" s="6"/>
      <c r="M10" s="6">
        <v>1802</v>
      </c>
      <c r="N10" s="7"/>
      <c r="O10" s="6">
        <v>2112</v>
      </c>
      <c r="P10" s="6">
        <v>6</v>
      </c>
      <c r="Q10" s="6">
        <v>0</v>
      </c>
      <c r="R10" s="6">
        <v>1076</v>
      </c>
      <c r="S10" s="6"/>
      <c r="T10" s="6">
        <v>1963</v>
      </c>
      <c r="U10" s="7"/>
      <c r="V10" s="6">
        <v>167774</v>
      </c>
      <c r="W10" s="6">
        <v>15</v>
      </c>
      <c r="X10" s="6">
        <v>33</v>
      </c>
      <c r="Y10" s="6">
        <v>92377</v>
      </c>
      <c r="Z10" s="6"/>
      <c r="AA10" s="6">
        <v>1816</v>
      </c>
      <c r="AF10" s="2"/>
    </row>
    <row r="11" spans="1:32" x14ac:dyDescent="0.3">
      <c r="A11" s="8" t="s">
        <v>34</v>
      </c>
      <c r="B11" s="9" t="s">
        <v>35</v>
      </c>
      <c r="C11" s="10">
        <v>466</v>
      </c>
      <c r="D11" s="34">
        <v>0.48</v>
      </c>
      <c r="E11" s="6">
        <f t="shared" si="0"/>
        <v>0.69282032302755092</v>
      </c>
      <c r="F11" s="6">
        <f t="shared" si="1"/>
        <v>1.2807827616534741E-2</v>
      </c>
      <c r="G11" s="6">
        <f t="shared" si="2"/>
        <v>1.6404044825486997E-4</v>
      </c>
      <c r="H11" s="10">
        <v>3</v>
      </c>
      <c r="I11" s="10">
        <v>64</v>
      </c>
      <c r="J11" s="10">
        <v>0</v>
      </c>
      <c r="K11" s="10">
        <v>12</v>
      </c>
      <c r="L11" s="10" t="s">
        <v>21</v>
      </c>
      <c r="M11" s="10">
        <v>38833</v>
      </c>
      <c r="N11" s="11"/>
      <c r="O11" s="10">
        <v>28117</v>
      </c>
      <c r="P11" s="10">
        <v>4</v>
      </c>
      <c r="Q11" s="10">
        <v>3</v>
      </c>
      <c r="R11" s="10">
        <v>35404</v>
      </c>
      <c r="S11" s="10" t="s">
        <v>21</v>
      </c>
      <c r="T11" s="10">
        <v>794</v>
      </c>
      <c r="U11" s="11"/>
      <c r="V11" s="10">
        <v>725</v>
      </c>
      <c r="W11" s="10">
        <v>-11</v>
      </c>
      <c r="X11" s="10">
        <v>0</v>
      </c>
      <c r="Y11" s="10">
        <v>0</v>
      </c>
      <c r="Z11" s="10" t="s">
        <v>21</v>
      </c>
      <c r="AA11" s="10"/>
      <c r="AF11" s="2"/>
    </row>
    <row r="12" spans="1:32" ht="21.6" x14ac:dyDescent="0.3">
      <c r="A12" s="4" t="s">
        <v>36</v>
      </c>
      <c r="B12" s="5" t="s">
        <v>37</v>
      </c>
      <c r="C12" s="6">
        <v>398</v>
      </c>
      <c r="D12" s="34">
        <v>0.47</v>
      </c>
      <c r="E12" s="6">
        <f t="shared" si="0"/>
        <v>0.68556546004010444</v>
      </c>
      <c r="F12" s="6">
        <f t="shared" si="1"/>
        <v>1.0938874230430959E-2</v>
      </c>
      <c r="G12" s="6">
        <f t="shared" si="2"/>
        <v>1.196589694291865E-4</v>
      </c>
      <c r="H12" s="6">
        <v>12</v>
      </c>
      <c r="I12" s="6">
        <v>14</v>
      </c>
      <c r="J12" s="6">
        <v>5</v>
      </c>
      <c r="K12" s="6">
        <v>484</v>
      </c>
      <c r="L12" s="6" t="s">
        <v>21</v>
      </c>
      <c r="M12" s="6">
        <v>822</v>
      </c>
      <c r="N12" s="7"/>
      <c r="O12" s="6">
        <v>147</v>
      </c>
      <c r="P12" s="6">
        <v>9</v>
      </c>
      <c r="Q12" s="6">
        <v>0</v>
      </c>
      <c r="R12" s="6">
        <v>190</v>
      </c>
      <c r="S12" s="6" t="s">
        <v>21</v>
      </c>
      <c r="T12" s="6">
        <v>774</v>
      </c>
      <c r="U12" s="7"/>
      <c r="V12" s="6">
        <v>2838</v>
      </c>
      <c r="W12" s="6">
        <v>10</v>
      </c>
      <c r="X12" s="6">
        <v>0</v>
      </c>
      <c r="Y12" s="6">
        <v>3443</v>
      </c>
      <c r="Z12" s="6" t="s">
        <v>21</v>
      </c>
      <c r="AA12" s="6">
        <v>824</v>
      </c>
      <c r="AF12" s="2"/>
    </row>
    <row r="13" spans="1:32" s="55" customFormat="1" ht="21.6" x14ac:dyDescent="0.3">
      <c r="A13" s="50" t="s">
        <v>38</v>
      </c>
      <c r="B13" s="51" t="s">
        <v>39</v>
      </c>
      <c r="C13" s="52">
        <v>200</v>
      </c>
      <c r="D13" s="53">
        <v>0.93</v>
      </c>
      <c r="E13" s="52">
        <f t="shared" si="0"/>
        <v>0.96436507609929556</v>
      </c>
      <c r="F13" s="52">
        <f t="shared" si="1"/>
        <v>5.4969217238346529E-3</v>
      </c>
      <c r="G13" s="52">
        <f t="shared" si="2"/>
        <v>3.0216148437965333E-5</v>
      </c>
      <c r="H13" s="52">
        <v>-12</v>
      </c>
      <c r="I13" s="52">
        <v>0</v>
      </c>
      <c r="J13" s="52">
        <v>5</v>
      </c>
      <c r="K13" s="52">
        <v>155</v>
      </c>
      <c r="L13" s="52" t="s">
        <v>21</v>
      </c>
      <c r="M13" s="52">
        <v>1290</v>
      </c>
      <c r="N13" s="54"/>
      <c r="O13" s="52">
        <v>204</v>
      </c>
      <c r="P13" s="52">
        <v>-13</v>
      </c>
      <c r="Q13" s="52">
        <v>0</v>
      </c>
      <c r="R13" s="52">
        <v>226</v>
      </c>
      <c r="S13" s="52" t="s">
        <v>21</v>
      </c>
      <c r="T13" s="52">
        <v>903</v>
      </c>
      <c r="U13" s="54"/>
      <c r="V13" s="52">
        <v>70821</v>
      </c>
      <c r="W13" s="52">
        <v>-2</v>
      </c>
      <c r="X13" s="52">
        <v>53</v>
      </c>
      <c r="Y13" s="52">
        <v>91024</v>
      </c>
      <c r="Z13" s="52" t="s">
        <v>21</v>
      </c>
      <c r="AA13" s="52">
        <v>778</v>
      </c>
      <c r="AF13" s="56"/>
    </row>
    <row r="14" spans="1:32" ht="21.6" x14ac:dyDescent="0.3">
      <c r="A14" s="4" t="s">
        <v>40</v>
      </c>
      <c r="B14" s="5" t="s">
        <v>41</v>
      </c>
      <c r="C14" s="6">
        <v>180</v>
      </c>
      <c r="D14" s="34">
        <v>0.28999999999999998</v>
      </c>
      <c r="E14" s="6">
        <f t="shared" si="0"/>
        <v>0.53851648071345037</v>
      </c>
      <c r="F14" s="6">
        <f t="shared" si="1"/>
        <v>4.9472295514511877E-3</v>
      </c>
      <c r="G14" s="6">
        <f t="shared" si="2"/>
        <v>2.4475080234751919E-5</v>
      </c>
      <c r="H14" s="6">
        <v>19</v>
      </c>
      <c r="I14" s="6">
        <v>0</v>
      </c>
      <c r="J14" s="6">
        <v>5</v>
      </c>
      <c r="K14" s="6">
        <v>107</v>
      </c>
      <c r="L14" s="6" t="s">
        <v>21</v>
      </c>
      <c r="M14" s="6">
        <v>1682</v>
      </c>
      <c r="N14" s="7"/>
      <c r="O14" s="6">
        <v>2661</v>
      </c>
      <c r="P14" s="6">
        <v>24</v>
      </c>
      <c r="Q14" s="6">
        <v>0</v>
      </c>
      <c r="R14" s="6">
        <v>1090</v>
      </c>
      <c r="S14" s="6" t="s">
        <v>21</v>
      </c>
      <c r="T14" s="6">
        <v>2441</v>
      </c>
      <c r="U14" s="7"/>
      <c r="V14" s="6">
        <v>38342</v>
      </c>
      <c r="W14" s="6">
        <v>16</v>
      </c>
      <c r="X14" s="6">
        <v>2</v>
      </c>
      <c r="Y14" s="6">
        <v>34787</v>
      </c>
      <c r="Z14" s="6" t="s">
        <v>21</v>
      </c>
      <c r="AA14" s="6">
        <v>1102</v>
      </c>
      <c r="AF14" s="2"/>
    </row>
    <row r="15" spans="1:32" s="55" customFormat="1" ht="21.6" x14ac:dyDescent="0.3">
      <c r="A15" s="50" t="s">
        <v>42</v>
      </c>
      <c r="B15" s="51" t="s">
        <v>43</v>
      </c>
      <c r="C15" s="52">
        <v>151</v>
      </c>
      <c r="D15" s="53">
        <v>0.33</v>
      </c>
      <c r="E15" s="52">
        <f t="shared" si="0"/>
        <v>0.57445626465380284</v>
      </c>
      <c r="F15" s="52">
        <f t="shared" si="1"/>
        <v>4.1501759014951631E-3</v>
      </c>
      <c r="G15" s="52">
        <f t="shared" si="2"/>
        <v>1.7223960013351191E-5</v>
      </c>
      <c r="H15" s="52">
        <v>-23</v>
      </c>
      <c r="I15" s="52">
        <v>3</v>
      </c>
      <c r="J15" s="52">
        <v>5</v>
      </c>
      <c r="K15" s="52">
        <v>162</v>
      </c>
      <c r="L15" s="52" t="s">
        <v>21</v>
      </c>
      <c r="M15" s="52">
        <v>932</v>
      </c>
      <c r="N15" s="54"/>
      <c r="O15" s="52">
        <v>8801</v>
      </c>
      <c r="P15" s="52">
        <v>6</v>
      </c>
      <c r="Q15" s="52">
        <v>1</v>
      </c>
      <c r="R15" s="52">
        <v>8912</v>
      </c>
      <c r="S15" s="52" t="s">
        <v>21</v>
      </c>
      <c r="T15" s="52">
        <v>988</v>
      </c>
      <c r="U15" s="54"/>
      <c r="V15" s="52">
        <v>5740</v>
      </c>
      <c r="W15" s="52">
        <v>21</v>
      </c>
      <c r="X15" s="52">
        <v>1</v>
      </c>
      <c r="Y15" s="52">
        <v>5650</v>
      </c>
      <c r="Z15" s="52" t="s">
        <v>21</v>
      </c>
      <c r="AA15" s="52">
        <v>1016</v>
      </c>
      <c r="AF15" s="56"/>
    </row>
    <row r="16" spans="1:32" ht="21.6" x14ac:dyDescent="0.3">
      <c r="A16" s="4" t="s">
        <v>44</v>
      </c>
      <c r="B16" s="5" t="s">
        <v>45</v>
      </c>
      <c r="C16" s="6">
        <v>82</v>
      </c>
      <c r="D16" s="34">
        <v>0.46</v>
      </c>
      <c r="E16" s="6">
        <f t="shared" si="0"/>
        <v>0.67823299831252681</v>
      </c>
      <c r="F16" s="6">
        <f t="shared" si="1"/>
        <v>2.2537379067722077E-3</v>
      </c>
      <c r="G16" s="6">
        <f t="shared" si="2"/>
        <v>5.0793345524219721E-6</v>
      </c>
      <c r="H16" s="6"/>
      <c r="I16" s="6">
        <v>0</v>
      </c>
      <c r="J16" s="6">
        <v>5</v>
      </c>
      <c r="K16" s="6">
        <v>64</v>
      </c>
      <c r="L16" s="6" t="s">
        <v>21</v>
      </c>
      <c r="M16" s="6">
        <v>1281</v>
      </c>
      <c r="N16" s="7"/>
      <c r="O16" s="6">
        <v>10</v>
      </c>
      <c r="P16" s="6">
        <v>-37</v>
      </c>
      <c r="Q16" s="6">
        <v>0</v>
      </c>
      <c r="R16" s="6">
        <v>3</v>
      </c>
      <c r="S16" s="6" t="s">
        <v>21</v>
      </c>
      <c r="T16" s="6">
        <v>3333</v>
      </c>
      <c r="U16" s="7"/>
      <c r="V16" s="6">
        <v>30361</v>
      </c>
      <c r="W16" s="6">
        <v>42</v>
      </c>
      <c r="X16" s="6">
        <v>9</v>
      </c>
      <c r="Y16" s="6">
        <v>25343</v>
      </c>
      <c r="Z16" s="6" t="s">
        <v>21</v>
      </c>
      <c r="AA16" s="6">
        <v>1198</v>
      </c>
      <c r="AF16" s="2"/>
    </row>
    <row r="17" spans="1:32" s="55" customFormat="1" ht="21.6" x14ac:dyDescent="0.3">
      <c r="A17" s="50" t="s">
        <v>46</v>
      </c>
      <c r="B17" s="51" t="s">
        <v>47</v>
      </c>
      <c r="C17" s="52">
        <v>81</v>
      </c>
      <c r="D17" s="53">
        <v>0.4</v>
      </c>
      <c r="E17" s="52">
        <f t="shared" si="0"/>
        <v>0.63245553203367588</v>
      </c>
      <c r="F17" s="52">
        <f t="shared" si="1"/>
        <v>2.2262532981530345E-3</v>
      </c>
      <c r="G17" s="52">
        <f t="shared" si="2"/>
        <v>4.9562037475372639E-6</v>
      </c>
      <c r="H17" s="52">
        <v>-10</v>
      </c>
      <c r="I17" s="52">
        <v>0</v>
      </c>
      <c r="J17" s="52">
        <v>5</v>
      </c>
      <c r="K17" s="52">
        <v>70</v>
      </c>
      <c r="L17" s="52" t="s">
        <v>21</v>
      </c>
      <c r="M17" s="52">
        <v>1157</v>
      </c>
      <c r="N17" s="54"/>
      <c r="O17" s="52">
        <v>12702</v>
      </c>
      <c r="P17" s="52">
        <v>7</v>
      </c>
      <c r="Q17" s="52">
        <v>0</v>
      </c>
      <c r="R17" s="52">
        <v>9905</v>
      </c>
      <c r="S17" s="52" t="s">
        <v>21</v>
      </c>
      <c r="T17" s="52">
        <v>1282</v>
      </c>
      <c r="U17" s="54"/>
      <c r="V17" s="52">
        <v>19707</v>
      </c>
      <c r="W17" s="52">
        <v>10</v>
      </c>
      <c r="X17" s="52">
        <v>0</v>
      </c>
      <c r="Y17" s="52">
        <v>13086</v>
      </c>
      <c r="Z17" s="52" t="s">
        <v>21</v>
      </c>
      <c r="AA17" s="52">
        <v>1506</v>
      </c>
      <c r="AF17" s="56"/>
    </row>
    <row r="18" spans="1:32" ht="21.6" x14ac:dyDescent="0.3">
      <c r="A18" s="4" t="s">
        <v>48</v>
      </c>
      <c r="B18" s="5" t="s">
        <v>49</v>
      </c>
      <c r="C18" s="6">
        <v>54</v>
      </c>
      <c r="D18" s="34">
        <v>0.37</v>
      </c>
      <c r="E18" s="6">
        <f t="shared" si="0"/>
        <v>0.60827625302982191</v>
      </c>
      <c r="F18" s="6">
        <f t="shared" si="1"/>
        <v>1.4841688654353561E-3</v>
      </c>
      <c r="G18" s="6">
        <f t="shared" si="2"/>
        <v>2.202757221127672E-6</v>
      </c>
      <c r="H18" s="6">
        <v>8</v>
      </c>
      <c r="I18" s="6">
        <v>0</v>
      </c>
      <c r="J18" s="6">
        <v>0</v>
      </c>
      <c r="K18" s="6">
        <v>65</v>
      </c>
      <c r="L18" s="6" t="s">
        <v>21</v>
      </c>
      <c r="M18" s="6">
        <v>831</v>
      </c>
      <c r="N18" s="7"/>
      <c r="O18" s="6">
        <v>31691</v>
      </c>
      <c r="P18" s="6">
        <v>10</v>
      </c>
      <c r="Q18" s="6">
        <v>0</v>
      </c>
      <c r="R18" s="6">
        <v>49593</v>
      </c>
      <c r="S18" s="6" t="s">
        <v>21</v>
      </c>
      <c r="T18" s="6">
        <v>639</v>
      </c>
      <c r="U18" s="7"/>
      <c r="V18" s="6">
        <v>47082</v>
      </c>
      <c r="W18" s="6">
        <v>9</v>
      </c>
      <c r="X18" s="6">
        <v>1</v>
      </c>
      <c r="Y18" s="6">
        <v>52211</v>
      </c>
      <c r="Z18" s="6" t="s">
        <v>21</v>
      </c>
      <c r="AA18" s="6">
        <v>902</v>
      </c>
      <c r="AF18" s="2"/>
    </row>
    <row r="19" spans="1:32" ht="21.6" x14ac:dyDescent="0.3">
      <c r="A19" s="8" t="s">
        <v>50</v>
      </c>
      <c r="B19" s="9" t="s">
        <v>51</v>
      </c>
      <c r="C19" s="10">
        <v>52</v>
      </c>
      <c r="D19" s="34">
        <v>0.25</v>
      </c>
      <c r="E19" s="6">
        <f t="shared" si="0"/>
        <v>0.5</v>
      </c>
      <c r="F19" s="6">
        <f t="shared" si="1"/>
        <v>1.4291996481970097E-3</v>
      </c>
      <c r="G19" s="6">
        <f t="shared" si="2"/>
        <v>2.0426116344064562E-6</v>
      </c>
      <c r="H19" s="10">
        <v>18</v>
      </c>
      <c r="I19" s="10">
        <v>1</v>
      </c>
      <c r="J19" s="10">
        <v>0</v>
      </c>
      <c r="K19" s="10">
        <v>40</v>
      </c>
      <c r="L19" s="10" t="s">
        <v>21</v>
      </c>
      <c r="M19" s="10">
        <v>1300</v>
      </c>
      <c r="N19" s="11"/>
      <c r="O19" s="10">
        <v>6186</v>
      </c>
      <c r="P19" s="10">
        <v>9</v>
      </c>
      <c r="Q19" s="10">
        <v>0</v>
      </c>
      <c r="R19" s="10">
        <v>6405</v>
      </c>
      <c r="S19" s="10" t="s">
        <v>21</v>
      </c>
      <c r="T19" s="10">
        <v>966</v>
      </c>
      <c r="U19" s="11"/>
      <c r="V19" s="10">
        <v>10086</v>
      </c>
      <c r="W19" s="10">
        <v>71</v>
      </c>
      <c r="X19" s="10">
        <v>1</v>
      </c>
      <c r="Y19" s="10">
        <v>11026</v>
      </c>
      <c r="Z19" s="10" t="s">
        <v>21</v>
      </c>
      <c r="AA19" s="10">
        <v>915</v>
      </c>
      <c r="AF19" s="2"/>
    </row>
    <row r="20" spans="1:32" ht="21.6" x14ac:dyDescent="0.3">
      <c r="A20" s="4" t="s">
        <v>52</v>
      </c>
      <c r="B20" s="5" t="s">
        <v>53</v>
      </c>
      <c r="C20" s="6">
        <v>46</v>
      </c>
      <c r="D20" s="34">
        <v>0.83</v>
      </c>
      <c r="E20" s="6">
        <f t="shared" si="0"/>
        <v>0.91104335791442992</v>
      </c>
      <c r="F20" s="6">
        <f t="shared" si="1"/>
        <v>1.2642919964819701E-3</v>
      </c>
      <c r="G20" s="6">
        <f t="shared" si="2"/>
        <v>1.5984342523683659E-6</v>
      </c>
      <c r="H20" s="6">
        <v>349</v>
      </c>
      <c r="I20" s="6">
        <v>0</v>
      </c>
      <c r="J20" s="6">
        <v>5</v>
      </c>
      <c r="K20" s="6">
        <v>48</v>
      </c>
      <c r="L20" s="6"/>
      <c r="M20" s="6">
        <v>958</v>
      </c>
      <c r="N20" s="7"/>
      <c r="O20" s="6">
        <v>688</v>
      </c>
      <c r="P20" s="6">
        <v>71</v>
      </c>
      <c r="Q20" s="6">
        <v>1</v>
      </c>
      <c r="R20" s="6">
        <v>690</v>
      </c>
      <c r="S20" s="6"/>
      <c r="T20" s="6">
        <v>997</v>
      </c>
      <c r="U20" s="7"/>
      <c r="V20" s="6">
        <v>11172</v>
      </c>
      <c r="W20" s="6">
        <v>70</v>
      </c>
      <c r="X20" s="6">
        <v>10</v>
      </c>
      <c r="Y20" s="6">
        <v>13523</v>
      </c>
      <c r="Z20" s="6"/>
      <c r="AA20" s="6">
        <v>826</v>
      </c>
      <c r="AF20" s="2"/>
    </row>
    <row r="21" spans="1:32" s="55" customFormat="1" ht="21.6" x14ac:dyDescent="0.3">
      <c r="A21" s="50" t="s">
        <v>54</v>
      </c>
      <c r="B21" s="51" t="s">
        <v>55</v>
      </c>
      <c r="C21" s="52">
        <v>40</v>
      </c>
      <c r="D21" s="53">
        <v>0.56000000000000005</v>
      </c>
      <c r="E21" s="52">
        <f t="shared" si="0"/>
        <v>0.74833147735478833</v>
      </c>
      <c r="F21" s="52">
        <f t="shared" si="1"/>
        <v>1.0993843447669306E-3</v>
      </c>
      <c r="G21" s="52">
        <f t="shared" si="2"/>
        <v>1.2086459375186133E-6</v>
      </c>
      <c r="H21" s="52">
        <v>-1</v>
      </c>
      <c r="I21" s="52">
        <v>0</v>
      </c>
      <c r="J21" s="52">
        <v>3</v>
      </c>
      <c r="K21" s="52">
        <v>21</v>
      </c>
      <c r="L21" s="52" t="s">
        <v>21</v>
      </c>
      <c r="M21" s="52">
        <v>1905</v>
      </c>
      <c r="N21" s="54"/>
      <c r="O21" s="52">
        <v>4198</v>
      </c>
      <c r="P21" s="52">
        <v>7</v>
      </c>
      <c r="Q21" s="52">
        <v>0</v>
      </c>
      <c r="R21" s="52">
        <v>3554</v>
      </c>
      <c r="S21" s="52" t="s">
        <v>21</v>
      </c>
      <c r="T21" s="52">
        <v>1181</v>
      </c>
      <c r="U21" s="54"/>
      <c r="V21" s="52">
        <v>49515</v>
      </c>
      <c r="W21" s="52">
        <v>35</v>
      </c>
      <c r="X21" s="52">
        <v>3</v>
      </c>
      <c r="Y21" s="52">
        <v>40374</v>
      </c>
      <c r="Z21" s="52" t="s">
        <v>21</v>
      </c>
      <c r="AA21" s="52">
        <v>1226</v>
      </c>
      <c r="AF21" s="56"/>
    </row>
    <row r="22" spans="1:32" ht="21.6" x14ac:dyDescent="0.3">
      <c r="A22" s="4" t="s">
        <v>56</v>
      </c>
      <c r="B22" s="5" t="s">
        <v>57</v>
      </c>
      <c r="C22" s="6">
        <v>33</v>
      </c>
      <c r="D22" s="34">
        <v>0.26</v>
      </c>
      <c r="E22" s="6">
        <f t="shared" si="0"/>
        <v>0.50990195135927852</v>
      </c>
      <c r="F22" s="6">
        <f t="shared" si="1"/>
        <v>9.0699208443271767E-4</v>
      </c>
      <c r="G22" s="6">
        <f t="shared" si="2"/>
        <v>8.2263464122360606E-7</v>
      </c>
      <c r="H22" s="6">
        <v>68</v>
      </c>
      <c r="I22" s="6">
        <v>1</v>
      </c>
      <c r="J22" s="6">
        <v>5</v>
      </c>
      <c r="K22" s="6">
        <v>54</v>
      </c>
      <c r="L22" s="6"/>
      <c r="M22" s="6">
        <v>611</v>
      </c>
      <c r="N22" s="7"/>
      <c r="O22" s="6">
        <v>229</v>
      </c>
      <c r="P22" s="6">
        <v>4</v>
      </c>
      <c r="Q22" s="6">
        <v>0</v>
      </c>
      <c r="R22" s="6">
        <v>219</v>
      </c>
      <c r="S22" s="6"/>
      <c r="T22" s="6">
        <v>1046</v>
      </c>
      <c r="U22" s="7"/>
      <c r="V22" s="6">
        <v>2991</v>
      </c>
      <c r="W22" s="6">
        <v>-4</v>
      </c>
      <c r="X22" s="6">
        <v>1</v>
      </c>
      <c r="Y22" s="6">
        <v>8246</v>
      </c>
      <c r="Z22" s="6"/>
      <c r="AA22" s="6">
        <v>363</v>
      </c>
      <c r="AF22" s="2"/>
    </row>
    <row r="23" spans="1:32" ht="21.6" x14ac:dyDescent="0.3">
      <c r="A23" s="8" t="s">
        <v>58</v>
      </c>
      <c r="B23" s="9" t="s">
        <v>59</v>
      </c>
      <c r="C23" s="10">
        <v>31</v>
      </c>
      <c r="D23" s="34">
        <v>0.2</v>
      </c>
      <c r="E23" s="6">
        <f t="shared" si="0"/>
        <v>0.44721359549995793</v>
      </c>
      <c r="F23" s="6">
        <f t="shared" si="1"/>
        <v>8.5202286719437113E-4</v>
      </c>
      <c r="G23" s="6">
        <f t="shared" si="2"/>
        <v>7.2594296622211693E-7</v>
      </c>
      <c r="H23" s="10"/>
      <c r="I23" s="10">
        <v>1</v>
      </c>
      <c r="J23" s="10">
        <v>5</v>
      </c>
      <c r="K23" s="10">
        <v>6</v>
      </c>
      <c r="L23" s="10" t="s">
        <v>21</v>
      </c>
      <c r="M23" s="10">
        <v>5167</v>
      </c>
      <c r="N23" s="11"/>
      <c r="O23" s="10">
        <v>2302</v>
      </c>
      <c r="P23" s="10">
        <v>7</v>
      </c>
      <c r="Q23" s="10">
        <v>0</v>
      </c>
      <c r="R23" s="10">
        <v>498</v>
      </c>
      <c r="S23" s="10" t="s">
        <v>21</v>
      </c>
      <c r="T23" s="10">
        <v>4622</v>
      </c>
      <c r="U23" s="11"/>
      <c r="V23" s="10">
        <v>3682</v>
      </c>
      <c r="W23" s="10">
        <v>-7</v>
      </c>
      <c r="X23" s="10">
        <v>0</v>
      </c>
      <c r="Y23" s="10">
        <v>73</v>
      </c>
      <c r="Z23" s="10" t="s">
        <v>21</v>
      </c>
      <c r="AA23" s="10">
        <v>50438</v>
      </c>
      <c r="AF23" s="2"/>
    </row>
    <row r="24" spans="1:32" x14ac:dyDescent="0.3">
      <c r="A24" s="4" t="s">
        <v>60</v>
      </c>
      <c r="B24" s="5" t="s">
        <v>61</v>
      </c>
      <c r="C24" s="6">
        <v>29</v>
      </c>
      <c r="D24" s="34">
        <v>0.98</v>
      </c>
      <c r="E24" s="6">
        <f t="shared" si="0"/>
        <v>0.98994949366116658</v>
      </c>
      <c r="F24" s="6">
        <f t="shared" si="1"/>
        <v>7.9705364995602459E-4</v>
      </c>
      <c r="G24" s="6">
        <f t="shared" si="2"/>
        <v>6.3529452090822102E-7</v>
      </c>
      <c r="H24" s="6">
        <v>0</v>
      </c>
      <c r="I24" s="6">
        <v>0</v>
      </c>
      <c r="J24" s="6">
        <v>0</v>
      </c>
      <c r="K24" s="6">
        <v>19</v>
      </c>
      <c r="L24" s="6" t="s">
        <v>21</v>
      </c>
      <c r="M24" s="6">
        <v>1526</v>
      </c>
      <c r="N24" s="7"/>
      <c r="O24" s="6">
        <v>51799</v>
      </c>
      <c r="P24" s="6">
        <v>8</v>
      </c>
      <c r="Q24" s="6">
        <v>2</v>
      </c>
      <c r="R24" s="6">
        <v>59958</v>
      </c>
      <c r="S24" s="6" t="s">
        <v>21</v>
      </c>
      <c r="T24" s="6">
        <v>864</v>
      </c>
      <c r="U24" s="7"/>
      <c r="V24" s="6">
        <v>8794</v>
      </c>
      <c r="W24" s="6">
        <v>13</v>
      </c>
      <c r="X24" s="6">
        <v>0</v>
      </c>
      <c r="Y24" s="6">
        <v>25409</v>
      </c>
      <c r="Z24" s="6" t="s">
        <v>21</v>
      </c>
      <c r="AA24" s="6">
        <v>346</v>
      </c>
      <c r="AF24" s="2"/>
    </row>
    <row r="25" spans="1:32" ht="21.6" x14ac:dyDescent="0.3">
      <c r="A25" s="8" t="s">
        <v>62</v>
      </c>
      <c r="B25" s="9" t="s">
        <v>63</v>
      </c>
      <c r="C25" s="10">
        <v>28</v>
      </c>
      <c r="D25" s="34">
        <v>0.33</v>
      </c>
      <c r="E25" s="6">
        <f t="shared" si="0"/>
        <v>0.57445626465380284</v>
      </c>
      <c r="F25" s="6">
        <f t="shared" si="1"/>
        <v>7.6956904133685137E-4</v>
      </c>
      <c r="G25" s="6">
        <f t="shared" si="2"/>
        <v>5.9223650938412045E-7</v>
      </c>
      <c r="H25" s="10">
        <v>92</v>
      </c>
      <c r="I25" s="10">
        <v>0</v>
      </c>
      <c r="J25" s="10">
        <v>5</v>
      </c>
      <c r="K25" s="10">
        <v>36</v>
      </c>
      <c r="L25" s="10" t="s">
        <v>21</v>
      </c>
      <c r="M25" s="10">
        <v>778</v>
      </c>
      <c r="N25" s="11"/>
      <c r="O25" s="10">
        <v>4370</v>
      </c>
      <c r="P25" s="10">
        <v>-2</v>
      </c>
      <c r="Q25" s="10">
        <v>1</v>
      </c>
      <c r="R25" s="10">
        <v>4363</v>
      </c>
      <c r="S25" s="10" t="s">
        <v>21</v>
      </c>
      <c r="T25" s="10">
        <v>1002</v>
      </c>
      <c r="U25" s="11"/>
      <c r="V25" s="10">
        <v>8921</v>
      </c>
      <c r="W25" s="10">
        <v>12</v>
      </c>
      <c r="X25" s="10">
        <v>2</v>
      </c>
      <c r="Y25" s="10">
        <v>7408</v>
      </c>
      <c r="Z25" s="10" t="s">
        <v>21</v>
      </c>
      <c r="AA25" s="10">
        <v>1204</v>
      </c>
      <c r="AF25" s="2"/>
    </row>
    <row r="26" spans="1:32" x14ac:dyDescent="0.3">
      <c r="A26" s="4" t="s">
        <v>64</v>
      </c>
      <c r="B26" s="5" t="s">
        <v>65</v>
      </c>
      <c r="C26" s="6">
        <v>27</v>
      </c>
      <c r="D26" s="34">
        <v>0.47</v>
      </c>
      <c r="E26" s="6">
        <f t="shared" si="0"/>
        <v>0.68556546004010444</v>
      </c>
      <c r="F26" s="6">
        <f t="shared" si="1"/>
        <v>7.4208443271767805E-4</v>
      </c>
      <c r="G26" s="6">
        <f t="shared" si="2"/>
        <v>5.5068930528191801E-7</v>
      </c>
      <c r="H26" s="6">
        <v>330</v>
      </c>
      <c r="I26" s="6">
        <v>3</v>
      </c>
      <c r="J26" s="6">
        <v>0</v>
      </c>
      <c r="K26" s="6">
        <v>34</v>
      </c>
      <c r="L26" s="6" t="s">
        <v>21</v>
      </c>
      <c r="M26" s="6">
        <v>794</v>
      </c>
      <c r="N26" s="7"/>
      <c r="O26" s="6">
        <v>1819</v>
      </c>
      <c r="P26" s="6">
        <v>6</v>
      </c>
      <c r="Q26" s="6">
        <v>0</v>
      </c>
      <c r="R26" s="6">
        <v>2914</v>
      </c>
      <c r="S26" s="6" t="s">
        <v>21</v>
      </c>
      <c r="T26" s="6">
        <v>624</v>
      </c>
      <c r="U26" s="7"/>
      <c r="V26" s="6">
        <v>879</v>
      </c>
      <c r="W26" s="6">
        <v>40</v>
      </c>
      <c r="X26" s="6">
        <v>0</v>
      </c>
      <c r="Y26" s="6">
        <v>1557</v>
      </c>
      <c r="Z26" s="6" t="s">
        <v>21</v>
      </c>
      <c r="AA26" s="6">
        <v>565</v>
      </c>
      <c r="AF26" s="2"/>
    </row>
    <row r="27" spans="1:32" ht="21.6" x14ac:dyDescent="0.3">
      <c r="A27" s="8" t="s">
        <v>66</v>
      </c>
      <c r="B27" s="9" t="s">
        <v>67</v>
      </c>
      <c r="C27" s="10">
        <v>21</v>
      </c>
      <c r="D27" s="34">
        <v>0.25</v>
      </c>
      <c r="E27" s="6">
        <f t="shared" si="0"/>
        <v>0.5</v>
      </c>
      <c r="F27" s="6">
        <f t="shared" si="1"/>
        <v>5.7717678100263853E-4</v>
      </c>
      <c r="G27" s="6">
        <f t="shared" si="2"/>
        <v>3.3313303652856774E-7</v>
      </c>
      <c r="H27" s="10">
        <v>37</v>
      </c>
      <c r="I27" s="10">
        <v>3</v>
      </c>
      <c r="J27" s="10">
        <v>3</v>
      </c>
      <c r="K27" s="10">
        <v>16</v>
      </c>
      <c r="L27" s="10" t="s">
        <v>21</v>
      </c>
      <c r="M27" s="10">
        <v>1313</v>
      </c>
      <c r="N27" s="11"/>
      <c r="O27" s="10">
        <v>933</v>
      </c>
      <c r="P27" s="10">
        <v>-10</v>
      </c>
      <c r="Q27" s="10">
        <v>0</v>
      </c>
      <c r="R27" s="10">
        <v>746</v>
      </c>
      <c r="S27" s="10" t="s">
        <v>21</v>
      </c>
      <c r="T27" s="10">
        <v>1251</v>
      </c>
      <c r="U27" s="11"/>
      <c r="V27" s="10">
        <v>756</v>
      </c>
      <c r="W27" s="10">
        <v>42</v>
      </c>
      <c r="X27" s="10">
        <v>0</v>
      </c>
      <c r="Y27" s="10">
        <v>773</v>
      </c>
      <c r="Z27" s="10" t="s">
        <v>21</v>
      </c>
      <c r="AA27" s="10">
        <v>978</v>
      </c>
      <c r="AF27" s="2"/>
    </row>
    <row r="28" spans="1:32" ht="21.6" x14ac:dyDescent="0.3">
      <c r="A28" s="4" t="s">
        <v>68</v>
      </c>
      <c r="B28" s="5" t="s">
        <v>69</v>
      </c>
      <c r="C28" s="6">
        <v>21</v>
      </c>
      <c r="D28" s="34">
        <v>0.18</v>
      </c>
      <c r="E28" s="6">
        <f t="shared" si="0"/>
        <v>0.42426406871192851</v>
      </c>
      <c r="F28" s="6">
        <f t="shared" si="1"/>
        <v>5.7717678100263853E-4</v>
      </c>
      <c r="G28" s="6">
        <f t="shared" si="2"/>
        <v>3.3313303652856774E-7</v>
      </c>
      <c r="H28" s="6"/>
      <c r="I28" s="6">
        <v>3</v>
      </c>
      <c r="J28" s="6">
        <v>5</v>
      </c>
      <c r="K28" s="6">
        <v>17</v>
      </c>
      <c r="L28" s="6" t="s">
        <v>21</v>
      </c>
      <c r="M28" s="6">
        <v>1235</v>
      </c>
      <c r="N28" s="7"/>
      <c r="O28" s="6">
        <v>5053</v>
      </c>
      <c r="P28" s="6">
        <v>-24</v>
      </c>
      <c r="Q28" s="6">
        <v>2</v>
      </c>
      <c r="R28" s="6">
        <v>4881</v>
      </c>
      <c r="S28" s="6" t="s">
        <v>21</v>
      </c>
      <c r="T28" s="6">
        <v>1035</v>
      </c>
      <c r="U28" s="7"/>
      <c r="V28" s="6">
        <v>603</v>
      </c>
      <c r="W28" s="6">
        <v>31</v>
      </c>
      <c r="X28" s="6">
        <v>0</v>
      </c>
      <c r="Y28" s="6">
        <v>487</v>
      </c>
      <c r="Z28" s="6" t="s">
        <v>21</v>
      </c>
      <c r="AA28" s="6">
        <v>1238</v>
      </c>
      <c r="AF28" s="2"/>
    </row>
    <row r="29" spans="1:32" x14ac:dyDescent="0.3">
      <c r="A29" s="8" t="s">
        <v>70</v>
      </c>
      <c r="B29" s="9" t="s">
        <v>71</v>
      </c>
      <c r="C29" s="10">
        <v>12</v>
      </c>
      <c r="D29" s="34">
        <v>0.37</v>
      </c>
      <c r="E29" s="6">
        <f t="shared" si="0"/>
        <v>0.60827625302982191</v>
      </c>
      <c r="F29" s="6">
        <f t="shared" si="1"/>
        <v>3.2981530343007914E-4</v>
      </c>
      <c r="G29" s="6">
        <f t="shared" si="2"/>
        <v>1.0877813437667517E-7</v>
      </c>
      <c r="H29" s="10">
        <v>314</v>
      </c>
      <c r="I29" s="10">
        <v>5</v>
      </c>
      <c r="J29" s="10">
        <v>0</v>
      </c>
      <c r="K29" s="10">
        <v>18</v>
      </c>
      <c r="L29" s="10" t="s">
        <v>21</v>
      </c>
      <c r="M29" s="10">
        <v>667</v>
      </c>
      <c r="N29" s="11"/>
      <c r="O29" s="10">
        <v>3994</v>
      </c>
      <c r="P29" s="10">
        <v>-4</v>
      </c>
      <c r="Q29" s="10">
        <v>0</v>
      </c>
      <c r="R29" s="10">
        <v>4647</v>
      </c>
      <c r="S29" s="10" t="s">
        <v>21</v>
      </c>
      <c r="T29" s="10">
        <v>859</v>
      </c>
      <c r="U29" s="11"/>
      <c r="V29" s="10">
        <v>246</v>
      </c>
      <c r="W29" s="10">
        <v>-8</v>
      </c>
      <c r="X29" s="10">
        <v>0</v>
      </c>
      <c r="Y29" s="10">
        <v>795</v>
      </c>
      <c r="Z29" s="10" t="s">
        <v>21</v>
      </c>
      <c r="AA29" s="10">
        <v>309</v>
      </c>
      <c r="AF29" s="2"/>
    </row>
    <row r="30" spans="1:32" ht="21.6" x14ac:dyDescent="0.3">
      <c r="A30" s="4" t="s">
        <v>72</v>
      </c>
      <c r="B30" s="5" t="s">
        <v>73</v>
      </c>
      <c r="C30" s="6">
        <v>11</v>
      </c>
      <c r="D30" s="34">
        <v>0.5</v>
      </c>
      <c r="E30" s="6">
        <f t="shared" si="0"/>
        <v>0.70710678118654757</v>
      </c>
      <c r="F30" s="6">
        <f t="shared" si="1"/>
        <v>3.0233069481090587E-4</v>
      </c>
      <c r="G30" s="6">
        <f t="shared" si="2"/>
        <v>9.1403849024845102E-8</v>
      </c>
      <c r="H30" s="6">
        <v>29</v>
      </c>
      <c r="I30" s="6">
        <v>0</v>
      </c>
      <c r="J30" s="6">
        <v>5</v>
      </c>
      <c r="K30" s="6">
        <v>4</v>
      </c>
      <c r="L30" s="6" t="s">
        <v>21</v>
      </c>
      <c r="M30" s="6">
        <v>2750</v>
      </c>
      <c r="N30" s="7"/>
      <c r="O30" s="6">
        <v>972</v>
      </c>
      <c r="P30" s="6">
        <v>45</v>
      </c>
      <c r="Q30" s="6">
        <v>0</v>
      </c>
      <c r="R30" s="6">
        <v>975</v>
      </c>
      <c r="S30" s="6" t="s">
        <v>21</v>
      </c>
      <c r="T30" s="6">
        <v>997</v>
      </c>
      <c r="U30" s="7"/>
      <c r="V30" s="6">
        <v>3538</v>
      </c>
      <c r="W30" s="6">
        <v>7</v>
      </c>
      <c r="X30" s="6">
        <v>1</v>
      </c>
      <c r="Y30" s="6">
        <v>2647</v>
      </c>
      <c r="Z30" s="6" t="s">
        <v>21</v>
      </c>
      <c r="AA30" s="6">
        <v>1337</v>
      </c>
      <c r="AF30" s="2"/>
    </row>
    <row r="31" spans="1:32" ht="21.6" x14ac:dyDescent="0.3">
      <c r="A31" s="8" t="s">
        <v>74</v>
      </c>
      <c r="B31" s="9" t="s">
        <v>75</v>
      </c>
      <c r="C31" s="10">
        <v>9</v>
      </c>
      <c r="D31" s="34">
        <v>0.26</v>
      </c>
      <c r="E31" s="6">
        <f t="shared" si="0"/>
        <v>0.50990195135927852</v>
      </c>
      <c r="F31" s="6">
        <f t="shared" si="1"/>
        <v>2.4736147757255939E-4</v>
      </c>
      <c r="G31" s="6">
        <f t="shared" si="2"/>
        <v>6.1187700586879803E-8</v>
      </c>
      <c r="H31" s="10"/>
      <c r="I31" s="10">
        <v>2</v>
      </c>
      <c r="J31" s="10">
        <v>0</v>
      </c>
      <c r="K31" s="10">
        <v>9</v>
      </c>
      <c r="L31" s="10" t="s">
        <v>21</v>
      </c>
      <c r="M31" s="10">
        <v>1000</v>
      </c>
      <c r="N31" s="11"/>
      <c r="O31" s="10">
        <v>824</v>
      </c>
      <c r="P31" s="10">
        <v>-32</v>
      </c>
      <c r="Q31" s="10">
        <v>1</v>
      </c>
      <c r="R31" s="10">
        <v>1348</v>
      </c>
      <c r="S31" s="10" t="s">
        <v>21</v>
      </c>
      <c r="T31" s="10">
        <v>611</v>
      </c>
      <c r="U31" s="11"/>
      <c r="V31" s="10">
        <v>396</v>
      </c>
      <c r="W31" s="10">
        <v>0</v>
      </c>
      <c r="X31" s="10">
        <v>0</v>
      </c>
      <c r="Y31" s="10">
        <v>1265</v>
      </c>
      <c r="Z31" s="10" t="s">
        <v>21</v>
      </c>
      <c r="AA31" s="10">
        <v>313</v>
      </c>
      <c r="AF31" s="2"/>
    </row>
    <row r="32" spans="1:32" x14ac:dyDescent="0.3">
      <c r="A32" s="4" t="s">
        <v>76</v>
      </c>
      <c r="B32" s="5" t="s">
        <v>77</v>
      </c>
      <c r="C32" s="6">
        <v>8</v>
      </c>
      <c r="D32" s="34">
        <v>0.79</v>
      </c>
      <c r="E32" s="6">
        <f t="shared" si="0"/>
        <v>0.88881944173155891</v>
      </c>
      <c r="F32" s="6">
        <f t="shared" si="1"/>
        <v>2.1987686895338611E-4</v>
      </c>
      <c r="G32" s="6">
        <f t="shared" si="2"/>
        <v>4.834583750074453E-8</v>
      </c>
      <c r="H32" s="6">
        <v>-31</v>
      </c>
      <c r="I32" s="6">
        <v>0</v>
      </c>
      <c r="J32" s="6">
        <v>5</v>
      </c>
      <c r="K32" s="6">
        <v>5</v>
      </c>
      <c r="L32" s="6" t="s">
        <v>21</v>
      </c>
      <c r="M32" s="6">
        <v>1600</v>
      </c>
      <c r="N32" s="7"/>
      <c r="O32" s="6">
        <v>62882</v>
      </c>
      <c r="P32" s="6">
        <v>17</v>
      </c>
      <c r="Q32" s="6">
        <v>2</v>
      </c>
      <c r="R32" s="6">
        <v>60243</v>
      </c>
      <c r="S32" s="6" t="s">
        <v>21</v>
      </c>
      <c r="T32" s="6">
        <v>1044</v>
      </c>
      <c r="U32" s="7"/>
      <c r="V32" s="6">
        <v>68845</v>
      </c>
      <c r="W32" s="6">
        <v>37</v>
      </c>
      <c r="X32" s="6">
        <v>2</v>
      </c>
      <c r="Y32" s="6">
        <v>64891</v>
      </c>
      <c r="Z32" s="6" t="s">
        <v>21</v>
      </c>
      <c r="AA32" s="6">
        <v>1061</v>
      </c>
      <c r="AF32" s="2"/>
    </row>
    <row r="33" spans="1:32" ht="21.6" x14ac:dyDescent="0.3">
      <c r="A33" s="8" t="s">
        <v>78</v>
      </c>
      <c r="B33" s="9" t="s">
        <v>79</v>
      </c>
      <c r="C33" s="10">
        <v>7</v>
      </c>
      <c r="D33" s="34">
        <v>0.92</v>
      </c>
      <c r="E33" s="6">
        <f t="shared" si="0"/>
        <v>0.95916630466254393</v>
      </c>
      <c r="F33" s="6">
        <f t="shared" si="1"/>
        <v>1.9239226033421284E-4</v>
      </c>
      <c r="G33" s="6">
        <f t="shared" si="2"/>
        <v>3.7014781836507528E-8</v>
      </c>
      <c r="H33" s="10">
        <v>86</v>
      </c>
      <c r="I33" s="10">
        <v>0</v>
      </c>
      <c r="J33" s="10">
        <v>5</v>
      </c>
      <c r="K33" s="10">
        <v>3</v>
      </c>
      <c r="L33" s="10" t="s">
        <v>21</v>
      </c>
      <c r="M33" s="10">
        <v>2333</v>
      </c>
      <c r="N33" s="11"/>
      <c r="O33" s="10">
        <v>13987</v>
      </c>
      <c r="P33" s="10">
        <v>5</v>
      </c>
      <c r="Q33" s="10">
        <v>4</v>
      </c>
      <c r="R33" s="10">
        <v>13034</v>
      </c>
      <c r="S33" s="10" t="s">
        <v>21</v>
      </c>
      <c r="T33" s="10">
        <v>1073</v>
      </c>
      <c r="U33" s="11"/>
      <c r="V33" s="10">
        <v>111064</v>
      </c>
      <c r="W33" s="10">
        <v>111</v>
      </c>
      <c r="X33" s="10">
        <v>19</v>
      </c>
      <c r="Y33" s="10">
        <v>76601</v>
      </c>
      <c r="Z33" s="10" t="s">
        <v>21</v>
      </c>
      <c r="AA33" s="10">
        <v>1450</v>
      </c>
      <c r="AF33" s="2"/>
    </row>
    <row r="34" spans="1:32" ht="21.6" x14ac:dyDescent="0.3">
      <c r="A34" s="4" t="s">
        <v>80</v>
      </c>
      <c r="B34" s="5" t="s">
        <v>81</v>
      </c>
      <c r="C34" s="6">
        <v>7</v>
      </c>
      <c r="D34" s="34">
        <v>0.43</v>
      </c>
      <c r="E34" s="6">
        <f t="shared" si="0"/>
        <v>0.65574385243020006</v>
      </c>
      <c r="F34" s="6">
        <f t="shared" si="1"/>
        <v>1.9239226033421284E-4</v>
      </c>
      <c r="G34" s="6">
        <f t="shared" si="2"/>
        <v>3.7014781836507528E-8</v>
      </c>
      <c r="H34" s="6">
        <v>315</v>
      </c>
      <c r="I34" s="6">
        <v>7</v>
      </c>
      <c r="J34" s="6">
        <v>0</v>
      </c>
      <c r="K34" s="6">
        <v>4</v>
      </c>
      <c r="L34" s="6"/>
      <c r="M34" s="6">
        <v>1750</v>
      </c>
      <c r="N34" s="7"/>
      <c r="O34" s="6">
        <v>1391</v>
      </c>
      <c r="P34" s="6">
        <v>27</v>
      </c>
      <c r="Q34" s="6">
        <v>0</v>
      </c>
      <c r="R34" s="6">
        <v>246</v>
      </c>
      <c r="S34" s="6"/>
      <c r="T34" s="6">
        <v>5654</v>
      </c>
      <c r="U34" s="7"/>
      <c r="V34" s="6">
        <v>98</v>
      </c>
      <c r="W34" s="6">
        <v>68</v>
      </c>
      <c r="X34" s="6">
        <v>0</v>
      </c>
      <c r="Y34" s="6">
        <v>79</v>
      </c>
      <c r="Z34" s="6"/>
      <c r="AA34" s="6">
        <v>1241</v>
      </c>
      <c r="AF34" s="2"/>
    </row>
    <row r="35" spans="1:32" ht="21.6" x14ac:dyDescent="0.3">
      <c r="A35" s="8" t="s">
        <v>82</v>
      </c>
      <c r="B35" s="9" t="s">
        <v>83</v>
      </c>
      <c r="C35" s="10">
        <v>6</v>
      </c>
      <c r="D35" s="34">
        <v>0.53</v>
      </c>
      <c r="E35" s="6">
        <f t="shared" si="0"/>
        <v>0.72801098892805183</v>
      </c>
      <c r="F35" s="6">
        <f t="shared" si="1"/>
        <v>1.6490765171503957E-4</v>
      </c>
      <c r="G35" s="6">
        <f t="shared" si="2"/>
        <v>2.7194533594168793E-8</v>
      </c>
      <c r="H35" s="10">
        <v>10</v>
      </c>
      <c r="I35" s="10">
        <v>1</v>
      </c>
      <c r="J35" s="10">
        <v>5</v>
      </c>
      <c r="K35" s="10">
        <v>5</v>
      </c>
      <c r="L35" s="10" t="s">
        <v>21</v>
      </c>
      <c r="M35" s="10">
        <v>1200</v>
      </c>
      <c r="N35" s="11"/>
      <c r="O35" s="10">
        <v>30900</v>
      </c>
      <c r="P35" s="10">
        <v>10</v>
      </c>
      <c r="Q35" s="10">
        <v>4</v>
      </c>
      <c r="R35" s="10">
        <v>44619</v>
      </c>
      <c r="S35" s="10" t="s">
        <v>21</v>
      </c>
      <c r="T35" s="10">
        <v>693</v>
      </c>
      <c r="U35" s="11"/>
      <c r="V35" s="10">
        <v>1025</v>
      </c>
      <c r="W35" s="10">
        <v>19</v>
      </c>
      <c r="X35" s="10">
        <v>0</v>
      </c>
      <c r="Y35" s="10">
        <v>1251</v>
      </c>
      <c r="Z35" s="10" t="s">
        <v>21</v>
      </c>
      <c r="AA35" s="10">
        <v>819</v>
      </c>
      <c r="AF35" s="2"/>
    </row>
    <row r="36" spans="1:32" ht="21.6" x14ac:dyDescent="0.3">
      <c r="A36" s="4" t="s">
        <v>84</v>
      </c>
      <c r="B36" s="5" t="s">
        <v>85</v>
      </c>
      <c r="C36" s="6">
        <v>3</v>
      </c>
      <c r="D36" s="34">
        <v>0.21</v>
      </c>
      <c r="E36" s="6">
        <f t="shared" si="0"/>
        <v>0.45825756949558399</v>
      </c>
      <c r="F36" s="6">
        <f t="shared" si="1"/>
        <v>8.2453825857519786E-5</v>
      </c>
      <c r="G36" s="6">
        <f t="shared" si="2"/>
        <v>6.7986333985421984E-9</v>
      </c>
      <c r="H36" s="6">
        <v>-20</v>
      </c>
      <c r="I36" s="6">
        <v>0</v>
      </c>
      <c r="J36" s="6">
        <v>3</v>
      </c>
      <c r="K36" s="6">
        <v>2</v>
      </c>
      <c r="L36" s="6" t="s">
        <v>21</v>
      </c>
      <c r="M36" s="6">
        <v>1500</v>
      </c>
      <c r="N36" s="7"/>
      <c r="O36" s="6">
        <v>7438</v>
      </c>
      <c r="P36" s="6">
        <v>12</v>
      </c>
      <c r="Q36" s="6">
        <v>0</v>
      </c>
      <c r="R36" s="6">
        <v>5824</v>
      </c>
      <c r="S36" s="6" t="s">
        <v>21</v>
      </c>
      <c r="T36" s="6">
        <v>1277</v>
      </c>
      <c r="U36" s="7"/>
      <c r="V36" s="6">
        <v>9324</v>
      </c>
      <c r="W36" s="6">
        <v>47</v>
      </c>
      <c r="X36" s="6">
        <v>1</v>
      </c>
      <c r="Y36" s="6">
        <v>11224</v>
      </c>
      <c r="Z36" s="6" t="s">
        <v>21</v>
      </c>
      <c r="AA36" s="6">
        <v>831</v>
      </c>
      <c r="AF36" s="2"/>
    </row>
    <row r="37" spans="1:32" ht="21.6" x14ac:dyDescent="0.3">
      <c r="A37" s="8" t="s">
        <v>86</v>
      </c>
      <c r="B37" s="9" t="s">
        <v>87</v>
      </c>
      <c r="C37" s="10">
        <v>3</v>
      </c>
      <c r="D37" s="34">
        <v>0.2</v>
      </c>
      <c r="E37" s="6">
        <f t="shared" si="0"/>
        <v>0.44721359549995793</v>
      </c>
      <c r="F37" s="6">
        <f t="shared" si="1"/>
        <v>8.2453825857519786E-5</v>
      </c>
      <c r="G37" s="6">
        <f t="shared" si="2"/>
        <v>6.7986333985421984E-9</v>
      </c>
      <c r="H37" s="10">
        <v>44</v>
      </c>
      <c r="I37" s="10">
        <v>2</v>
      </c>
      <c r="J37" s="10">
        <v>0</v>
      </c>
      <c r="K37" s="10">
        <v>2</v>
      </c>
      <c r="L37" s="10" t="s">
        <v>21</v>
      </c>
      <c r="M37" s="10">
        <v>1500</v>
      </c>
      <c r="N37" s="11"/>
      <c r="O37" s="10">
        <v>1748</v>
      </c>
      <c r="P37" s="10">
        <v>-12</v>
      </c>
      <c r="Q37" s="10">
        <v>0</v>
      </c>
      <c r="R37" s="10">
        <v>1836</v>
      </c>
      <c r="S37" s="10" t="s">
        <v>21</v>
      </c>
      <c r="T37" s="10">
        <v>952</v>
      </c>
      <c r="U37" s="11"/>
      <c r="V37" s="10">
        <v>191</v>
      </c>
      <c r="W37" s="10">
        <v>15</v>
      </c>
      <c r="X37" s="10">
        <v>0</v>
      </c>
      <c r="Y37" s="10">
        <v>231</v>
      </c>
      <c r="Z37" s="10" t="s">
        <v>21</v>
      </c>
      <c r="AA37" s="10">
        <v>827</v>
      </c>
      <c r="AF37" s="2"/>
    </row>
    <row r="38" spans="1:32" x14ac:dyDescent="0.3">
      <c r="A38" s="4" t="s">
        <v>88</v>
      </c>
      <c r="B38" s="5" t="s">
        <v>89</v>
      </c>
      <c r="C38" s="6">
        <v>2</v>
      </c>
      <c r="D38" s="34">
        <v>0.4</v>
      </c>
      <c r="E38" s="6">
        <f t="shared" si="0"/>
        <v>0.63245553203367588</v>
      </c>
      <c r="F38" s="6">
        <f t="shared" si="1"/>
        <v>5.4969217238346529E-5</v>
      </c>
      <c r="G38" s="6">
        <f t="shared" si="2"/>
        <v>3.0216148437965331E-9</v>
      </c>
      <c r="H38" s="6">
        <v>-76</v>
      </c>
      <c r="I38" s="6">
        <v>0</v>
      </c>
      <c r="J38" s="6">
        <v>0</v>
      </c>
      <c r="K38" s="6">
        <v>1</v>
      </c>
      <c r="L38" s="6" t="s">
        <v>21</v>
      </c>
      <c r="M38" s="6">
        <v>2000</v>
      </c>
      <c r="N38" s="7"/>
      <c r="O38" s="6">
        <v>141031</v>
      </c>
      <c r="P38" s="6">
        <v>19</v>
      </c>
      <c r="Q38" s="6">
        <v>1</v>
      </c>
      <c r="R38" s="6">
        <v>329366</v>
      </c>
      <c r="S38" s="6" t="s">
        <v>21</v>
      </c>
      <c r="T38" s="6">
        <v>428</v>
      </c>
      <c r="U38" s="7"/>
      <c r="V38" s="6">
        <v>21137</v>
      </c>
      <c r="W38" s="6">
        <v>-3</v>
      </c>
      <c r="X38" s="6">
        <v>0</v>
      </c>
      <c r="Y38" s="6">
        <v>79139</v>
      </c>
      <c r="Z38" s="6" t="s">
        <v>21</v>
      </c>
      <c r="AA38" s="6">
        <v>267</v>
      </c>
      <c r="AF38" s="2"/>
    </row>
    <row r="39" spans="1:32" ht="21.6" x14ac:dyDescent="0.3">
      <c r="A39" s="8" t="s">
        <v>90</v>
      </c>
      <c r="B39" s="9" t="s">
        <v>91</v>
      </c>
      <c r="C39" s="10">
        <v>1</v>
      </c>
      <c r="D39" s="34">
        <v>0.11</v>
      </c>
      <c r="E39" s="6">
        <f t="shared" si="0"/>
        <v>0.33166247903553997</v>
      </c>
      <c r="F39" s="6">
        <f t="shared" si="1"/>
        <v>2.7484608619173264E-5</v>
      </c>
      <c r="G39" s="6">
        <f t="shared" si="2"/>
        <v>7.5540371094913328E-10</v>
      </c>
      <c r="H39" s="10">
        <v>-27</v>
      </c>
      <c r="I39" s="10">
        <v>0</v>
      </c>
      <c r="J39" s="10">
        <v>0</v>
      </c>
      <c r="K39" s="10">
        <v>1</v>
      </c>
      <c r="L39" s="10" t="s">
        <v>21</v>
      </c>
      <c r="M39" s="10">
        <v>1000</v>
      </c>
      <c r="N39" s="11"/>
      <c r="O39" s="10">
        <v>7936</v>
      </c>
      <c r="P39" s="10">
        <v>73</v>
      </c>
      <c r="Q39" s="10">
        <v>1</v>
      </c>
      <c r="R39" s="10">
        <v>18128</v>
      </c>
      <c r="S39" s="10" t="s">
        <v>21</v>
      </c>
      <c r="T39" s="10">
        <v>438</v>
      </c>
      <c r="U39" s="11"/>
      <c r="V39" s="10">
        <v>455</v>
      </c>
      <c r="W39" s="10">
        <v>16</v>
      </c>
      <c r="X39" s="10">
        <v>0</v>
      </c>
      <c r="Y39" s="10">
        <v>1026</v>
      </c>
      <c r="Z39" s="10" t="s">
        <v>21</v>
      </c>
      <c r="AA39" s="10">
        <v>443</v>
      </c>
      <c r="AF39" s="2"/>
    </row>
    <row r="40" spans="1:32" ht="21.6" x14ac:dyDescent="0.3">
      <c r="A40" s="4" t="s">
        <v>92</v>
      </c>
      <c r="B40" s="5" t="s">
        <v>93</v>
      </c>
      <c r="C40" s="6">
        <v>1</v>
      </c>
      <c r="D40" s="34">
        <v>0.54</v>
      </c>
      <c r="E40" s="6">
        <f t="shared" si="0"/>
        <v>0.73484692283495345</v>
      </c>
      <c r="F40" s="6">
        <f t="shared" si="1"/>
        <v>2.7484608619173264E-5</v>
      </c>
      <c r="G40" s="6">
        <f t="shared" si="2"/>
        <v>7.5540371094913328E-10</v>
      </c>
      <c r="H40" s="6">
        <v>-23</v>
      </c>
      <c r="I40" s="6">
        <v>0</v>
      </c>
      <c r="J40" s="6">
        <v>5</v>
      </c>
      <c r="K40" s="6">
        <v>1</v>
      </c>
      <c r="L40" s="6" t="s">
        <v>21</v>
      </c>
      <c r="M40" s="6">
        <v>1000</v>
      </c>
      <c r="N40" s="7"/>
      <c r="O40" s="6">
        <v>2859</v>
      </c>
      <c r="P40" s="6">
        <v>0</v>
      </c>
      <c r="Q40" s="6">
        <v>1</v>
      </c>
      <c r="R40" s="6">
        <v>2031</v>
      </c>
      <c r="S40" s="6" t="s">
        <v>21</v>
      </c>
      <c r="T40" s="6">
        <v>1408</v>
      </c>
      <c r="U40" s="7"/>
      <c r="V40" s="6">
        <v>3523</v>
      </c>
      <c r="W40" s="6">
        <v>-1</v>
      </c>
      <c r="X40" s="6">
        <v>1</v>
      </c>
      <c r="Y40" s="6">
        <v>1729</v>
      </c>
      <c r="Z40" s="6" t="s">
        <v>21</v>
      </c>
      <c r="AA40" s="6">
        <v>2038</v>
      </c>
      <c r="AF40" s="2"/>
    </row>
    <row r="41" spans="1:32" ht="21.6" x14ac:dyDescent="0.3">
      <c r="A41" s="8" t="s">
        <v>94</v>
      </c>
      <c r="B41" s="9" t="s">
        <v>95</v>
      </c>
      <c r="C41" s="10">
        <v>1</v>
      </c>
      <c r="D41" s="34">
        <v>0.5</v>
      </c>
      <c r="E41" s="6">
        <f t="shared" si="0"/>
        <v>0.70710678118654757</v>
      </c>
      <c r="F41" s="6">
        <f t="shared" si="1"/>
        <v>2.7484608619173264E-5</v>
      </c>
      <c r="G41" s="6">
        <f t="shared" si="2"/>
        <v>7.5540371094913328E-10</v>
      </c>
      <c r="H41" s="10">
        <v>232</v>
      </c>
      <c r="I41" s="10">
        <v>0</v>
      </c>
      <c r="J41" s="10">
        <v>5</v>
      </c>
      <c r="K41" s="10">
        <v>0</v>
      </c>
      <c r="L41" s="10" t="s">
        <v>21</v>
      </c>
      <c r="M41" s="10"/>
      <c r="N41" s="11"/>
      <c r="O41" s="10">
        <v>2828</v>
      </c>
      <c r="P41" s="10">
        <v>7</v>
      </c>
      <c r="Q41" s="10">
        <v>1</v>
      </c>
      <c r="R41" s="10">
        <v>3336</v>
      </c>
      <c r="S41" s="10" t="s">
        <v>21</v>
      </c>
      <c r="T41" s="10">
        <v>848</v>
      </c>
      <c r="U41" s="11"/>
      <c r="V41" s="10">
        <v>303</v>
      </c>
      <c r="W41" s="10">
        <v>1</v>
      </c>
      <c r="X41" s="10">
        <v>0</v>
      </c>
      <c r="Y41" s="10">
        <v>276</v>
      </c>
      <c r="Z41" s="10" t="s">
        <v>21</v>
      </c>
      <c r="AA41" s="10">
        <v>1098</v>
      </c>
      <c r="AF41" s="2"/>
    </row>
    <row r="42" spans="1:32" ht="21.6" x14ac:dyDescent="0.3">
      <c r="A42" s="4" t="s">
        <v>96</v>
      </c>
      <c r="B42" s="5" t="s">
        <v>97</v>
      </c>
      <c r="C42" s="6">
        <v>1</v>
      </c>
      <c r="D42" s="34">
        <v>0.46</v>
      </c>
      <c r="E42" s="6">
        <f t="shared" si="0"/>
        <v>0.67823299831252681</v>
      </c>
      <c r="F42" s="6">
        <f t="shared" si="1"/>
        <v>2.7484608619173264E-5</v>
      </c>
      <c r="G42" s="6">
        <f t="shared" si="2"/>
        <v>7.5540371094913328E-10</v>
      </c>
      <c r="H42" s="6"/>
      <c r="I42" s="6">
        <v>1</v>
      </c>
      <c r="J42" s="6">
        <v>5</v>
      </c>
      <c r="K42" s="6">
        <v>0</v>
      </c>
      <c r="L42" s="6" t="s">
        <v>21</v>
      </c>
      <c r="M42" s="6"/>
      <c r="N42" s="7"/>
      <c r="O42" s="6">
        <v>2565</v>
      </c>
      <c r="P42" s="6">
        <v>16</v>
      </c>
      <c r="Q42" s="6">
        <v>1</v>
      </c>
      <c r="R42" s="6">
        <v>3922</v>
      </c>
      <c r="S42" s="6" t="s">
        <v>21</v>
      </c>
      <c r="T42" s="6">
        <v>654</v>
      </c>
      <c r="U42" s="7"/>
      <c r="V42" s="6">
        <v>121</v>
      </c>
      <c r="W42" s="6">
        <v>64</v>
      </c>
      <c r="X42" s="6">
        <v>0</v>
      </c>
      <c r="Y42" s="6">
        <v>163</v>
      </c>
      <c r="Z42" s="6" t="s">
        <v>21</v>
      </c>
      <c r="AA42" s="6">
        <v>742</v>
      </c>
      <c r="AF42" s="2"/>
    </row>
    <row r="43" spans="1:32" ht="21.6" x14ac:dyDescent="0.3">
      <c r="A43" s="8" t="s">
        <v>98</v>
      </c>
      <c r="B43" s="9" t="s">
        <v>99</v>
      </c>
      <c r="C43" s="10">
        <v>1</v>
      </c>
      <c r="D43" s="34">
        <v>0.91</v>
      </c>
      <c r="E43" s="6">
        <f t="shared" si="0"/>
        <v>0.95393920141694566</v>
      </c>
      <c r="F43" s="6">
        <f t="shared" si="1"/>
        <v>2.7484608619173264E-5</v>
      </c>
      <c r="G43" s="6">
        <f t="shared" si="2"/>
        <v>7.5540371094913328E-10</v>
      </c>
      <c r="H43" s="10">
        <v>100</v>
      </c>
      <c r="I43" s="10">
        <v>0</v>
      </c>
      <c r="J43" s="10">
        <v>5</v>
      </c>
      <c r="K43" s="10">
        <v>1</v>
      </c>
      <c r="L43" s="10" t="s">
        <v>21</v>
      </c>
      <c r="M43" s="10">
        <v>1000</v>
      </c>
      <c r="N43" s="11"/>
      <c r="O43" s="10">
        <v>21081</v>
      </c>
      <c r="P43" s="10">
        <v>51</v>
      </c>
      <c r="Q43" s="10">
        <v>3</v>
      </c>
      <c r="R43" s="10">
        <v>38326</v>
      </c>
      <c r="S43" s="10" t="s">
        <v>21</v>
      </c>
      <c r="T43" s="10">
        <v>550</v>
      </c>
      <c r="U43" s="11"/>
      <c r="V43" s="10">
        <v>385</v>
      </c>
      <c r="W43" s="10">
        <v>31</v>
      </c>
      <c r="X43" s="10">
        <v>0</v>
      </c>
      <c r="Y43" s="10">
        <v>1072</v>
      </c>
      <c r="Z43" s="10" t="s">
        <v>21</v>
      </c>
      <c r="AA43" s="10">
        <v>359</v>
      </c>
      <c r="AF43" s="2"/>
    </row>
    <row r="44" spans="1:32" ht="21.6" x14ac:dyDescent="0.3">
      <c r="A44" s="4" t="s">
        <v>100</v>
      </c>
      <c r="B44" s="5" t="s">
        <v>101</v>
      </c>
      <c r="C44" s="6">
        <v>0</v>
      </c>
      <c r="D44" s="34" t="e">
        <v>#N/A</v>
      </c>
      <c r="E44" s="6" t="e">
        <f t="shared" si="0"/>
        <v>#N/A</v>
      </c>
      <c r="F44" s="6">
        <f t="shared" si="1"/>
        <v>0</v>
      </c>
      <c r="G44" s="6">
        <f t="shared" si="2"/>
        <v>0</v>
      </c>
      <c r="H44" s="6"/>
      <c r="I44" s="6">
        <v>0</v>
      </c>
      <c r="J44" s="6"/>
      <c r="K44" s="6"/>
      <c r="L44" s="6"/>
      <c r="M44" s="6"/>
      <c r="N44" s="7"/>
      <c r="O44" s="6">
        <v>0</v>
      </c>
      <c r="P44" s="6"/>
      <c r="Q44" s="6">
        <v>0</v>
      </c>
      <c r="R44" s="6"/>
      <c r="S44" s="6"/>
      <c r="T44" s="6"/>
      <c r="U44" s="7"/>
      <c r="V44" s="6">
        <v>9</v>
      </c>
      <c r="W44" s="6"/>
      <c r="X44" s="6">
        <v>0</v>
      </c>
      <c r="Y44" s="6">
        <v>19</v>
      </c>
      <c r="Z44" s="6"/>
      <c r="AA44" s="6">
        <v>474</v>
      </c>
      <c r="AF44" s="2"/>
    </row>
    <row r="45" spans="1:32" ht="21.6" x14ac:dyDescent="0.3">
      <c r="A45" s="8" t="s">
        <v>102</v>
      </c>
      <c r="B45" s="9" t="s">
        <v>103</v>
      </c>
      <c r="C45" s="10">
        <v>0</v>
      </c>
      <c r="D45" s="34">
        <v>0.48</v>
      </c>
      <c r="E45" s="6">
        <f t="shared" si="0"/>
        <v>0.69282032302755092</v>
      </c>
      <c r="F45" s="6">
        <f t="shared" si="1"/>
        <v>0</v>
      </c>
      <c r="G45" s="6">
        <f t="shared" si="2"/>
        <v>0</v>
      </c>
      <c r="H45" s="10"/>
      <c r="I45" s="10">
        <v>0</v>
      </c>
      <c r="J45" s="10">
        <v>5</v>
      </c>
      <c r="K45" s="10"/>
      <c r="L45" s="10"/>
      <c r="M45" s="10"/>
      <c r="N45" s="11"/>
      <c r="O45" s="10">
        <v>6117</v>
      </c>
      <c r="P45" s="10">
        <v>9</v>
      </c>
      <c r="Q45" s="10">
        <v>0</v>
      </c>
      <c r="R45" s="10">
        <v>9622</v>
      </c>
      <c r="S45" s="10" t="s">
        <v>21</v>
      </c>
      <c r="T45" s="10">
        <v>636</v>
      </c>
      <c r="U45" s="11"/>
      <c r="V45" s="10">
        <v>53197</v>
      </c>
      <c r="W45" s="10">
        <v>160</v>
      </c>
      <c r="X45" s="10">
        <v>2</v>
      </c>
      <c r="Y45" s="10">
        <v>170001</v>
      </c>
      <c r="Z45" s="10" t="s">
        <v>21</v>
      </c>
      <c r="AA45" s="10">
        <v>313</v>
      </c>
      <c r="AF45" s="2"/>
    </row>
    <row r="46" spans="1:32" ht="21.6" x14ac:dyDescent="0.3">
      <c r="A46" s="4" t="s">
        <v>104</v>
      </c>
      <c r="B46" s="5" t="s">
        <v>105</v>
      </c>
      <c r="C46" s="6">
        <v>0</v>
      </c>
      <c r="D46" s="34">
        <v>0.37</v>
      </c>
      <c r="E46" s="6">
        <f t="shared" si="0"/>
        <v>0.60827625302982191</v>
      </c>
      <c r="F46" s="6">
        <f t="shared" si="1"/>
        <v>0</v>
      </c>
      <c r="G46" s="6">
        <f t="shared" si="2"/>
        <v>0</v>
      </c>
      <c r="H46" s="6"/>
      <c r="I46" s="6">
        <v>0</v>
      </c>
      <c r="J46" s="6">
        <v>5</v>
      </c>
      <c r="K46" s="6"/>
      <c r="L46" s="6"/>
      <c r="M46" s="6"/>
      <c r="N46" s="7"/>
      <c r="O46" s="6">
        <v>192</v>
      </c>
      <c r="P46" s="6">
        <v>14</v>
      </c>
      <c r="Q46" s="6">
        <v>7</v>
      </c>
      <c r="R46" s="6">
        <v>177</v>
      </c>
      <c r="S46" s="6" t="s">
        <v>21</v>
      </c>
      <c r="T46" s="6">
        <v>1085</v>
      </c>
      <c r="U46" s="7"/>
      <c r="V46" s="6">
        <v>17</v>
      </c>
      <c r="W46" s="6">
        <v>53</v>
      </c>
      <c r="X46" s="6">
        <v>1</v>
      </c>
      <c r="Y46" s="6">
        <v>25</v>
      </c>
      <c r="Z46" s="6" t="s">
        <v>21</v>
      </c>
      <c r="AA46" s="6">
        <v>680</v>
      </c>
      <c r="AF46" s="2"/>
    </row>
    <row r="47" spans="1:32" ht="21.6" x14ac:dyDescent="0.3">
      <c r="A47" s="8" t="s">
        <v>106</v>
      </c>
      <c r="B47" s="9" t="s">
        <v>107</v>
      </c>
      <c r="C47" s="10">
        <v>0</v>
      </c>
      <c r="D47" s="34">
        <v>0.23</v>
      </c>
      <c r="E47" s="6">
        <f t="shared" si="0"/>
        <v>0.47958315233127197</v>
      </c>
      <c r="F47" s="6">
        <f t="shared" si="1"/>
        <v>0</v>
      </c>
      <c r="G47" s="6">
        <f t="shared" si="2"/>
        <v>0</v>
      </c>
      <c r="H47" s="10"/>
      <c r="I47" s="10">
        <v>0</v>
      </c>
      <c r="J47" s="10">
        <v>5</v>
      </c>
      <c r="K47" s="10"/>
      <c r="L47" s="10"/>
      <c r="M47" s="10"/>
      <c r="N47" s="11"/>
      <c r="O47" s="10">
        <v>94</v>
      </c>
      <c r="P47" s="10">
        <v>28</v>
      </c>
      <c r="Q47" s="10">
        <v>0</v>
      </c>
      <c r="R47" s="10">
        <v>30</v>
      </c>
      <c r="S47" s="10" t="s">
        <v>21</v>
      </c>
      <c r="T47" s="10">
        <v>3133</v>
      </c>
      <c r="U47" s="11"/>
      <c r="V47" s="10">
        <v>27</v>
      </c>
      <c r="W47" s="10">
        <v>-17</v>
      </c>
      <c r="X47" s="10">
        <v>0</v>
      </c>
      <c r="Y47" s="10">
        <v>14</v>
      </c>
      <c r="Z47" s="10" t="s">
        <v>21</v>
      </c>
      <c r="AA47" s="10">
        <v>1929</v>
      </c>
      <c r="AF47" s="2"/>
    </row>
    <row r="48" spans="1:32" ht="21.6" x14ac:dyDescent="0.3">
      <c r="A48" s="4" t="s">
        <v>108</v>
      </c>
      <c r="B48" s="5" t="s">
        <v>109</v>
      </c>
      <c r="C48" s="6">
        <v>0</v>
      </c>
      <c r="D48" s="34">
        <v>0.68</v>
      </c>
      <c r="E48" s="6">
        <f t="shared" si="0"/>
        <v>0.82462112512353214</v>
      </c>
      <c r="F48" s="6">
        <f t="shared" si="1"/>
        <v>0</v>
      </c>
      <c r="G48" s="6">
        <f t="shared" si="2"/>
        <v>0</v>
      </c>
      <c r="H48" s="6"/>
      <c r="I48" s="6">
        <v>0</v>
      </c>
      <c r="J48" s="6">
        <v>5</v>
      </c>
      <c r="K48" s="6"/>
      <c r="L48" s="6"/>
      <c r="M48" s="6"/>
      <c r="N48" s="7"/>
      <c r="O48" s="6">
        <v>6</v>
      </c>
      <c r="P48" s="6">
        <v>-51</v>
      </c>
      <c r="Q48" s="6">
        <v>0</v>
      </c>
      <c r="R48" s="6">
        <v>5</v>
      </c>
      <c r="S48" s="6" t="s">
        <v>21</v>
      </c>
      <c r="T48" s="6">
        <v>1200</v>
      </c>
      <c r="U48" s="7"/>
      <c r="V48" s="6">
        <v>545</v>
      </c>
      <c r="W48" s="6">
        <v>-3</v>
      </c>
      <c r="X48" s="6">
        <v>1</v>
      </c>
      <c r="Y48" s="6">
        <v>305</v>
      </c>
      <c r="Z48" s="6" t="s">
        <v>21</v>
      </c>
      <c r="AA48" s="6">
        <v>1787</v>
      </c>
      <c r="AF48" s="2"/>
    </row>
    <row r="49" spans="1:32" ht="21.6" x14ac:dyDescent="0.3">
      <c r="A49" s="8" t="s">
        <v>110</v>
      </c>
      <c r="B49" s="9" t="s">
        <v>111</v>
      </c>
      <c r="C49" s="10">
        <v>0</v>
      </c>
      <c r="D49" s="34">
        <v>0.34</v>
      </c>
      <c r="E49" s="6">
        <f t="shared" si="0"/>
        <v>0.5830951894845301</v>
      </c>
      <c r="F49" s="6">
        <f t="shared" si="1"/>
        <v>0</v>
      </c>
      <c r="G49" s="6">
        <f t="shared" si="2"/>
        <v>0</v>
      </c>
      <c r="H49" s="10"/>
      <c r="I49" s="10">
        <v>0</v>
      </c>
      <c r="J49" s="10">
        <v>5</v>
      </c>
      <c r="K49" s="10"/>
      <c r="L49" s="10"/>
      <c r="M49" s="10"/>
      <c r="N49" s="11"/>
      <c r="O49" s="10">
        <v>5499</v>
      </c>
      <c r="P49" s="10">
        <v>0</v>
      </c>
      <c r="Q49" s="10">
        <v>4</v>
      </c>
      <c r="R49" s="10">
        <v>3085</v>
      </c>
      <c r="S49" s="10" t="s">
        <v>21</v>
      </c>
      <c r="T49" s="10">
        <v>1782</v>
      </c>
      <c r="U49" s="11"/>
      <c r="V49" s="10">
        <v>4</v>
      </c>
      <c r="W49" s="10">
        <v>57</v>
      </c>
      <c r="X49" s="10">
        <v>0</v>
      </c>
      <c r="Y49" s="10">
        <v>1</v>
      </c>
      <c r="Z49" s="10" t="s">
        <v>21</v>
      </c>
      <c r="AA49" s="10">
        <v>4000</v>
      </c>
      <c r="AF49" s="2"/>
    </row>
    <row r="50" spans="1:32" ht="21.6" x14ac:dyDescent="0.3">
      <c r="A50" s="4" t="s">
        <v>112</v>
      </c>
      <c r="B50" s="5" t="s">
        <v>113</v>
      </c>
      <c r="C50" s="6">
        <v>0</v>
      </c>
      <c r="D50" s="34">
        <v>0.36</v>
      </c>
      <c r="E50" s="6">
        <f t="shared" si="0"/>
        <v>0.6</v>
      </c>
      <c r="F50" s="6">
        <f t="shared" si="1"/>
        <v>0</v>
      </c>
      <c r="G50" s="6">
        <f t="shared" si="2"/>
        <v>0</v>
      </c>
      <c r="H50" s="6"/>
      <c r="I50" s="6">
        <v>0</v>
      </c>
      <c r="J50" s="6">
        <v>5</v>
      </c>
      <c r="K50" s="6"/>
      <c r="L50" s="6"/>
      <c r="M50" s="6"/>
      <c r="N50" s="7"/>
      <c r="O50" s="6">
        <v>464</v>
      </c>
      <c r="P50" s="6">
        <v>28</v>
      </c>
      <c r="Q50" s="6">
        <v>1</v>
      </c>
      <c r="R50" s="6">
        <v>300</v>
      </c>
      <c r="S50" s="6" t="s">
        <v>21</v>
      </c>
      <c r="T50" s="6">
        <v>1547</v>
      </c>
      <c r="U50" s="7"/>
      <c r="V50" s="6">
        <v>1736</v>
      </c>
      <c r="W50" s="6">
        <v>-16</v>
      </c>
      <c r="X50" s="6">
        <v>4</v>
      </c>
      <c r="Y50" s="6">
        <v>158</v>
      </c>
      <c r="Z50" s="6" t="s">
        <v>21</v>
      </c>
      <c r="AA50" s="6">
        <v>10987</v>
      </c>
      <c r="AF50" s="2"/>
    </row>
    <row r="51" spans="1:32" ht="21.6" x14ac:dyDescent="0.3">
      <c r="A51" s="8" t="s">
        <v>114</v>
      </c>
      <c r="B51" s="9" t="s">
        <v>115</v>
      </c>
      <c r="C51" s="10">
        <v>0</v>
      </c>
      <c r="D51" s="34">
        <v>0.43</v>
      </c>
      <c r="E51" s="6">
        <f t="shared" si="0"/>
        <v>0.65574385243020006</v>
      </c>
      <c r="F51" s="6">
        <f t="shared" si="1"/>
        <v>0</v>
      </c>
      <c r="G51" s="6">
        <f t="shared" si="2"/>
        <v>0</v>
      </c>
      <c r="H51" s="10"/>
      <c r="I51" s="10">
        <v>0</v>
      </c>
      <c r="J51" s="10">
        <v>5</v>
      </c>
      <c r="K51" s="10"/>
      <c r="L51" s="10"/>
      <c r="M51" s="10"/>
      <c r="N51" s="11"/>
      <c r="O51" s="10">
        <v>9</v>
      </c>
      <c r="P51" s="10">
        <v>-6</v>
      </c>
      <c r="Q51" s="10">
        <v>0</v>
      </c>
      <c r="R51" s="10">
        <v>1</v>
      </c>
      <c r="S51" s="10"/>
      <c r="T51" s="10">
        <v>9000</v>
      </c>
      <c r="U51" s="11"/>
      <c r="V51" s="10">
        <v>0</v>
      </c>
      <c r="W51" s="10"/>
      <c r="X51" s="10">
        <v>0</v>
      </c>
      <c r="Y51" s="10"/>
      <c r="Z51" s="10"/>
      <c r="AA51" s="10"/>
      <c r="AF51" s="2"/>
    </row>
    <row r="52" spans="1:32" ht="21.6" x14ac:dyDescent="0.3">
      <c r="A52" s="4" t="s">
        <v>116</v>
      </c>
      <c r="B52" s="5" t="s">
        <v>117</v>
      </c>
      <c r="C52" s="6">
        <v>0</v>
      </c>
      <c r="D52" s="34">
        <v>1</v>
      </c>
      <c r="E52" s="6">
        <f t="shared" si="0"/>
        <v>1</v>
      </c>
      <c r="F52" s="6">
        <f t="shared" si="1"/>
        <v>0</v>
      </c>
      <c r="G52" s="6">
        <f t="shared" si="2"/>
        <v>0</v>
      </c>
      <c r="H52" s="6"/>
      <c r="I52" s="6">
        <v>0</v>
      </c>
      <c r="J52" s="6"/>
      <c r="K52" s="6"/>
      <c r="L52" s="6"/>
      <c r="M52" s="6"/>
      <c r="N52" s="7"/>
      <c r="O52" s="6">
        <v>10</v>
      </c>
      <c r="P52" s="6"/>
      <c r="Q52" s="6">
        <v>0</v>
      </c>
      <c r="R52" s="6">
        <v>4</v>
      </c>
      <c r="S52" s="6" t="s">
        <v>21</v>
      </c>
      <c r="T52" s="6">
        <v>2500</v>
      </c>
      <c r="U52" s="7"/>
      <c r="V52" s="6">
        <v>0</v>
      </c>
      <c r="W52" s="6"/>
      <c r="X52" s="6">
        <v>0</v>
      </c>
      <c r="Y52" s="6"/>
      <c r="Z52" s="6" t="s">
        <v>21</v>
      </c>
      <c r="AA52" s="6"/>
      <c r="AF52" s="2"/>
    </row>
    <row r="53" spans="1:32" ht="21.6" x14ac:dyDescent="0.3">
      <c r="A53" s="8" t="s">
        <v>118</v>
      </c>
      <c r="B53" s="9" t="s">
        <v>119</v>
      </c>
      <c r="C53" s="10">
        <v>0</v>
      </c>
      <c r="D53" s="34">
        <v>0.21</v>
      </c>
      <c r="E53" s="6">
        <f t="shared" si="0"/>
        <v>0.45825756949558399</v>
      </c>
      <c r="F53" s="6">
        <f t="shared" si="1"/>
        <v>0</v>
      </c>
      <c r="G53" s="6">
        <f t="shared" si="2"/>
        <v>0</v>
      </c>
      <c r="H53" s="10"/>
      <c r="I53" s="10">
        <v>0</v>
      </c>
      <c r="J53" s="10">
        <v>5</v>
      </c>
      <c r="K53" s="10"/>
      <c r="L53" s="10"/>
      <c r="M53" s="10"/>
      <c r="N53" s="11"/>
      <c r="O53" s="10">
        <v>4546</v>
      </c>
      <c r="P53" s="10">
        <v>7</v>
      </c>
      <c r="Q53" s="10">
        <v>1</v>
      </c>
      <c r="R53" s="10">
        <v>4211</v>
      </c>
      <c r="S53" s="10" t="s">
        <v>21</v>
      </c>
      <c r="T53" s="10">
        <v>1080</v>
      </c>
      <c r="U53" s="11"/>
      <c r="V53" s="10">
        <v>1923</v>
      </c>
      <c r="W53" s="10">
        <v>4</v>
      </c>
      <c r="X53" s="10">
        <v>0</v>
      </c>
      <c r="Y53" s="10">
        <v>1376</v>
      </c>
      <c r="Z53" s="10" t="s">
        <v>21</v>
      </c>
      <c r="AA53" s="10">
        <v>1398</v>
      </c>
      <c r="AF53" s="2"/>
    </row>
    <row r="54" spans="1:32" ht="21.6" x14ac:dyDescent="0.3">
      <c r="A54" s="4" t="s">
        <v>120</v>
      </c>
      <c r="B54" s="5" t="s">
        <v>121</v>
      </c>
      <c r="C54" s="6">
        <v>0</v>
      </c>
      <c r="D54" s="34">
        <v>0.36</v>
      </c>
      <c r="E54" s="6">
        <f t="shared" si="0"/>
        <v>0.6</v>
      </c>
      <c r="F54" s="6">
        <f t="shared" si="1"/>
        <v>0</v>
      </c>
      <c r="G54" s="6">
        <f t="shared" si="2"/>
        <v>0</v>
      </c>
      <c r="H54" s="6"/>
      <c r="I54" s="6">
        <v>0</v>
      </c>
      <c r="J54" s="6">
        <v>5</v>
      </c>
      <c r="K54" s="6"/>
      <c r="L54" s="6"/>
      <c r="M54" s="6"/>
      <c r="N54" s="7"/>
      <c r="O54" s="6">
        <v>5217</v>
      </c>
      <c r="P54" s="6">
        <v>16</v>
      </c>
      <c r="Q54" s="6">
        <v>1</v>
      </c>
      <c r="R54" s="6">
        <v>13620</v>
      </c>
      <c r="S54" s="6" t="s">
        <v>21</v>
      </c>
      <c r="T54" s="6">
        <v>383</v>
      </c>
      <c r="U54" s="7"/>
      <c r="V54" s="6">
        <v>4655</v>
      </c>
      <c r="W54" s="6">
        <v>81</v>
      </c>
      <c r="X54" s="6">
        <v>2</v>
      </c>
      <c r="Y54" s="6">
        <v>11879</v>
      </c>
      <c r="Z54" s="6" t="s">
        <v>21</v>
      </c>
      <c r="AA54" s="6">
        <v>392</v>
      </c>
      <c r="AF54" s="2"/>
    </row>
    <row r="55" spans="1:32" x14ac:dyDescent="0.3">
      <c r="A55" s="8" t="s">
        <v>122</v>
      </c>
      <c r="B55" s="9" t="s">
        <v>123</v>
      </c>
      <c r="C55" s="10">
        <v>0</v>
      </c>
      <c r="D55" s="34">
        <v>0.42</v>
      </c>
      <c r="E55" s="6">
        <f t="shared" si="0"/>
        <v>0.64807406984078597</v>
      </c>
      <c r="F55" s="6">
        <f t="shared" si="1"/>
        <v>0</v>
      </c>
      <c r="G55" s="6">
        <f t="shared" si="2"/>
        <v>0</v>
      </c>
      <c r="H55" s="10"/>
      <c r="I55" s="10">
        <v>0</v>
      </c>
      <c r="J55" s="10"/>
      <c r="K55" s="10"/>
      <c r="L55" s="10"/>
      <c r="M55" s="10"/>
      <c r="N55" s="11"/>
      <c r="O55" s="10">
        <v>559</v>
      </c>
      <c r="P55" s="10">
        <v>54</v>
      </c>
      <c r="Q55" s="10">
        <v>1</v>
      </c>
      <c r="R55" s="10">
        <v>225</v>
      </c>
      <c r="S55" s="10"/>
      <c r="T55" s="10">
        <v>2484</v>
      </c>
      <c r="U55" s="11"/>
      <c r="V55" s="10">
        <v>0</v>
      </c>
      <c r="W55" s="10"/>
      <c r="X55" s="10">
        <v>0</v>
      </c>
      <c r="Y55" s="10"/>
      <c r="Z55" s="10"/>
      <c r="AA55" s="10"/>
      <c r="AF55" s="2"/>
    </row>
    <row r="56" spans="1:32" x14ac:dyDescent="0.3">
      <c r="A56" s="4" t="s">
        <v>124</v>
      </c>
      <c r="B56" s="5" t="s">
        <v>125</v>
      </c>
      <c r="C56" s="6">
        <v>0</v>
      </c>
      <c r="D56" s="34">
        <v>0.37</v>
      </c>
      <c r="E56" s="6">
        <f t="shared" si="0"/>
        <v>0.60827625302982191</v>
      </c>
      <c r="F56" s="6">
        <f t="shared" si="1"/>
        <v>0</v>
      </c>
      <c r="G56" s="6">
        <f t="shared" si="2"/>
        <v>0</v>
      </c>
      <c r="H56" s="6"/>
      <c r="I56" s="6">
        <v>0</v>
      </c>
      <c r="J56" s="6">
        <v>0</v>
      </c>
      <c r="K56" s="6"/>
      <c r="L56" s="6"/>
      <c r="M56" s="6"/>
      <c r="N56" s="7"/>
      <c r="O56" s="6">
        <v>170</v>
      </c>
      <c r="P56" s="6">
        <v>13</v>
      </c>
      <c r="Q56" s="6">
        <v>0</v>
      </c>
      <c r="R56" s="6">
        <v>322</v>
      </c>
      <c r="S56" s="6"/>
      <c r="T56" s="6">
        <v>528</v>
      </c>
      <c r="U56" s="7"/>
      <c r="V56" s="6">
        <v>0</v>
      </c>
      <c r="W56" s="6"/>
      <c r="X56" s="6">
        <v>0</v>
      </c>
      <c r="Y56" s="6"/>
      <c r="Z56" s="6"/>
      <c r="AA56" s="6"/>
      <c r="AF56" s="2"/>
    </row>
    <row r="57" spans="1:32" x14ac:dyDescent="0.3">
      <c r="A57" s="8" t="s">
        <v>126</v>
      </c>
      <c r="B57" s="9" t="s">
        <v>127</v>
      </c>
      <c r="C57" s="10">
        <v>0</v>
      </c>
      <c r="D57" s="34">
        <v>0.27</v>
      </c>
      <c r="E57" s="6">
        <f t="shared" si="0"/>
        <v>0.51961524227066325</v>
      </c>
      <c r="F57" s="6">
        <f t="shared" si="1"/>
        <v>0</v>
      </c>
      <c r="G57" s="6">
        <f t="shared" si="2"/>
        <v>0</v>
      </c>
      <c r="H57" s="10"/>
      <c r="I57" s="10">
        <v>0</v>
      </c>
      <c r="J57" s="10">
        <v>0</v>
      </c>
      <c r="K57" s="10"/>
      <c r="L57" s="10"/>
      <c r="M57" s="10"/>
      <c r="N57" s="11"/>
      <c r="O57" s="10">
        <v>2921</v>
      </c>
      <c r="P57" s="10">
        <v>19</v>
      </c>
      <c r="Q57" s="10">
        <v>0</v>
      </c>
      <c r="R57" s="10">
        <v>286</v>
      </c>
      <c r="S57" s="10"/>
      <c r="T57" s="10">
        <v>10213</v>
      </c>
      <c r="U57" s="11"/>
      <c r="V57" s="10">
        <v>23</v>
      </c>
      <c r="W57" s="10">
        <v>10</v>
      </c>
      <c r="X57" s="10">
        <v>0</v>
      </c>
      <c r="Y57" s="10">
        <v>9</v>
      </c>
      <c r="Z57" s="10"/>
      <c r="AA57" s="10">
        <v>2556</v>
      </c>
      <c r="AF57" s="2"/>
    </row>
    <row r="58" spans="1:32" x14ac:dyDescent="0.3">
      <c r="A58" s="4" t="s">
        <v>128</v>
      </c>
      <c r="B58" s="5" t="s">
        <v>129</v>
      </c>
      <c r="C58" s="6">
        <v>0</v>
      </c>
      <c r="D58" s="34">
        <v>0.41</v>
      </c>
      <c r="E58" s="6">
        <f t="shared" si="0"/>
        <v>0.6403124237432849</v>
      </c>
      <c r="F58" s="6">
        <f t="shared" si="1"/>
        <v>0</v>
      </c>
      <c r="G58" s="6">
        <f t="shared" si="2"/>
        <v>0</v>
      </c>
      <c r="H58" s="6"/>
      <c r="I58" s="6">
        <v>0</v>
      </c>
      <c r="J58" s="6">
        <v>0</v>
      </c>
      <c r="K58" s="6"/>
      <c r="L58" s="6"/>
      <c r="M58" s="6"/>
      <c r="N58" s="7"/>
      <c r="O58" s="6">
        <v>998</v>
      </c>
      <c r="P58" s="6">
        <v>72</v>
      </c>
      <c r="Q58" s="6">
        <v>0</v>
      </c>
      <c r="R58" s="6">
        <v>1879</v>
      </c>
      <c r="S58" s="6" t="s">
        <v>21</v>
      </c>
      <c r="T58" s="6">
        <v>531</v>
      </c>
      <c r="U58" s="7"/>
      <c r="V58" s="6">
        <v>313</v>
      </c>
      <c r="W58" s="6">
        <v>127</v>
      </c>
      <c r="X58" s="6">
        <v>0</v>
      </c>
      <c r="Y58" s="6">
        <v>706</v>
      </c>
      <c r="Z58" s="6" t="s">
        <v>21</v>
      </c>
      <c r="AA58" s="6">
        <v>443</v>
      </c>
      <c r="AF58" s="2"/>
    </row>
    <row r="59" spans="1:32" x14ac:dyDescent="0.3">
      <c r="A59" s="8" t="s">
        <v>130</v>
      </c>
      <c r="B59" s="9" t="s">
        <v>131</v>
      </c>
      <c r="C59" s="10">
        <v>0</v>
      </c>
      <c r="D59" s="34">
        <v>0.47</v>
      </c>
      <c r="E59" s="6">
        <f t="shared" si="0"/>
        <v>0.68556546004010444</v>
      </c>
      <c r="F59" s="6">
        <f t="shared" si="1"/>
        <v>0</v>
      </c>
      <c r="G59" s="6">
        <f t="shared" si="2"/>
        <v>0</v>
      </c>
      <c r="H59" s="10"/>
      <c r="I59" s="10">
        <v>0</v>
      </c>
      <c r="J59" s="10">
        <v>0</v>
      </c>
      <c r="K59" s="10"/>
      <c r="L59" s="10"/>
      <c r="M59" s="10"/>
      <c r="N59" s="11"/>
      <c r="O59" s="10">
        <v>2397</v>
      </c>
      <c r="P59" s="10">
        <v>5</v>
      </c>
      <c r="Q59" s="10">
        <v>1</v>
      </c>
      <c r="R59" s="10">
        <v>777</v>
      </c>
      <c r="S59" s="10" t="s">
        <v>21</v>
      </c>
      <c r="T59" s="10">
        <v>3085</v>
      </c>
      <c r="U59" s="11"/>
      <c r="V59" s="10">
        <v>0</v>
      </c>
      <c r="W59" s="10"/>
      <c r="X59" s="10">
        <v>0</v>
      </c>
      <c r="Y59" s="10"/>
      <c r="Z59" s="10" t="s">
        <v>21</v>
      </c>
      <c r="AA59" s="10"/>
      <c r="AF59" s="2"/>
    </row>
    <row r="60" spans="1:32" x14ac:dyDescent="0.3">
      <c r="A60" s="4" t="s">
        <v>132</v>
      </c>
      <c r="B60" s="5" t="s">
        <v>133</v>
      </c>
      <c r="C60" s="6">
        <v>0</v>
      </c>
      <c r="D60" s="34">
        <v>0.56000000000000005</v>
      </c>
      <c r="E60" s="6">
        <f t="shared" si="0"/>
        <v>0.74833147735478833</v>
      </c>
      <c r="F60" s="6">
        <f t="shared" si="1"/>
        <v>0</v>
      </c>
      <c r="G60" s="6">
        <f t="shared" si="2"/>
        <v>0</v>
      </c>
      <c r="H60" s="6"/>
      <c r="I60" s="6">
        <v>0</v>
      </c>
      <c r="J60" s="6">
        <v>0</v>
      </c>
      <c r="K60" s="6"/>
      <c r="L60" s="6"/>
      <c r="M60" s="6"/>
      <c r="N60" s="7"/>
      <c r="O60" s="6">
        <v>10744</v>
      </c>
      <c r="P60" s="6">
        <v>14</v>
      </c>
      <c r="Q60" s="6">
        <v>1</v>
      </c>
      <c r="R60" s="6">
        <v>2095</v>
      </c>
      <c r="S60" s="6"/>
      <c r="T60" s="6">
        <v>5128</v>
      </c>
      <c r="U60" s="7"/>
      <c r="V60" s="6">
        <v>1122</v>
      </c>
      <c r="W60" s="6">
        <v>123</v>
      </c>
      <c r="X60" s="6">
        <v>0</v>
      </c>
      <c r="Y60" s="6">
        <v>775</v>
      </c>
      <c r="Z60" s="6"/>
      <c r="AA60" s="6">
        <v>1448</v>
      </c>
      <c r="AF60" s="2"/>
    </row>
    <row r="61" spans="1:32" ht="21.6" x14ac:dyDescent="0.3">
      <c r="A61" s="8" t="s">
        <v>134</v>
      </c>
      <c r="B61" s="9" t="s">
        <v>135</v>
      </c>
      <c r="C61" s="10">
        <v>0</v>
      </c>
      <c r="D61" s="34">
        <v>0.28999999999999998</v>
      </c>
      <c r="E61" s="6">
        <f t="shared" si="0"/>
        <v>0.53851648071345037</v>
      </c>
      <c r="F61" s="6">
        <f t="shared" si="1"/>
        <v>0</v>
      </c>
      <c r="G61" s="6">
        <f t="shared" si="2"/>
        <v>0</v>
      </c>
      <c r="H61" s="10"/>
      <c r="I61" s="10">
        <v>0</v>
      </c>
      <c r="J61" s="10">
        <v>0</v>
      </c>
      <c r="K61" s="10"/>
      <c r="L61" s="10"/>
      <c r="M61" s="10"/>
      <c r="N61" s="11"/>
      <c r="O61" s="10">
        <v>348</v>
      </c>
      <c r="P61" s="10">
        <v>-28</v>
      </c>
      <c r="Q61" s="10">
        <v>0</v>
      </c>
      <c r="R61" s="10">
        <v>129</v>
      </c>
      <c r="S61" s="10" t="s">
        <v>21</v>
      </c>
      <c r="T61" s="10">
        <v>2698</v>
      </c>
      <c r="U61" s="11"/>
      <c r="V61" s="10">
        <v>634</v>
      </c>
      <c r="W61" s="10">
        <v>-6</v>
      </c>
      <c r="X61" s="10">
        <v>0</v>
      </c>
      <c r="Y61" s="10">
        <v>475</v>
      </c>
      <c r="Z61" s="10" t="s">
        <v>21</v>
      </c>
      <c r="AA61" s="10">
        <v>1335</v>
      </c>
      <c r="AF61" s="2"/>
    </row>
    <row r="62" spans="1:32" ht="21.6" x14ac:dyDescent="0.3">
      <c r="A62" s="4" t="s">
        <v>136</v>
      </c>
      <c r="B62" s="5" t="s">
        <v>137</v>
      </c>
      <c r="C62" s="6">
        <v>0</v>
      </c>
      <c r="D62" s="34">
        <v>0.24</v>
      </c>
      <c r="E62" s="6">
        <f t="shared" si="0"/>
        <v>0.4898979485566356</v>
      </c>
      <c r="F62" s="6">
        <f t="shared" si="1"/>
        <v>0</v>
      </c>
      <c r="G62" s="6">
        <f t="shared" si="2"/>
        <v>0</v>
      </c>
      <c r="H62" s="6"/>
      <c r="I62" s="6">
        <v>0</v>
      </c>
      <c r="J62" s="6">
        <v>0</v>
      </c>
      <c r="K62" s="6"/>
      <c r="L62" s="6"/>
      <c r="M62" s="6"/>
      <c r="N62" s="7"/>
      <c r="O62" s="6">
        <v>392</v>
      </c>
      <c r="P62" s="6">
        <v>-8</v>
      </c>
      <c r="Q62" s="6">
        <v>0</v>
      </c>
      <c r="R62" s="6">
        <v>140</v>
      </c>
      <c r="S62" s="6" t="s">
        <v>21</v>
      </c>
      <c r="T62" s="6">
        <v>2800</v>
      </c>
      <c r="U62" s="7"/>
      <c r="V62" s="6">
        <v>740</v>
      </c>
      <c r="W62" s="6">
        <v>22</v>
      </c>
      <c r="X62" s="6">
        <v>0</v>
      </c>
      <c r="Y62" s="6">
        <v>1425</v>
      </c>
      <c r="Z62" s="6" t="s">
        <v>21</v>
      </c>
      <c r="AA62" s="6">
        <v>519</v>
      </c>
      <c r="AF62" s="2"/>
    </row>
    <row r="63" spans="1:32" ht="21.6" x14ac:dyDescent="0.3">
      <c r="A63" s="8" t="s">
        <v>138</v>
      </c>
      <c r="B63" s="9" t="s">
        <v>139</v>
      </c>
      <c r="C63" s="10">
        <v>0</v>
      </c>
      <c r="D63" s="34">
        <v>0.31</v>
      </c>
      <c r="E63" s="6">
        <f t="shared" si="0"/>
        <v>0.55677643628300222</v>
      </c>
      <c r="F63" s="6">
        <f t="shared" si="1"/>
        <v>0</v>
      </c>
      <c r="G63" s="6">
        <f t="shared" si="2"/>
        <v>0</v>
      </c>
      <c r="H63" s="10"/>
      <c r="I63" s="10">
        <v>0</v>
      </c>
      <c r="J63" s="10">
        <v>0</v>
      </c>
      <c r="K63" s="10"/>
      <c r="L63" s="10"/>
      <c r="M63" s="10"/>
      <c r="N63" s="11"/>
      <c r="O63" s="10">
        <v>1334</v>
      </c>
      <c r="P63" s="10">
        <v>28</v>
      </c>
      <c r="Q63" s="10">
        <v>0</v>
      </c>
      <c r="R63" s="10">
        <v>321</v>
      </c>
      <c r="S63" s="10" t="s">
        <v>21</v>
      </c>
      <c r="T63" s="10">
        <v>4156</v>
      </c>
      <c r="U63" s="11"/>
      <c r="V63" s="10">
        <v>22</v>
      </c>
      <c r="W63" s="10">
        <v>5</v>
      </c>
      <c r="X63" s="10">
        <v>0</v>
      </c>
      <c r="Y63" s="10">
        <v>53</v>
      </c>
      <c r="Z63" s="10" t="s">
        <v>21</v>
      </c>
      <c r="AA63" s="10">
        <v>415</v>
      </c>
      <c r="AF63" s="2"/>
    </row>
    <row r="64" spans="1:32" x14ac:dyDescent="0.3">
      <c r="A64" s="4" t="s">
        <v>140</v>
      </c>
      <c r="B64" s="5" t="s">
        <v>141</v>
      </c>
      <c r="C64" s="6">
        <v>0</v>
      </c>
      <c r="D64" s="34">
        <v>0.42</v>
      </c>
      <c r="E64" s="6">
        <f t="shared" si="0"/>
        <v>0.64807406984078597</v>
      </c>
      <c r="F64" s="6">
        <f t="shared" si="1"/>
        <v>0</v>
      </c>
      <c r="G64" s="6">
        <f t="shared" si="2"/>
        <v>0</v>
      </c>
      <c r="H64" s="6"/>
      <c r="I64" s="6">
        <v>0</v>
      </c>
      <c r="J64" s="6">
        <v>0</v>
      </c>
      <c r="K64" s="6"/>
      <c r="L64" s="6"/>
      <c r="M64" s="6"/>
      <c r="N64" s="7"/>
      <c r="O64" s="6">
        <v>3065</v>
      </c>
      <c r="P64" s="6">
        <v>39</v>
      </c>
      <c r="Q64" s="6">
        <v>1</v>
      </c>
      <c r="R64" s="6">
        <v>5810</v>
      </c>
      <c r="S64" s="6" t="s">
        <v>21</v>
      </c>
      <c r="T64" s="6">
        <v>528</v>
      </c>
      <c r="U64" s="7"/>
      <c r="V64" s="6">
        <v>20</v>
      </c>
      <c r="W64" s="6"/>
      <c r="X64" s="6">
        <v>0</v>
      </c>
      <c r="Y64" s="6">
        <v>44</v>
      </c>
      <c r="Z64" s="6" t="s">
        <v>21</v>
      </c>
      <c r="AA64" s="6">
        <v>455</v>
      </c>
      <c r="AF64" s="2"/>
    </row>
    <row r="65" spans="1:32" ht="21.6" x14ac:dyDescent="0.3">
      <c r="A65" s="8" t="s">
        <v>142</v>
      </c>
      <c r="B65" s="9" t="s">
        <v>143</v>
      </c>
      <c r="C65" s="10">
        <v>0</v>
      </c>
      <c r="D65" s="34">
        <v>0.28000000000000003</v>
      </c>
      <c r="E65" s="6">
        <f t="shared" si="0"/>
        <v>0.52915026221291817</v>
      </c>
      <c r="F65" s="6">
        <f t="shared" si="1"/>
        <v>0</v>
      </c>
      <c r="G65" s="6">
        <f t="shared" si="2"/>
        <v>0</v>
      </c>
      <c r="H65" s="10"/>
      <c r="I65" s="10">
        <v>0</v>
      </c>
      <c r="J65" s="10">
        <v>0</v>
      </c>
      <c r="K65" s="10"/>
      <c r="L65" s="10"/>
      <c r="M65" s="10"/>
      <c r="N65" s="11"/>
      <c r="O65" s="10">
        <v>7243</v>
      </c>
      <c r="P65" s="10">
        <v>100</v>
      </c>
      <c r="Q65" s="10">
        <v>0</v>
      </c>
      <c r="R65" s="10">
        <v>8372</v>
      </c>
      <c r="S65" s="10" t="s">
        <v>21</v>
      </c>
      <c r="T65" s="10">
        <v>865</v>
      </c>
      <c r="U65" s="11"/>
      <c r="V65" s="10">
        <v>2194</v>
      </c>
      <c r="W65" s="10">
        <v>11</v>
      </c>
      <c r="X65" s="10">
        <v>0</v>
      </c>
      <c r="Y65" s="10">
        <v>5262</v>
      </c>
      <c r="Z65" s="10" t="s">
        <v>21</v>
      </c>
      <c r="AA65" s="10">
        <v>417</v>
      </c>
      <c r="AF65" s="2"/>
    </row>
    <row r="66" spans="1:32" x14ac:dyDescent="0.3">
      <c r="A66" s="4" t="s">
        <v>144</v>
      </c>
      <c r="B66" s="5" t="s">
        <v>145</v>
      </c>
      <c r="C66" s="6">
        <v>0</v>
      </c>
      <c r="D66" s="34">
        <v>0.26</v>
      </c>
      <c r="E66" s="6">
        <f t="shared" si="0"/>
        <v>0.50990195135927852</v>
      </c>
      <c r="F66" s="6">
        <f t="shared" si="1"/>
        <v>0</v>
      </c>
      <c r="G66" s="6">
        <f t="shared" si="2"/>
        <v>0</v>
      </c>
      <c r="H66" s="6"/>
      <c r="I66" s="6">
        <v>0</v>
      </c>
      <c r="J66" s="6">
        <v>0</v>
      </c>
      <c r="K66" s="6"/>
      <c r="L66" s="6"/>
      <c r="M66" s="6"/>
      <c r="N66" s="7"/>
      <c r="O66" s="6">
        <v>54813</v>
      </c>
      <c r="P66" s="6">
        <v>12</v>
      </c>
      <c r="Q66" s="6">
        <v>5</v>
      </c>
      <c r="R66" s="6">
        <v>57666</v>
      </c>
      <c r="S66" s="6" t="s">
        <v>21</v>
      </c>
      <c r="T66" s="6">
        <v>951</v>
      </c>
      <c r="U66" s="7"/>
      <c r="V66" s="6">
        <v>190</v>
      </c>
      <c r="W66" s="6">
        <v>3</v>
      </c>
      <c r="X66" s="6">
        <v>0</v>
      </c>
      <c r="Y66" s="6">
        <v>494</v>
      </c>
      <c r="Z66" s="6" t="s">
        <v>21</v>
      </c>
      <c r="AA66" s="6">
        <v>385</v>
      </c>
      <c r="AF66" s="2"/>
    </row>
    <row r="67" spans="1:32" x14ac:dyDescent="0.3">
      <c r="A67" s="8" t="s">
        <v>146</v>
      </c>
      <c r="B67" s="9" t="s">
        <v>147</v>
      </c>
      <c r="C67" s="10">
        <v>0</v>
      </c>
      <c r="D67" s="34">
        <v>0.45</v>
      </c>
      <c r="E67" s="6">
        <f t="shared" si="0"/>
        <v>0.67082039324993692</v>
      </c>
      <c r="F67" s="6">
        <f t="shared" si="1"/>
        <v>0</v>
      </c>
      <c r="G67" s="6">
        <f t="shared" si="2"/>
        <v>0</v>
      </c>
      <c r="H67" s="10"/>
      <c r="I67" s="10">
        <v>0</v>
      </c>
      <c r="J67" s="10">
        <v>0</v>
      </c>
      <c r="K67" s="10"/>
      <c r="L67" s="10"/>
      <c r="M67" s="10"/>
      <c r="N67" s="11"/>
      <c r="O67" s="10">
        <v>199</v>
      </c>
      <c r="P67" s="10">
        <v>-24</v>
      </c>
      <c r="Q67" s="10">
        <v>0</v>
      </c>
      <c r="R67" s="10">
        <v>119</v>
      </c>
      <c r="S67" s="10" t="s">
        <v>21</v>
      </c>
      <c r="T67" s="10">
        <v>1672</v>
      </c>
      <c r="U67" s="11"/>
      <c r="V67" s="10">
        <v>7</v>
      </c>
      <c r="W67" s="10">
        <v>-2</v>
      </c>
      <c r="X67" s="10">
        <v>0</v>
      </c>
      <c r="Y67" s="10">
        <v>26</v>
      </c>
      <c r="Z67" s="10" t="s">
        <v>21</v>
      </c>
      <c r="AA67" s="10">
        <v>269</v>
      </c>
      <c r="AF67" s="2"/>
    </row>
    <row r="68" spans="1:32" x14ac:dyDescent="0.3">
      <c r="A68" s="4" t="s">
        <v>148</v>
      </c>
      <c r="B68" s="5" t="s">
        <v>149</v>
      </c>
      <c r="C68" s="6">
        <v>0</v>
      </c>
      <c r="D68" s="34">
        <v>0.69</v>
      </c>
      <c r="E68" s="6">
        <f t="shared" si="0"/>
        <v>0.83066238629180744</v>
      </c>
      <c r="F68" s="6">
        <f t="shared" si="1"/>
        <v>0</v>
      </c>
      <c r="G68" s="6">
        <f t="shared" si="2"/>
        <v>0</v>
      </c>
      <c r="H68" s="6"/>
      <c r="I68" s="6">
        <v>0</v>
      </c>
      <c r="J68" s="6"/>
      <c r="K68" s="6"/>
      <c r="L68" s="6"/>
      <c r="M68" s="6"/>
      <c r="N68" s="7"/>
      <c r="O68" s="6">
        <v>198</v>
      </c>
      <c r="P68" s="6">
        <v>56</v>
      </c>
      <c r="Q68" s="6">
        <v>0</v>
      </c>
      <c r="R68" s="6">
        <v>33</v>
      </c>
      <c r="S68" s="6"/>
      <c r="T68" s="6">
        <v>6000</v>
      </c>
      <c r="U68" s="7"/>
      <c r="V68" s="6">
        <v>0</v>
      </c>
      <c r="W68" s="6"/>
      <c r="X68" s="6">
        <v>0</v>
      </c>
      <c r="Y68" s="6"/>
      <c r="Z68" s="6"/>
      <c r="AA68" s="6"/>
      <c r="AF68" s="2"/>
    </row>
    <row r="69" spans="1:32" x14ac:dyDescent="0.3">
      <c r="A69" s="8" t="s">
        <v>150</v>
      </c>
      <c r="B69" s="9" t="s">
        <v>151</v>
      </c>
      <c r="C69" s="10">
        <v>0</v>
      </c>
      <c r="D69" s="34">
        <v>1</v>
      </c>
      <c r="E69" s="6">
        <f>SQRT(D69)</f>
        <v>1</v>
      </c>
      <c r="F69" s="6">
        <f>C69/$C$71</f>
        <v>0</v>
      </c>
      <c r="G69" s="6">
        <f>F69^2</f>
        <v>0</v>
      </c>
      <c r="H69" s="10"/>
      <c r="I69" s="10">
        <v>0</v>
      </c>
      <c r="J69" s="10">
        <v>0</v>
      </c>
      <c r="K69" s="10"/>
      <c r="L69" s="10"/>
      <c r="M69" s="10"/>
      <c r="N69" s="11"/>
      <c r="O69" s="10">
        <v>7</v>
      </c>
      <c r="P69" s="10">
        <v>-9</v>
      </c>
      <c r="Q69" s="10">
        <v>0</v>
      </c>
      <c r="R69" s="10">
        <v>5</v>
      </c>
      <c r="S69" s="10"/>
      <c r="T69" s="10">
        <v>1400</v>
      </c>
      <c r="U69" s="11"/>
      <c r="V69" s="10">
        <v>1</v>
      </c>
      <c r="W69" s="10">
        <v>102</v>
      </c>
      <c r="X69" s="10">
        <v>0</v>
      </c>
      <c r="Y69" s="10">
        <v>1</v>
      </c>
      <c r="Z69" s="10"/>
      <c r="AA69" s="10">
        <v>1000</v>
      </c>
      <c r="AF69" s="2"/>
    </row>
    <row r="70" spans="1:32" x14ac:dyDescent="0.3">
      <c r="A70" s="12" t="s">
        <v>152</v>
      </c>
      <c r="B70" s="13" t="s">
        <v>153</v>
      </c>
      <c r="C70" s="14">
        <v>0</v>
      </c>
      <c r="D70" s="34">
        <v>0.43</v>
      </c>
      <c r="E70" s="6">
        <f>SQRT(D70)</f>
        <v>0.65574385243020006</v>
      </c>
      <c r="F70" s="6">
        <f>C70/$C$71</f>
        <v>0</v>
      </c>
      <c r="G70" s="6">
        <f>F70^2</f>
        <v>0</v>
      </c>
      <c r="H70" s="14"/>
      <c r="I70" s="14">
        <v>0</v>
      </c>
      <c r="J70" s="14">
        <v>0</v>
      </c>
      <c r="K70" s="14"/>
      <c r="L70" s="14"/>
      <c r="M70" s="14"/>
      <c r="N70" s="15"/>
      <c r="O70" s="14">
        <v>25856</v>
      </c>
      <c r="P70" s="14">
        <v>-3</v>
      </c>
      <c r="Q70" s="14">
        <v>2</v>
      </c>
      <c r="R70" s="14">
        <v>45592</v>
      </c>
      <c r="S70" s="14" t="s">
        <v>21</v>
      </c>
      <c r="T70" s="14">
        <v>567</v>
      </c>
      <c r="U70" s="15"/>
      <c r="V70" s="14">
        <v>547</v>
      </c>
      <c r="W70" s="14">
        <v>30</v>
      </c>
      <c r="X70" s="14">
        <v>0</v>
      </c>
      <c r="Y70" s="14">
        <v>1079</v>
      </c>
      <c r="Z70" s="14" t="s">
        <v>21</v>
      </c>
      <c r="AA70" s="14">
        <v>507</v>
      </c>
      <c r="AB70" s="16"/>
      <c r="AC70" s="16"/>
      <c r="AD70" s="16"/>
      <c r="AE70" s="16"/>
      <c r="AF70" s="17"/>
    </row>
    <row r="71" spans="1:32" x14ac:dyDescent="0.3">
      <c r="C71" s="1">
        <f>SUM(C4:C70)</f>
        <v>36384</v>
      </c>
      <c r="G71" s="1">
        <f>SUM(G4:G70)</f>
        <v>0.18595182275652114</v>
      </c>
    </row>
    <row r="72" spans="1:32" x14ac:dyDescent="0.3">
      <c r="F72" s="58" t="s">
        <v>154</v>
      </c>
      <c r="G72" s="59">
        <f>SQRT(G71)</f>
        <v>0.43122131528545887</v>
      </c>
    </row>
  </sheetData>
  <mergeCells count="6">
    <mergeCell ref="A1:A3"/>
    <mergeCell ref="B1:B3"/>
    <mergeCell ref="C1:AF1"/>
    <mergeCell ref="C2:M2"/>
    <mergeCell ref="N2:T2"/>
    <mergeCell ref="U2:A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B5E5-500E-4922-B952-5F9FE7846188}">
  <dimension ref="A1:AE48"/>
  <sheetViews>
    <sheetView workbookViewId="0">
      <selection activeCell="F16" sqref="F16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107" t="s">
        <v>591</v>
      </c>
      <c r="B1" s="107"/>
      <c r="C1" s="107"/>
      <c r="D1" s="107"/>
      <c r="E1" s="107"/>
      <c r="F1" s="107"/>
      <c r="G1" s="107"/>
      <c r="H1" s="107"/>
      <c r="I1" s="107"/>
    </row>
    <row r="2" spans="1:31" x14ac:dyDescent="0.3">
      <c r="A2" s="106" t="s">
        <v>769</v>
      </c>
      <c r="B2" s="106"/>
      <c r="C2" s="106"/>
      <c r="D2" s="106"/>
      <c r="E2" s="106"/>
      <c r="F2" s="106"/>
      <c r="G2" s="106"/>
      <c r="H2" s="106"/>
      <c r="I2" s="106"/>
    </row>
    <row r="3" spans="1:31" x14ac:dyDescent="0.3">
      <c r="A3" s="103"/>
    </row>
    <row r="4" spans="1:31" ht="43.2" x14ac:dyDescent="0.3">
      <c r="A4" s="105" t="s">
        <v>589</v>
      </c>
    </row>
    <row r="5" spans="1:31" ht="27.6" x14ac:dyDescent="0.3">
      <c r="A5" s="104" t="s">
        <v>588</v>
      </c>
    </row>
    <row r="6" spans="1:31" x14ac:dyDescent="0.3">
      <c r="A6" s="104" t="s">
        <v>587</v>
      </c>
    </row>
    <row r="7" spans="1:31" x14ac:dyDescent="0.3">
      <c r="A7" s="103"/>
    </row>
    <row r="8" spans="1:31" x14ac:dyDescent="0.3">
      <c r="A8" s="103"/>
    </row>
    <row r="9" spans="1:31" x14ac:dyDescent="0.3">
      <c r="A9" s="78" t="s">
        <v>0</v>
      </c>
      <c r="B9" s="81" t="s">
        <v>1</v>
      </c>
      <c r="C9" s="84" t="s">
        <v>2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6"/>
    </row>
    <row r="10" spans="1:31" x14ac:dyDescent="0.3">
      <c r="A10" s="79"/>
      <c r="B10" s="82"/>
      <c r="C10" s="87" t="s">
        <v>586</v>
      </c>
      <c r="D10" s="88"/>
      <c r="E10" s="88"/>
      <c r="F10" s="88"/>
      <c r="G10" s="88"/>
      <c r="H10" s="88"/>
      <c r="I10" s="88"/>
      <c r="J10" s="89"/>
      <c r="K10" s="87" t="s">
        <v>5</v>
      </c>
      <c r="L10" s="88"/>
      <c r="M10" s="88"/>
      <c r="N10" s="88"/>
      <c r="O10" s="88"/>
      <c r="P10" s="89"/>
      <c r="Q10" s="87" t="s">
        <v>4</v>
      </c>
      <c r="R10" s="88"/>
      <c r="S10" s="88"/>
      <c r="T10" s="88"/>
      <c r="U10" s="88"/>
      <c r="V10" s="89"/>
      <c r="AE10" s="28"/>
    </row>
    <row r="11" spans="1:31" x14ac:dyDescent="0.3">
      <c r="A11" s="80"/>
      <c r="B11" s="83"/>
      <c r="C11" s="31" t="s">
        <v>6</v>
      </c>
      <c r="D11" s="31" t="s">
        <v>585</v>
      </c>
      <c r="E11" s="31" t="s">
        <v>584</v>
      </c>
      <c r="F11" s="31" t="s">
        <v>583</v>
      </c>
      <c r="G11" s="31" t="s">
        <v>11</v>
      </c>
      <c r="H11" s="31" t="s">
        <v>582</v>
      </c>
      <c r="I11" s="31" t="s">
        <v>15</v>
      </c>
      <c r="J11" s="31" t="s">
        <v>16</v>
      </c>
      <c r="K11" s="31"/>
      <c r="L11" s="31" t="s">
        <v>6</v>
      </c>
      <c r="M11" s="31" t="s">
        <v>11</v>
      </c>
      <c r="N11" s="31" t="s">
        <v>582</v>
      </c>
      <c r="O11" s="31" t="s">
        <v>15</v>
      </c>
      <c r="P11" s="31" t="s">
        <v>16</v>
      </c>
      <c r="Q11" s="31"/>
      <c r="R11" s="31" t="s">
        <v>6</v>
      </c>
      <c r="S11" s="31" t="s">
        <v>11</v>
      </c>
      <c r="T11" s="31" t="s">
        <v>582</v>
      </c>
      <c r="U11" s="31" t="s">
        <v>15</v>
      </c>
      <c r="V11" s="31" t="s">
        <v>16</v>
      </c>
      <c r="AE11" s="28"/>
    </row>
    <row r="12" spans="1:31" x14ac:dyDescent="0.3">
      <c r="A12" s="32" t="s">
        <v>768</v>
      </c>
      <c r="B12" s="33" t="s">
        <v>767</v>
      </c>
      <c r="C12" s="34">
        <v>114</v>
      </c>
      <c r="D12" s="34">
        <f>C12/C$47</f>
        <v>0.78082191780821919</v>
      </c>
      <c r="E12" s="34">
        <f>D12^2</f>
        <v>0.60968286732970545</v>
      </c>
      <c r="F12" s="34">
        <f>SQRT(0.4)</f>
        <v>0.63245553203367588</v>
      </c>
      <c r="G12" s="34"/>
      <c r="H12" s="34">
        <v>22</v>
      </c>
      <c r="I12" s="34" t="s">
        <v>21</v>
      </c>
      <c r="J12" s="34">
        <v>5182</v>
      </c>
      <c r="K12" s="35"/>
      <c r="L12" s="34">
        <v>294</v>
      </c>
      <c r="M12" s="34"/>
      <c r="N12" s="34">
        <v>84</v>
      </c>
      <c r="O12" s="34" t="s">
        <v>21</v>
      </c>
      <c r="P12" s="34">
        <v>3500</v>
      </c>
      <c r="Q12" s="35"/>
      <c r="R12" s="34">
        <v>236</v>
      </c>
      <c r="S12" s="34">
        <v>60</v>
      </c>
      <c r="T12" s="34">
        <v>28</v>
      </c>
      <c r="U12" s="34" t="s">
        <v>21</v>
      </c>
      <c r="V12" s="34">
        <v>8429</v>
      </c>
      <c r="AE12" s="28"/>
    </row>
    <row r="13" spans="1:31" s="64" customFormat="1" ht="21.6" x14ac:dyDescent="0.3">
      <c r="A13" s="61" t="s">
        <v>766</v>
      </c>
      <c r="B13" s="62" t="s">
        <v>765</v>
      </c>
      <c r="C13" s="53">
        <v>17</v>
      </c>
      <c r="D13" s="53">
        <f>C13/C$47</f>
        <v>0.11643835616438356</v>
      </c>
      <c r="E13" s="53">
        <f>D13^2</f>
        <v>1.3557890786263838E-2</v>
      </c>
      <c r="F13" s="53"/>
      <c r="G13" s="53">
        <v>84</v>
      </c>
      <c r="H13" s="53">
        <v>3</v>
      </c>
      <c r="I13" s="53" t="s">
        <v>21</v>
      </c>
      <c r="J13" s="53">
        <v>5667</v>
      </c>
      <c r="K13" s="63"/>
      <c r="L13" s="53">
        <v>7</v>
      </c>
      <c r="M13" s="53">
        <v>46</v>
      </c>
      <c r="N13" s="53">
        <v>1</v>
      </c>
      <c r="O13" s="53" t="s">
        <v>21</v>
      </c>
      <c r="P13" s="53">
        <v>7000</v>
      </c>
      <c r="Q13" s="63"/>
      <c r="R13" s="53">
        <v>8016</v>
      </c>
      <c r="S13" s="53">
        <v>48</v>
      </c>
      <c r="T13" s="53">
        <v>888</v>
      </c>
      <c r="U13" s="53" t="s">
        <v>21</v>
      </c>
      <c r="V13" s="53">
        <v>9027</v>
      </c>
      <c r="AE13" s="65"/>
    </row>
    <row r="14" spans="1:31" s="64" customFormat="1" ht="21.6" x14ac:dyDescent="0.3">
      <c r="A14" s="61" t="s">
        <v>764</v>
      </c>
      <c r="B14" s="62" t="s">
        <v>763</v>
      </c>
      <c r="C14" s="53">
        <v>15</v>
      </c>
      <c r="D14" s="53">
        <f>C14/C$47</f>
        <v>0.10273972602739725</v>
      </c>
      <c r="E14" s="53">
        <f>D14^2</f>
        <v>1.0555451304184648E-2</v>
      </c>
      <c r="F14" s="53"/>
      <c r="G14" s="53"/>
      <c r="H14" s="53">
        <v>2</v>
      </c>
      <c r="I14" s="53"/>
      <c r="J14" s="53">
        <v>7500</v>
      </c>
      <c r="K14" s="63"/>
      <c r="L14" s="53">
        <v>927</v>
      </c>
      <c r="M14" s="53">
        <v>-66</v>
      </c>
      <c r="N14" s="53">
        <v>148</v>
      </c>
      <c r="O14" s="53"/>
      <c r="P14" s="53">
        <v>6264</v>
      </c>
      <c r="Q14" s="63"/>
      <c r="R14" s="53">
        <v>15</v>
      </c>
      <c r="S14" s="53">
        <v>-54</v>
      </c>
      <c r="T14" s="53">
        <v>2</v>
      </c>
      <c r="U14" s="53"/>
      <c r="V14" s="53">
        <v>7500</v>
      </c>
      <c r="AE14" s="65"/>
    </row>
    <row r="15" spans="1:31" s="64" customFormat="1" x14ac:dyDescent="0.3">
      <c r="A15" s="61" t="s">
        <v>762</v>
      </c>
      <c r="B15" s="62" t="s">
        <v>761</v>
      </c>
      <c r="C15" s="53">
        <v>0</v>
      </c>
      <c r="D15" s="53">
        <f>C15/C$47</f>
        <v>0</v>
      </c>
      <c r="E15" s="53">
        <f>D15^2</f>
        <v>0</v>
      </c>
      <c r="F15" s="53"/>
      <c r="G15" s="53"/>
      <c r="H15" s="53"/>
      <c r="I15" s="53"/>
      <c r="J15" s="53"/>
      <c r="K15" s="63"/>
      <c r="L15" s="53">
        <v>0</v>
      </c>
      <c r="M15" s="53"/>
      <c r="N15" s="53"/>
      <c r="O15" s="53"/>
      <c r="P15" s="53"/>
      <c r="Q15" s="63"/>
      <c r="R15" s="53">
        <v>77</v>
      </c>
      <c r="S15" s="53"/>
      <c r="T15" s="53">
        <v>12</v>
      </c>
      <c r="U15" s="53"/>
      <c r="V15" s="53">
        <v>6417</v>
      </c>
      <c r="AE15" s="65"/>
    </row>
    <row r="16" spans="1:31" s="64" customFormat="1" ht="21.6" x14ac:dyDescent="0.3">
      <c r="A16" s="61" t="s">
        <v>760</v>
      </c>
      <c r="B16" s="62" t="s">
        <v>759</v>
      </c>
      <c r="C16" s="53">
        <v>0</v>
      </c>
      <c r="D16" s="53">
        <f>C16/C$47</f>
        <v>0</v>
      </c>
      <c r="E16" s="53">
        <f>D16^2</f>
        <v>0</v>
      </c>
      <c r="F16" s="53"/>
      <c r="G16" s="53"/>
      <c r="H16" s="53"/>
      <c r="I16" s="53"/>
      <c r="J16" s="53"/>
      <c r="K16" s="63"/>
      <c r="L16" s="53">
        <v>0</v>
      </c>
      <c r="M16" s="53"/>
      <c r="N16" s="53"/>
      <c r="O16" s="53"/>
      <c r="P16" s="53"/>
      <c r="Q16" s="63"/>
      <c r="R16" s="53">
        <v>487</v>
      </c>
      <c r="S16" s="53">
        <v>48</v>
      </c>
      <c r="T16" s="53">
        <v>72</v>
      </c>
      <c r="U16" s="53"/>
      <c r="V16" s="53">
        <v>6764</v>
      </c>
      <c r="AE16" s="65"/>
    </row>
    <row r="17" spans="1:31" s="64" customFormat="1" x14ac:dyDescent="0.3">
      <c r="A17" s="61" t="s">
        <v>758</v>
      </c>
      <c r="B17" s="62" t="s">
        <v>757</v>
      </c>
      <c r="C17" s="53">
        <v>0</v>
      </c>
      <c r="D17" s="53">
        <f>C17/C$47</f>
        <v>0</v>
      </c>
      <c r="E17" s="53">
        <f>D17^2</f>
        <v>0</v>
      </c>
      <c r="F17" s="53"/>
      <c r="G17" s="53"/>
      <c r="H17" s="53"/>
      <c r="I17" s="53"/>
      <c r="J17" s="53"/>
      <c r="K17" s="63"/>
      <c r="L17" s="53">
        <v>3</v>
      </c>
      <c r="M17" s="53"/>
      <c r="N17" s="53">
        <v>0</v>
      </c>
      <c r="O17" s="53"/>
      <c r="P17" s="53"/>
      <c r="Q17" s="63"/>
      <c r="R17" s="53">
        <v>287</v>
      </c>
      <c r="S17" s="53">
        <v>90</v>
      </c>
      <c r="T17" s="53">
        <v>51</v>
      </c>
      <c r="U17" s="53"/>
      <c r="V17" s="53">
        <v>5627</v>
      </c>
      <c r="AE17" s="65"/>
    </row>
    <row r="18" spans="1:31" s="64" customFormat="1" ht="21.6" x14ac:dyDescent="0.3">
      <c r="A18" s="61" t="s">
        <v>756</v>
      </c>
      <c r="B18" s="62" t="s">
        <v>755</v>
      </c>
      <c r="C18" s="53">
        <v>0</v>
      </c>
      <c r="D18" s="53">
        <f>C18/C$47</f>
        <v>0</v>
      </c>
      <c r="E18" s="53">
        <f>D18^2</f>
        <v>0</v>
      </c>
      <c r="F18" s="53"/>
      <c r="G18" s="53"/>
      <c r="H18" s="53"/>
      <c r="I18" s="53"/>
      <c r="J18" s="53"/>
      <c r="K18" s="63"/>
      <c r="L18" s="53">
        <v>4339</v>
      </c>
      <c r="M18" s="53">
        <v>5</v>
      </c>
      <c r="N18" s="53">
        <v>640</v>
      </c>
      <c r="O18" s="53"/>
      <c r="P18" s="53">
        <v>6780</v>
      </c>
      <c r="Q18" s="63"/>
      <c r="R18" s="53">
        <v>1312</v>
      </c>
      <c r="S18" s="53">
        <v>50</v>
      </c>
      <c r="T18" s="53">
        <v>295</v>
      </c>
      <c r="U18" s="53"/>
      <c r="V18" s="53">
        <v>4447</v>
      </c>
      <c r="AE18" s="65"/>
    </row>
    <row r="19" spans="1:31" s="64" customFormat="1" ht="21.6" x14ac:dyDescent="0.3">
      <c r="A19" s="61" t="s">
        <v>754</v>
      </c>
      <c r="B19" s="62" t="s">
        <v>753</v>
      </c>
      <c r="C19" s="53">
        <v>0</v>
      </c>
      <c r="D19" s="53">
        <f>C19/C$47</f>
        <v>0</v>
      </c>
      <c r="E19" s="53">
        <f>D19^2</f>
        <v>0</v>
      </c>
      <c r="F19" s="53"/>
      <c r="G19" s="53"/>
      <c r="H19" s="53"/>
      <c r="I19" s="53"/>
      <c r="J19" s="53"/>
      <c r="K19" s="63"/>
      <c r="L19" s="53">
        <v>1</v>
      </c>
      <c r="M19" s="53">
        <v>-57</v>
      </c>
      <c r="N19" s="53">
        <v>0</v>
      </c>
      <c r="O19" s="53"/>
      <c r="P19" s="53"/>
      <c r="Q19" s="63"/>
      <c r="R19" s="53">
        <v>0</v>
      </c>
      <c r="S19" s="53"/>
      <c r="T19" s="53"/>
      <c r="U19" s="53"/>
      <c r="V19" s="53"/>
      <c r="AE19" s="65"/>
    </row>
    <row r="20" spans="1:31" s="64" customFormat="1" ht="21.6" x14ac:dyDescent="0.3">
      <c r="A20" s="61" t="s">
        <v>752</v>
      </c>
      <c r="B20" s="62" t="s">
        <v>751</v>
      </c>
      <c r="C20" s="53">
        <v>0</v>
      </c>
      <c r="D20" s="53">
        <f>C20/C$47</f>
        <v>0</v>
      </c>
      <c r="E20" s="53">
        <f>D20^2</f>
        <v>0</v>
      </c>
      <c r="F20" s="53"/>
      <c r="G20" s="53"/>
      <c r="H20" s="53"/>
      <c r="I20" s="53"/>
      <c r="J20" s="53"/>
      <c r="K20" s="63"/>
      <c r="L20" s="53">
        <v>0</v>
      </c>
      <c r="M20" s="53"/>
      <c r="N20" s="53"/>
      <c r="O20" s="53"/>
      <c r="P20" s="53"/>
      <c r="Q20" s="63"/>
      <c r="R20" s="53">
        <v>13</v>
      </c>
      <c r="S20" s="53"/>
      <c r="T20" s="53">
        <v>3</v>
      </c>
      <c r="U20" s="53"/>
      <c r="V20" s="53">
        <v>4333</v>
      </c>
      <c r="AE20" s="65"/>
    </row>
    <row r="21" spans="1:31" s="64" customFormat="1" ht="21.6" x14ac:dyDescent="0.3">
      <c r="A21" s="61" t="s">
        <v>750</v>
      </c>
      <c r="B21" s="62" t="s">
        <v>749</v>
      </c>
      <c r="C21" s="53">
        <v>0</v>
      </c>
      <c r="D21" s="53">
        <f>C21/C$47</f>
        <v>0</v>
      </c>
      <c r="E21" s="53">
        <f>D21^2</f>
        <v>0</v>
      </c>
      <c r="F21" s="53"/>
      <c r="G21" s="53"/>
      <c r="H21" s="53"/>
      <c r="I21" s="53"/>
      <c r="J21" s="53"/>
      <c r="K21" s="63"/>
      <c r="L21" s="53">
        <v>2173</v>
      </c>
      <c r="M21" s="53">
        <v>45</v>
      </c>
      <c r="N21" s="53">
        <v>693</v>
      </c>
      <c r="O21" s="53"/>
      <c r="P21" s="53">
        <v>3136</v>
      </c>
      <c r="Q21" s="63"/>
      <c r="R21" s="53">
        <v>22</v>
      </c>
      <c r="S21" s="53">
        <v>-22</v>
      </c>
      <c r="T21" s="53">
        <v>0</v>
      </c>
      <c r="U21" s="53"/>
      <c r="V21" s="53"/>
      <c r="AE21" s="65"/>
    </row>
    <row r="22" spans="1:31" s="64" customFormat="1" ht="21.6" x14ac:dyDescent="0.3">
      <c r="A22" s="61" t="s">
        <v>748</v>
      </c>
      <c r="B22" s="62" t="s">
        <v>747</v>
      </c>
      <c r="C22" s="53">
        <v>0</v>
      </c>
      <c r="D22" s="53">
        <f>C22/C$47</f>
        <v>0</v>
      </c>
      <c r="E22" s="53">
        <f>D22^2</f>
        <v>0</v>
      </c>
      <c r="F22" s="53"/>
      <c r="G22" s="53"/>
      <c r="H22" s="53"/>
      <c r="I22" s="53"/>
      <c r="J22" s="53"/>
      <c r="K22" s="63"/>
      <c r="L22" s="53">
        <v>1</v>
      </c>
      <c r="M22" s="53">
        <v>-13</v>
      </c>
      <c r="N22" s="53">
        <v>0</v>
      </c>
      <c r="O22" s="53" t="s">
        <v>21</v>
      </c>
      <c r="P22" s="53"/>
      <c r="Q22" s="63"/>
      <c r="R22" s="53">
        <v>1</v>
      </c>
      <c r="S22" s="53">
        <v>-75</v>
      </c>
      <c r="T22" s="53">
        <v>0</v>
      </c>
      <c r="U22" s="53" t="s">
        <v>21</v>
      </c>
      <c r="V22" s="53"/>
      <c r="AE22" s="65"/>
    </row>
    <row r="23" spans="1:31" s="64" customFormat="1" ht="21.6" x14ac:dyDescent="0.3">
      <c r="A23" s="61" t="s">
        <v>746</v>
      </c>
      <c r="B23" s="62" t="s">
        <v>745</v>
      </c>
      <c r="C23" s="53">
        <v>0</v>
      </c>
      <c r="D23" s="53">
        <f>C23/C$47</f>
        <v>0</v>
      </c>
      <c r="E23" s="53">
        <f>D23^2</f>
        <v>0</v>
      </c>
      <c r="F23" s="53"/>
      <c r="G23" s="53"/>
      <c r="H23" s="53"/>
      <c r="I23" s="53"/>
      <c r="J23" s="53"/>
      <c r="K23" s="63"/>
      <c r="L23" s="53">
        <v>2</v>
      </c>
      <c r="M23" s="53">
        <v>-11</v>
      </c>
      <c r="N23" s="53">
        <v>0</v>
      </c>
      <c r="O23" s="53" t="s">
        <v>21</v>
      </c>
      <c r="P23" s="53"/>
      <c r="Q23" s="63"/>
      <c r="R23" s="53">
        <v>173058</v>
      </c>
      <c r="S23" s="53">
        <v>64</v>
      </c>
      <c r="T23" s="53">
        <v>39732</v>
      </c>
      <c r="U23" s="53" t="s">
        <v>21</v>
      </c>
      <c r="V23" s="53">
        <v>4356</v>
      </c>
      <c r="AE23" s="65"/>
    </row>
    <row r="24" spans="1:31" s="64" customFormat="1" x14ac:dyDescent="0.3">
      <c r="A24" s="61" t="s">
        <v>744</v>
      </c>
      <c r="B24" s="62" t="s">
        <v>743</v>
      </c>
      <c r="C24" s="53">
        <v>0</v>
      </c>
      <c r="D24" s="53">
        <f>C24/C$47</f>
        <v>0</v>
      </c>
      <c r="E24" s="53">
        <f>D24^2</f>
        <v>0</v>
      </c>
      <c r="F24" s="53"/>
      <c r="G24" s="53"/>
      <c r="H24" s="53"/>
      <c r="I24" s="53"/>
      <c r="J24" s="53"/>
      <c r="K24" s="63"/>
      <c r="L24" s="53">
        <v>63769</v>
      </c>
      <c r="M24" s="53">
        <v>14</v>
      </c>
      <c r="N24" s="53">
        <v>18817</v>
      </c>
      <c r="O24" s="53" t="s">
        <v>21</v>
      </c>
      <c r="P24" s="53">
        <v>3389</v>
      </c>
      <c r="Q24" s="63"/>
      <c r="R24" s="53">
        <v>56300</v>
      </c>
      <c r="S24" s="53">
        <v>58</v>
      </c>
      <c r="T24" s="53">
        <v>12780</v>
      </c>
      <c r="U24" s="53" t="s">
        <v>21</v>
      </c>
      <c r="V24" s="53">
        <v>4405</v>
      </c>
      <c r="AE24" s="65"/>
    </row>
    <row r="25" spans="1:31" s="64" customFormat="1" x14ac:dyDescent="0.3">
      <c r="A25" s="61" t="s">
        <v>742</v>
      </c>
      <c r="B25" s="62" t="s">
        <v>741</v>
      </c>
      <c r="C25" s="53">
        <v>0</v>
      </c>
      <c r="D25" s="53">
        <f>C25/C$47</f>
        <v>0</v>
      </c>
      <c r="E25" s="53">
        <f>D25^2</f>
        <v>0</v>
      </c>
      <c r="F25" s="53"/>
      <c r="G25" s="53"/>
      <c r="H25" s="53"/>
      <c r="I25" s="53"/>
      <c r="J25" s="53"/>
      <c r="K25" s="63"/>
      <c r="L25" s="53">
        <v>0</v>
      </c>
      <c r="M25" s="53"/>
      <c r="N25" s="53"/>
      <c r="O25" s="53" t="s">
        <v>21</v>
      </c>
      <c r="P25" s="53"/>
      <c r="Q25" s="63"/>
      <c r="R25" s="53">
        <v>357</v>
      </c>
      <c r="S25" s="53">
        <v>28</v>
      </c>
      <c r="T25" s="53">
        <v>12</v>
      </c>
      <c r="U25" s="53" t="s">
        <v>21</v>
      </c>
      <c r="V25" s="53">
        <v>29750</v>
      </c>
      <c r="AE25" s="65"/>
    </row>
    <row r="26" spans="1:31" s="64" customFormat="1" x14ac:dyDescent="0.3">
      <c r="A26" s="61" t="s">
        <v>740</v>
      </c>
      <c r="B26" s="62" t="s">
        <v>739</v>
      </c>
      <c r="C26" s="53">
        <v>0</v>
      </c>
      <c r="D26" s="53">
        <f>C26/C$47</f>
        <v>0</v>
      </c>
      <c r="E26" s="53">
        <f>D26^2</f>
        <v>0</v>
      </c>
      <c r="F26" s="53"/>
      <c r="G26" s="53"/>
      <c r="H26" s="53"/>
      <c r="I26" s="53"/>
      <c r="J26" s="53"/>
      <c r="K26" s="63"/>
      <c r="L26" s="53">
        <v>0</v>
      </c>
      <c r="M26" s="53"/>
      <c r="N26" s="53"/>
      <c r="O26" s="53" t="s">
        <v>21</v>
      </c>
      <c r="P26" s="53"/>
      <c r="Q26" s="63"/>
      <c r="R26" s="53">
        <v>162</v>
      </c>
      <c r="S26" s="53">
        <v>-6</v>
      </c>
      <c r="T26" s="53">
        <v>6</v>
      </c>
      <c r="U26" s="53" t="s">
        <v>21</v>
      </c>
      <c r="V26" s="53">
        <v>27000</v>
      </c>
      <c r="AE26" s="65"/>
    </row>
    <row r="27" spans="1:31" s="64" customFormat="1" x14ac:dyDescent="0.3">
      <c r="A27" s="61" t="s">
        <v>738</v>
      </c>
      <c r="B27" s="62" t="s">
        <v>737</v>
      </c>
      <c r="C27" s="53">
        <v>0</v>
      </c>
      <c r="D27" s="53">
        <f>C27/C$47</f>
        <v>0</v>
      </c>
      <c r="E27" s="53">
        <f>D27^2</f>
        <v>0</v>
      </c>
      <c r="F27" s="53"/>
      <c r="G27" s="53"/>
      <c r="H27" s="53"/>
      <c r="I27" s="53"/>
      <c r="J27" s="53"/>
      <c r="K27" s="63"/>
      <c r="L27" s="53">
        <v>60072</v>
      </c>
      <c r="M27" s="53">
        <v>29</v>
      </c>
      <c r="N27" s="53">
        <v>3430</v>
      </c>
      <c r="O27" s="53" t="s">
        <v>21</v>
      </c>
      <c r="P27" s="53">
        <v>17514</v>
      </c>
      <c r="Q27" s="63"/>
      <c r="R27" s="53">
        <v>280</v>
      </c>
      <c r="S27" s="53">
        <v>-3</v>
      </c>
      <c r="T27" s="53">
        <v>15</v>
      </c>
      <c r="U27" s="53" t="s">
        <v>21</v>
      </c>
      <c r="V27" s="53">
        <v>18667</v>
      </c>
      <c r="AE27" s="65"/>
    </row>
    <row r="28" spans="1:31" s="64" customFormat="1" ht="21.6" x14ac:dyDescent="0.3">
      <c r="A28" s="61" t="s">
        <v>736</v>
      </c>
      <c r="B28" s="62" t="s">
        <v>735</v>
      </c>
      <c r="C28" s="53">
        <v>0</v>
      </c>
      <c r="D28" s="53">
        <f>C28/C$47</f>
        <v>0</v>
      </c>
      <c r="E28" s="53">
        <f>D28^2</f>
        <v>0</v>
      </c>
      <c r="F28" s="53"/>
      <c r="G28" s="53"/>
      <c r="H28" s="53"/>
      <c r="I28" s="53"/>
      <c r="J28" s="53"/>
      <c r="K28" s="63"/>
      <c r="L28" s="53">
        <v>90393</v>
      </c>
      <c r="M28" s="53">
        <v>1</v>
      </c>
      <c r="N28" s="53">
        <v>10298</v>
      </c>
      <c r="O28" s="53" t="s">
        <v>21</v>
      </c>
      <c r="P28" s="53">
        <v>8778</v>
      </c>
      <c r="Q28" s="63"/>
      <c r="R28" s="53">
        <v>391</v>
      </c>
      <c r="S28" s="53">
        <v>-16</v>
      </c>
      <c r="T28" s="53">
        <v>105</v>
      </c>
      <c r="U28" s="53" t="s">
        <v>21</v>
      </c>
      <c r="V28" s="53">
        <v>3724</v>
      </c>
      <c r="AE28" s="65"/>
    </row>
    <row r="29" spans="1:31" s="64" customFormat="1" ht="21.6" x14ac:dyDescent="0.3">
      <c r="A29" s="61" t="s">
        <v>734</v>
      </c>
      <c r="B29" s="62" t="s">
        <v>733</v>
      </c>
      <c r="C29" s="53">
        <v>0</v>
      </c>
      <c r="D29" s="53">
        <f>C29/C$47</f>
        <v>0</v>
      </c>
      <c r="E29" s="53">
        <f>D29^2</f>
        <v>0</v>
      </c>
      <c r="F29" s="53"/>
      <c r="G29" s="53"/>
      <c r="H29" s="53"/>
      <c r="I29" s="53"/>
      <c r="J29" s="53"/>
      <c r="K29" s="63"/>
      <c r="L29" s="53">
        <v>629997</v>
      </c>
      <c r="M29" s="53">
        <v>30</v>
      </c>
      <c r="N29" s="53">
        <v>61421</v>
      </c>
      <c r="O29" s="53" t="s">
        <v>21</v>
      </c>
      <c r="P29" s="53">
        <v>10257</v>
      </c>
      <c r="Q29" s="63"/>
      <c r="R29" s="53">
        <v>385</v>
      </c>
      <c r="S29" s="53">
        <v>-13</v>
      </c>
      <c r="T29" s="53">
        <v>90</v>
      </c>
      <c r="U29" s="53" t="s">
        <v>21</v>
      </c>
      <c r="V29" s="53">
        <v>4278</v>
      </c>
      <c r="AE29" s="65"/>
    </row>
    <row r="30" spans="1:31" s="64" customFormat="1" x14ac:dyDescent="0.3">
      <c r="A30" s="61" t="s">
        <v>732</v>
      </c>
      <c r="B30" s="62" t="s">
        <v>731</v>
      </c>
      <c r="C30" s="53">
        <v>0</v>
      </c>
      <c r="D30" s="53">
        <f>C30/C$47</f>
        <v>0</v>
      </c>
      <c r="E30" s="53">
        <f>D30^2</f>
        <v>0</v>
      </c>
      <c r="F30" s="53"/>
      <c r="G30" s="53"/>
      <c r="H30" s="53"/>
      <c r="I30" s="53"/>
      <c r="J30" s="53"/>
      <c r="K30" s="63"/>
      <c r="L30" s="53">
        <v>1500</v>
      </c>
      <c r="M30" s="53">
        <v>-6</v>
      </c>
      <c r="N30" s="53">
        <v>74</v>
      </c>
      <c r="O30" s="53"/>
      <c r="P30" s="53">
        <v>20270</v>
      </c>
      <c r="Q30" s="63"/>
      <c r="R30" s="53">
        <v>138</v>
      </c>
      <c r="S30" s="53"/>
      <c r="T30" s="53">
        <v>12</v>
      </c>
      <c r="U30" s="53"/>
      <c r="V30" s="53">
        <v>11500</v>
      </c>
      <c r="AE30" s="65"/>
    </row>
    <row r="31" spans="1:31" s="64" customFormat="1" ht="21.6" x14ac:dyDescent="0.3">
      <c r="A31" s="61" t="s">
        <v>730</v>
      </c>
      <c r="B31" s="62" t="s">
        <v>729</v>
      </c>
      <c r="C31" s="53">
        <v>0</v>
      </c>
      <c r="D31" s="53">
        <f>C31/C$47</f>
        <v>0</v>
      </c>
      <c r="E31" s="53">
        <f>D31^2</f>
        <v>0</v>
      </c>
      <c r="F31" s="53"/>
      <c r="G31" s="53"/>
      <c r="H31" s="53"/>
      <c r="I31" s="53"/>
      <c r="J31" s="53"/>
      <c r="K31" s="63"/>
      <c r="L31" s="53">
        <v>652</v>
      </c>
      <c r="M31" s="53">
        <v>-16</v>
      </c>
      <c r="N31" s="53">
        <v>181</v>
      </c>
      <c r="O31" s="53" t="s">
        <v>21</v>
      </c>
      <c r="P31" s="53">
        <v>3602</v>
      </c>
      <c r="Q31" s="63"/>
      <c r="R31" s="53">
        <v>9559</v>
      </c>
      <c r="S31" s="53">
        <v>-37</v>
      </c>
      <c r="T31" s="53">
        <v>2438</v>
      </c>
      <c r="U31" s="53" t="s">
        <v>21</v>
      </c>
      <c r="V31" s="53">
        <v>3921</v>
      </c>
      <c r="AE31" s="65"/>
    </row>
    <row r="32" spans="1:31" s="64" customFormat="1" ht="21.6" x14ac:dyDescent="0.3">
      <c r="A32" s="61" t="s">
        <v>728</v>
      </c>
      <c r="B32" s="62" t="s">
        <v>727</v>
      </c>
      <c r="C32" s="53">
        <v>0</v>
      </c>
      <c r="D32" s="53">
        <f>C32/C$47</f>
        <v>0</v>
      </c>
      <c r="E32" s="53">
        <f>D32^2</f>
        <v>0</v>
      </c>
      <c r="F32" s="53"/>
      <c r="G32" s="53"/>
      <c r="H32" s="53"/>
      <c r="I32" s="53"/>
      <c r="J32" s="53"/>
      <c r="K32" s="63"/>
      <c r="L32" s="53">
        <v>1</v>
      </c>
      <c r="M32" s="53">
        <v>-2</v>
      </c>
      <c r="N32" s="53">
        <v>0</v>
      </c>
      <c r="O32" s="53" t="s">
        <v>21</v>
      </c>
      <c r="P32" s="53"/>
      <c r="Q32" s="63"/>
      <c r="R32" s="53">
        <v>3</v>
      </c>
      <c r="S32" s="53">
        <v>-80</v>
      </c>
      <c r="T32" s="53">
        <v>0</v>
      </c>
      <c r="U32" s="53" t="s">
        <v>21</v>
      </c>
      <c r="V32" s="53"/>
      <c r="AE32" s="65"/>
    </row>
    <row r="33" spans="1:31" s="64" customFormat="1" ht="21.6" x14ac:dyDescent="0.3">
      <c r="A33" s="61" t="s">
        <v>726</v>
      </c>
      <c r="B33" s="62" t="s">
        <v>725</v>
      </c>
      <c r="C33" s="53">
        <v>0</v>
      </c>
      <c r="D33" s="53">
        <f>C33/C$47</f>
        <v>0</v>
      </c>
      <c r="E33" s="53">
        <f>D33^2</f>
        <v>0</v>
      </c>
      <c r="F33" s="53"/>
      <c r="G33" s="53"/>
      <c r="H33" s="53"/>
      <c r="I33" s="53"/>
      <c r="J33" s="53"/>
      <c r="K33" s="63"/>
      <c r="L33" s="53">
        <v>0</v>
      </c>
      <c r="M33" s="53"/>
      <c r="N33" s="53"/>
      <c r="O33" s="53"/>
      <c r="P33" s="53"/>
      <c r="Q33" s="63"/>
      <c r="R33" s="53">
        <v>54</v>
      </c>
      <c r="S33" s="53">
        <v>78</v>
      </c>
      <c r="T33" s="53">
        <v>1</v>
      </c>
      <c r="U33" s="53"/>
      <c r="V33" s="53">
        <v>54000</v>
      </c>
      <c r="AE33" s="65"/>
    </row>
    <row r="34" spans="1:31" s="64" customFormat="1" ht="21.6" x14ac:dyDescent="0.3">
      <c r="A34" s="61" t="s">
        <v>724</v>
      </c>
      <c r="B34" s="62" t="s">
        <v>723</v>
      </c>
      <c r="C34" s="53">
        <v>0</v>
      </c>
      <c r="D34" s="53">
        <f>C34/C$47</f>
        <v>0</v>
      </c>
      <c r="E34" s="53">
        <f>D34^2</f>
        <v>0</v>
      </c>
      <c r="F34" s="53"/>
      <c r="G34" s="53"/>
      <c r="H34" s="53"/>
      <c r="I34" s="53"/>
      <c r="J34" s="53"/>
      <c r="K34" s="63"/>
      <c r="L34" s="53">
        <v>0</v>
      </c>
      <c r="M34" s="53"/>
      <c r="N34" s="53"/>
      <c r="O34" s="53" t="s">
        <v>21</v>
      </c>
      <c r="P34" s="53"/>
      <c r="Q34" s="63"/>
      <c r="R34" s="53">
        <v>13744</v>
      </c>
      <c r="S34" s="53">
        <v>-31</v>
      </c>
      <c r="T34" s="53">
        <v>2280</v>
      </c>
      <c r="U34" s="53" t="s">
        <v>21</v>
      </c>
      <c r="V34" s="53">
        <v>6028</v>
      </c>
      <c r="AE34" s="65"/>
    </row>
    <row r="35" spans="1:31" s="64" customFormat="1" ht="21.6" x14ac:dyDescent="0.3">
      <c r="A35" s="61" t="s">
        <v>722</v>
      </c>
      <c r="B35" s="62" t="s">
        <v>721</v>
      </c>
      <c r="C35" s="53">
        <v>0</v>
      </c>
      <c r="D35" s="53">
        <f>C35/C$47</f>
        <v>0</v>
      </c>
      <c r="E35" s="53">
        <f>D35^2</f>
        <v>0</v>
      </c>
      <c r="F35" s="53"/>
      <c r="G35" s="53"/>
      <c r="H35" s="53"/>
      <c r="I35" s="53"/>
      <c r="J35" s="53"/>
      <c r="K35" s="63"/>
      <c r="L35" s="53">
        <v>907</v>
      </c>
      <c r="M35" s="53">
        <v>40</v>
      </c>
      <c r="N35" s="53">
        <v>157</v>
      </c>
      <c r="O35" s="53" t="s">
        <v>21</v>
      </c>
      <c r="P35" s="53">
        <v>5777</v>
      </c>
      <c r="Q35" s="63"/>
      <c r="R35" s="53">
        <v>121454</v>
      </c>
      <c r="S35" s="53">
        <v>113</v>
      </c>
      <c r="T35" s="53">
        <v>25530</v>
      </c>
      <c r="U35" s="53" t="s">
        <v>21</v>
      </c>
      <c r="V35" s="53">
        <v>4757</v>
      </c>
      <c r="AE35" s="65"/>
    </row>
    <row r="36" spans="1:31" s="64" customFormat="1" ht="21.6" x14ac:dyDescent="0.3">
      <c r="A36" s="61" t="s">
        <v>720</v>
      </c>
      <c r="B36" s="62" t="s">
        <v>719</v>
      </c>
      <c r="C36" s="53">
        <v>0</v>
      </c>
      <c r="D36" s="53">
        <f>C36/C$47</f>
        <v>0</v>
      </c>
      <c r="E36" s="53">
        <f>D36^2</f>
        <v>0</v>
      </c>
      <c r="F36" s="53"/>
      <c r="G36" s="53"/>
      <c r="H36" s="53"/>
      <c r="I36" s="53"/>
      <c r="J36" s="53"/>
      <c r="K36" s="63"/>
      <c r="L36" s="53">
        <v>0</v>
      </c>
      <c r="M36" s="53"/>
      <c r="N36" s="53"/>
      <c r="O36" s="53" t="s">
        <v>21</v>
      </c>
      <c r="P36" s="53"/>
      <c r="Q36" s="63"/>
      <c r="R36" s="53">
        <v>10163</v>
      </c>
      <c r="S36" s="53">
        <v>68</v>
      </c>
      <c r="T36" s="53">
        <v>2117</v>
      </c>
      <c r="U36" s="53" t="s">
        <v>21</v>
      </c>
      <c r="V36" s="53">
        <v>4801</v>
      </c>
      <c r="AE36" s="65"/>
    </row>
    <row r="37" spans="1:31" s="64" customFormat="1" x14ac:dyDescent="0.3">
      <c r="A37" s="61" t="s">
        <v>718</v>
      </c>
      <c r="B37" s="62" t="s">
        <v>717</v>
      </c>
      <c r="C37" s="53">
        <v>0</v>
      </c>
      <c r="D37" s="53">
        <f>C37/C$47</f>
        <v>0</v>
      </c>
      <c r="E37" s="53">
        <f>D37^2</f>
        <v>0</v>
      </c>
      <c r="F37" s="53"/>
      <c r="G37" s="53"/>
      <c r="H37" s="53"/>
      <c r="I37" s="53"/>
      <c r="J37" s="53"/>
      <c r="K37" s="63"/>
      <c r="L37" s="53">
        <v>14</v>
      </c>
      <c r="M37" s="53">
        <v>62</v>
      </c>
      <c r="N37" s="53">
        <v>3</v>
      </c>
      <c r="O37" s="53" t="s">
        <v>21</v>
      </c>
      <c r="P37" s="53">
        <v>4667</v>
      </c>
      <c r="Q37" s="63"/>
      <c r="R37" s="53">
        <v>0</v>
      </c>
      <c r="S37" s="53"/>
      <c r="T37" s="53"/>
      <c r="U37" s="53" t="s">
        <v>21</v>
      </c>
      <c r="V37" s="53"/>
      <c r="AE37" s="65"/>
    </row>
    <row r="38" spans="1:31" s="64" customFormat="1" ht="21.6" x14ac:dyDescent="0.3">
      <c r="A38" s="61" t="s">
        <v>716</v>
      </c>
      <c r="B38" s="62" t="s">
        <v>715</v>
      </c>
      <c r="C38" s="53">
        <v>0</v>
      </c>
      <c r="D38" s="53">
        <f>C38/C$47</f>
        <v>0</v>
      </c>
      <c r="E38" s="53">
        <f>D38^2</f>
        <v>0</v>
      </c>
      <c r="F38" s="53"/>
      <c r="G38" s="53"/>
      <c r="H38" s="53"/>
      <c r="I38" s="53"/>
      <c r="J38" s="53"/>
      <c r="K38" s="63"/>
      <c r="L38" s="53">
        <v>4</v>
      </c>
      <c r="M38" s="53">
        <v>8</v>
      </c>
      <c r="N38" s="53">
        <v>1</v>
      </c>
      <c r="O38" s="53" t="s">
        <v>21</v>
      </c>
      <c r="P38" s="53">
        <v>4000</v>
      </c>
      <c r="Q38" s="63"/>
      <c r="R38" s="53">
        <v>0</v>
      </c>
      <c r="S38" s="53"/>
      <c r="T38" s="53"/>
      <c r="U38" s="53" t="s">
        <v>21</v>
      </c>
      <c r="V38" s="53"/>
      <c r="AE38" s="65"/>
    </row>
    <row r="39" spans="1:31" s="64" customFormat="1" ht="21.6" x14ac:dyDescent="0.3">
      <c r="A39" s="61" t="s">
        <v>714</v>
      </c>
      <c r="B39" s="62" t="s">
        <v>713</v>
      </c>
      <c r="C39" s="53">
        <v>0</v>
      </c>
      <c r="D39" s="53">
        <f>C39/C$47</f>
        <v>0</v>
      </c>
      <c r="E39" s="53">
        <f>D39^2</f>
        <v>0</v>
      </c>
      <c r="F39" s="53"/>
      <c r="G39" s="53"/>
      <c r="H39" s="53"/>
      <c r="I39" s="53"/>
      <c r="J39" s="53"/>
      <c r="K39" s="63"/>
      <c r="L39" s="53">
        <v>0</v>
      </c>
      <c r="M39" s="53"/>
      <c r="N39" s="53"/>
      <c r="O39" s="53"/>
      <c r="P39" s="53"/>
      <c r="Q39" s="63"/>
      <c r="R39" s="53">
        <v>11068</v>
      </c>
      <c r="S39" s="53">
        <v>0</v>
      </c>
      <c r="T39" s="53">
        <v>1886</v>
      </c>
      <c r="U39" s="53"/>
      <c r="V39" s="53">
        <v>5869</v>
      </c>
      <c r="AE39" s="65"/>
    </row>
    <row r="40" spans="1:31" s="64" customFormat="1" ht="21.6" x14ac:dyDescent="0.3">
      <c r="A40" s="61" t="s">
        <v>712</v>
      </c>
      <c r="B40" s="62" t="s">
        <v>711</v>
      </c>
      <c r="C40" s="53">
        <v>0</v>
      </c>
      <c r="D40" s="53">
        <f>C40/C$47</f>
        <v>0</v>
      </c>
      <c r="E40" s="53">
        <f>D40^2</f>
        <v>0</v>
      </c>
      <c r="F40" s="53"/>
      <c r="G40" s="53"/>
      <c r="H40" s="53"/>
      <c r="I40" s="53"/>
      <c r="J40" s="53"/>
      <c r="K40" s="63"/>
      <c r="L40" s="53">
        <v>0</v>
      </c>
      <c r="M40" s="53"/>
      <c r="N40" s="53"/>
      <c r="O40" s="53" t="s">
        <v>21</v>
      </c>
      <c r="P40" s="53"/>
      <c r="Q40" s="63"/>
      <c r="R40" s="53">
        <v>194</v>
      </c>
      <c r="S40" s="53">
        <v>-60</v>
      </c>
      <c r="T40" s="53">
        <v>48</v>
      </c>
      <c r="U40" s="53" t="s">
        <v>21</v>
      </c>
      <c r="V40" s="53">
        <v>4042</v>
      </c>
      <c r="AE40" s="65"/>
    </row>
    <row r="41" spans="1:31" s="64" customFormat="1" ht="21.6" x14ac:dyDescent="0.3">
      <c r="A41" s="61" t="s">
        <v>710</v>
      </c>
      <c r="B41" s="62" t="s">
        <v>709</v>
      </c>
      <c r="C41" s="53">
        <v>0</v>
      </c>
      <c r="D41" s="53">
        <f>C41/C$47</f>
        <v>0</v>
      </c>
      <c r="E41" s="53">
        <f>D41^2</f>
        <v>0</v>
      </c>
      <c r="F41" s="53"/>
      <c r="G41" s="53"/>
      <c r="H41" s="53"/>
      <c r="I41" s="53"/>
      <c r="J41" s="53"/>
      <c r="K41" s="63"/>
      <c r="L41" s="53">
        <v>16</v>
      </c>
      <c r="M41" s="53">
        <v>-33</v>
      </c>
      <c r="N41" s="53">
        <v>1</v>
      </c>
      <c r="O41" s="53" t="s">
        <v>21</v>
      </c>
      <c r="P41" s="53">
        <v>16000</v>
      </c>
      <c r="Q41" s="63"/>
      <c r="R41" s="53">
        <v>79</v>
      </c>
      <c r="S41" s="53">
        <v>31</v>
      </c>
      <c r="T41" s="53">
        <v>9</v>
      </c>
      <c r="U41" s="53" t="s">
        <v>21</v>
      </c>
      <c r="V41" s="53">
        <v>8778</v>
      </c>
      <c r="AE41" s="65"/>
    </row>
    <row r="42" spans="1:31" s="64" customFormat="1" ht="21.6" x14ac:dyDescent="0.3">
      <c r="A42" s="61" t="s">
        <v>708</v>
      </c>
      <c r="B42" s="62" t="s">
        <v>707</v>
      </c>
      <c r="C42" s="53">
        <v>0</v>
      </c>
      <c r="D42" s="53">
        <f>C42/C$47</f>
        <v>0</v>
      </c>
      <c r="E42" s="53">
        <f>D42^2</f>
        <v>0</v>
      </c>
      <c r="F42" s="53"/>
      <c r="G42" s="53"/>
      <c r="H42" s="53"/>
      <c r="I42" s="53"/>
      <c r="J42" s="53"/>
      <c r="K42" s="63"/>
      <c r="L42" s="53">
        <v>1</v>
      </c>
      <c r="M42" s="53">
        <v>62</v>
      </c>
      <c r="N42" s="53">
        <v>0</v>
      </c>
      <c r="O42" s="53" t="s">
        <v>21</v>
      </c>
      <c r="P42" s="53"/>
      <c r="Q42" s="63"/>
      <c r="R42" s="53">
        <v>2033</v>
      </c>
      <c r="S42" s="53">
        <v>26</v>
      </c>
      <c r="T42" s="53">
        <v>136</v>
      </c>
      <c r="U42" s="53" t="s">
        <v>21</v>
      </c>
      <c r="V42" s="53">
        <v>14949</v>
      </c>
      <c r="AE42" s="65"/>
    </row>
    <row r="43" spans="1:31" s="64" customFormat="1" ht="21.6" x14ac:dyDescent="0.3">
      <c r="A43" s="61" t="s">
        <v>706</v>
      </c>
      <c r="B43" s="62" t="s">
        <v>705</v>
      </c>
      <c r="C43" s="53">
        <v>0</v>
      </c>
      <c r="D43" s="53">
        <f>C43/C$47</f>
        <v>0</v>
      </c>
      <c r="E43" s="53">
        <f>D43^2</f>
        <v>0</v>
      </c>
      <c r="F43" s="53"/>
      <c r="G43" s="53"/>
      <c r="H43" s="53"/>
      <c r="I43" s="53"/>
      <c r="J43" s="53"/>
      <c r="K43" s="63"/>
      <c r="L43" s="53">
        <v>155</v>
      </c>
      <c r="M43" s="53">
        <v>-25</v>
      </c>
      <c r="N43" s="53">
        <v>26</v>
      </c>
      <c r="O43" s="53"/>
      <c r="P43" s="53">
        <v>5962</v>
      </c>
      <c r="Q43" s="63"/>
      <c r="R43" s="53">
        <v>7</v>
      </c>
      <c r="S43" s="53">
        <v>-54</v>
      </c>
      <c r="T43" s="53">
        <v>13</v>
      </c>
      <c r="U43" s="53"/>
      <c r="V43" s="53">
        <v>538</v>
      </c>
      <c r="AE43" s="65"/>
    </row>
    <row r="44" spans="1:31" s="64" customFormat="1" ht="21.6" x14ac:dyDescent="0.3">
      <c r="A44" s="61" t="s">
        <v>704</v>
      </c>
      <c r="B44" s="62" t="s">
        <v>703</v>
      </c>
      <c r="C44" s="53">
        <v>0</v>
      </c>
      <c r="D44" s="53">
        <f>C44/C$47</f>
        <v>0</v>
      </c>
      <c r="E44" s="53">
        <f>D44^2</f>
        <v>0</v>
      </c>
      <c r="F44" s="53"/>
      <c r="G44" s="53"/>
      <c r="H44" s="53"/>
      <c r="I44" s="53"/>
      <c r="J44" s="53"/>
      <c r="K44" s="63"/>
      <c r="L44" s="53">
        <v>3573</v>
      </c>
      <c r="M44" s="53">
        <v>19</v>
      </c>
      <c r="N44" s="53">
        <v>1644</v>
      </c>
      <c r="O44" s="53" t="s">
        <v>21</v>
      </c>
      <c r="P44" s="53">
        <v>2173</v>
      </c>
      <c r="Q44" s="63"/>
      <c r="R44" s="53">
        <v>5144</v>
      </c>
      <c r="S44" s="53">
        <v>4</v>
      </c>
      <c r="T44" s="53">
        <v>1800</v>
      </c>
      <c r="U44" s="53" t="s">
        <v>21</v>
      </c>
      <c r="V44" s="53">
        <v>2858</v>
      </c>
      <c r="AE44" s="65"/>
    </row>
    <row r="45" spans="1:31" s="64" customFormat="1" ht="21.6" x14ac:dyDescent="0.3">
      <c r="A45" s="61" t="s">
        <v>702</v>
      </c>
      <c r="B45" s="62" t="s">
        <v>701</v>
      </c>
      <c r="C45" s="53">
        <v>0</v>
      </c>
      <c r="D45" s="53">
        <f>C45/C$47</f>
        <v>0</v>
      </c>
      <c r="E45" s="53">
        <f>D45^2</f>
        <v>0</v>
      </c>
      <c r="F45" s="53"/>
      <c r="G45" s="53"/>
      <c r="H45" s="53"/>
      <c r="I45" s="53"/>
      <c r="J45" s="53"/>
      <c r="K45" s="63"/>
      <c r="L45" s="53">
        <v>1597</v>
      </c>
      <c r="M45" s="53">
        <v>23</v>
      </c>
      <c r="N45" s="53">
        <v>0</v>
      </c>
      <c r="O45" s="53" t="s">
        <v>21</v>
      </c>
      <c r="P45" s="53"/>
      <c r="Q45" s="63"/>
      <c r="R45" s="53">
        <v>0</v>
      </c>
      <c r="S45" s="53"/>
      <c r="T45" s="53"/>
      <c r="U45" s="53" t="s">
        <v>21</v>
      </c>
      <c r="V45" s="53"/>
      <c r="AE45" s="65"/>
    </row>
    <row r="46" spans="1:31" s="64" customFormat="1" ht="21.6" x14ac:dyDescent="0.3">
      <c r="A46" s="98" t="s">
        <v>700</v>
      </c>
      <c r="B46" s="97" t="s">
        <v>699</v>
      </c>
      <c r="C46" s="95">
        <v>0</v>
      </c>
      <c r="D46" s="53">
        <f>C46/C$47</f>
        <v>0</v>
      </c>
      <c r="E46" s="53">
        <f>D46^2</f>
        <v>0</v>
      </c>
      <c r="F46" s="95"/>
      <c r="G46" s="95"/>
      <c r="H46" s="95"/>
      <c r="I46" s="95"/>
      <c r="J46" s="95"/>
      <c r="K46" s="96"/>
      <c r="L46" s="95">
        <v>48</v>
      </c>
      <c r="M46" s="95">
        <v>96</v>
      </c>
      <c r="N46" s="95">
        <v>24</v>
      </c>
      <c r="O46" s="95" t="s">
        <v>21</v>
      </c>
      <c r="P46" s="95">
        <v>2000</v>
      </c>
      <c r="Q46" s="96"/>
      <c r="R46" s="95">
        <v>4871</v>
      </c>
      <c r="S46" s="95">
        <v>-23</v>
      </c>
      <c r="T46" s="95">
        <v>1507</v>
      </c>
      <c r="U46" s="95" t="s">
        <v>21</v>
      </c>
      <c r="V46" s="95">
        <v>3232</v>
      </c>
      <c r="W46" s="94"/>
      <c r="X46" s="94"/>
      <c r="Y46" s="94"/>
      <c r="Z46" s="94"/>
      <c r="AA46" s="94"/>
      <c r="AB46" s="94"/>
      <c r="AC46" s="94"/>
      <c r="AD46" s="94"/>
      <c r="AE46" s="93"/>
    </row>
    <row r="47" spans="1:31" x14ac:dyDescent="0.3">
      <c r="C47">
        <f>SUM(C12:C46)</f>
        <v>146</v>
      </c>
      <c r="E47" s="108">
        <f>SUM(E12:E46)</f>
        <v>0.63379620942015391</v>
      </c>
    </row>
    <row r="48" spans="1:31" x14ac:dyDescent="0.3">
      <c r="D48" s="91" t="s">
        <v>154</v>
      </c>
      <c r="E48" s="90">
        <f>SQRT(E47)</f>
        <v>0.79611318882439941</v>
      </c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www.cdsi.gov.sa/english/" xr:uid="{60EEA421-CC4B-477B-9A44-337DFACD7B6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BC6D-7731-4224-8C12-D6725B2B392E}">
  <dimension ref="A1:AE30"/>
  <sheetViews>
    <sheetView topLeftCell="A18" workbookViewId="0">
      <selection activeCell="F16" sqref="F16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107" t="s">
        <v>591</v>
      </c>
      <c r="B1" s="107"/>
      <c r="C1" s="107"/>
      <c r="D1" s="107"/>
      <c r="E1" s="107"/>
      <c r="F1" s="107"/>
      <c r="G1" s="107"/>
      <c r="H1" s="107"/>
      <c r="I1" s="107"/>
    </row>
    <row r="2" spans="1:31" x14ac:dyDescent="0.3">
      <c r="A2" s="106" t="s">
        <v>803</v>
      </c>
      <c r="B2" s="106"/>
      <c r="C2" s="106"/>
      <c r="D2" s="106"/>
      <c r="E2" s="106"/>
      <c r="F2" s="106"/>
      <c r="G2" s="106"/>
      <c r="H2" s="106"/>
      <c r="I2" s="106"/>
    </row>
    <row r="3" spans="1:31" x14ac:dyDescent="0.3">
      <c r="A3" s="103"/>
    </row>
    <row r="4" spans="1:31" ht="43.2" x14ac:dyDescent="0.3">
      <c r="A4" s="105" t="s">
        <v>589</v>
      </c>
    </row>
    <row r="5" spans="1:31" ht="27.6" x14ac:dyDescent="0.3">
      <c r="A5" s="104" t="s">
        <v>588</v>
      </c>
    </row>
    <row r="6" spans="1:31" x14ac:dyDescent="0.3">
      <c r="A6" s="104" t="s">
        <v>587</v>
      </c>
    </row>
    <row r="7" spans="1:31" x14ac:dyDescent="0.3">
      <c r="A7" s="103"/>
    </row>
    <row r="8" spans="1:31" x14ac:dyDescent="0.3">
      <c r="A8" s="103"/>
    </row>
    <row r="9" spans="1:31" x14ac:dyDescent="0.3">
      <c r="A9" s="78" t="s">
        <v>0</v>
      </c>
      <c r="B9" s="81" t="s">
        <v>1</v>
      </c>
      <c r="C9" s="84" t="s">
        <v>2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6"/>
    </row>
    <row r="10" spans="1:31" x14ac:dyDescent="0.3">
      <c r="A10" s="79"/>
      <c r="B10" s="82"/>
      <c r="C10" s="87" t="s">
        <v>586</v>
      </c>
      <c r="D10" s="88"/>
      <c r="E10" s="88"/>
      <c r="F10" s="88"/>
      <c r="G10" s="88"/>
      <c r="H10" s="88"/>
      <c r="I10" s="88"/>
      <c r="J10" s="89"/>
      <c r="K10" s="87" t="s">
        <v>5</v>
      </c>
      <c r="L10" s="88"/>
      <c r="M10" s="88"/>
      <c r="N10" s="88"/>
      <c r="O10" s="88"/>
      <c r="P10" s="89"/>
      <c r="Q10" s="87" t="s">
        <v>4</v>
      </c>
      <c r="R10" s="88"/>
      <c r="S10" s="88"/>
      <c r="T10" s="88"/>
      <c r="U10" s="88"/>
      <c r="V10" s="89"/>
      <c r="AE10" s="28"/>
    </row>
    <row r="11" spans="1:31" x14ac:dyDescent="0.3">
      <c r="A11" s="80"/>
      <c r="B11" s="83"/>
      <c r="C11" s="31" t="s">
        <v>6</v>
      </c>
      <c r="D11" s="31" t="s">
        <v>585</v>
      </c>
      <c r="E11" s="31" t="s">
        <v>584</v>
      </c>
      <c r="F11" s="31" t="s">
        <v>583</v>
      </c>
      <c r="G11" s="31" t="s">
        <v>11</v>
      </c>
      <c r="H11" s="31" t="s">
        <v>582</v>
      </c>
      <c r="I11" s="31" t="s">
        <v>15</v>
      </c>
      <c r="J11" s="31" t="s">
        <v>16</v>
      </c>
      <c r="K11" s="31"/>
      <c r="L11" s="31" t="s">
        <v>6</v>
      </c>
      <c r="M11" s="31" t="s">
        <v>11</v>
      </c>
      <c r="N11" s="31" t="s">
        <v>582</v>
      </c>
      <c r="O11" s="31" t="s">
        <v>15</v>
      </c>
      <c r="P11" s="31" t="s">
        <v>16</v>
      </c>
      <c r="Q11" s="31"/>
      <c r="R11" s="31" t="s">
        <v>6</v>
      </c>
      <c r="S11" s="31" t="s">
        <v>11</v>
      </c>
      <c r="T11" s="31" t="s">
        <v>582</v>
      </c>
      <c r="U11" s="31" t="s">
        <v>15</v>
      </c>
      <c r="V11" s="31" t="s">
        <v>16</v>
      </c>
      <c r="AE11" s="28"/>
    </row>
    <row r="12" spans="1:31" ht="21.6" x14ac:dyDescent="0.3">
      <c r="A12" s="32" t="s">
        <v>802</v>
      </c>
      <c r="B12" s="33" t="s">
        <v>801</v>
      </c>
      <c r="C12" s="34">
        <v>169401</v>
      </c>
      <c r="D12" s="34">
        <f>C12/C$29</f>
        <v>0.47373234001140979</v>
      </c>
      <c r="E12" s="34">
        <f>D12^2</f>
        <v>0.22442232997268596</v>
      </c>
      <c r="F12" s="34">
        <f>SQRT(0.61)</f>
        <v>0.78102496759066542</v>
      </c>
      <c r="G12" s="34">
        <v>1007</v>
      </c>
      <c r="H12" s="34">
        <v>354186</v>
      </c>
      <c r="I12" s="34"/>
      <c r="J12" s="34">
        <v>478</v>
      </c>
      <c r="K12" s="35"/>
      <c r="L12" s="34">
        <v>20566</v>
      </c>
      <c r="M12" s="34">
        <v>-17</v>
      </c>
      <c r="N12" s="34">
        <v>34139</v>
      </c>
      <c r="O12" s="34"/>
      <c r="P12" s="34">
        <v>602</v>
      </c>
      <c r="Q12" s="35"/>
      <c r="R12" s="34">
        <v>636951</v>
      </c>
      <c r="S12" s="34">
        <v>17</v>
      </c>
      <c r="T12" s="34">
        <v>1313586</v>
      </c>
      <c r="U12" s="34"/>
      <c r="V12" s="34">
        <v>485</v>
      </c>
      <c r="AE12" s="28"/>
    </row>
    <row r="13" spans="1:31" x14ac:dyDescent="0.3">
      <c r="A13" s="36" t="s">
        <v>800</v>
      </c>
      <c r="B13" s="37" t="s">
        <v>799</v>
      </c>
      <c r="C13" s="38">
        <v>154647</v>
      </c>
      <c r="D13" s="34">
        <f>C13/C$29</f>
        <v>0.43247256619349644</v>
      </c>
      <c r="E13" s="34">
        <f>D13^2</f>
        <v>0.18703252050998817</v>
      </c>
      <c r="F13" s="38">
        <f>SQRT(0.51)</f>
        <v>0.71414284285428498</v>
      </c>
      <c r="G13" s="38">
        <v>423</v>
      </c>
      <c r="H13" s="38">
        <v>326632</v>
      </c>
      <c r="I13" s="38" t="s">
        <v>635</v>
      </c>
      <c r="J13" s="38">
        <v>473</v>
      </c>
      <c r="K13" s="39"/>
      <c r="L13" s="38">
        <v>1071</v>
      </c>
      <c r="M13" s="38">
        <v>165</v>
      </c>
      <c r="N13" s="38">
        <v>1978</v>
      </c>
      <c r="O13" s="38" t="s">
        <v>635</v>
      </c>
      <c r="P13" s="38">
        <v>541</v>
      </c>
      <c r="Q13" s="39"/>
      <c r="R13" s="38">
        <v>274934</v>
      </c>
      <c r="S13" s="38">
        <v>304</v>
      </c>
      <c r="T13" s="38">
        <v>578217</v>
      </c>
      <c r="U13" s="38" t="s">
        <v>635</v>
      </c>
      <c r="V13" s="38">
        <v>475</v>
      </c>
      <c r="AE13" s="28"/>
    </row>
    <row r="14" spans="1:31" s="64" customFormat="1" ht="21.6" x14ac:dyDescent="0.3">
      <c r="A14" s="61" t="s">
        <v>798</v>
      </c>
      <c r="B14" s="62" t="s">
        <v>797</v>
      </c>
      <c r="C14" s="53">
        <v>19127</v>
      </c>
      <c r="D14" s="53">
        <f>C14/C$29</f>
        <v>5.3488931395908143E-2</v>
      </c>
      <c r="E14" s="53">
        <f>D14^2</f>
        <v>2.8610657818761679E-3</v>
      </c>
      <c r="F14" s="53"/>
      <c r="G14" s="53">
        <v>-1</v>
      </c>
      <c r="H14" s="53">
        <v>31142</v>
      </c>
      <c r="I14" s="53" t="s">
        <v>21</v>
      </c>
      <c r="J14" s="53">
        <v>614</v>
      </c>
      <c r="K14" s="63"/>
      <c r="L14" s="53">
        <v>2767335</v>
      </c>
      <c r="M14" s="53">
        <v>34</v>
      </c>
      <c r="N14" s="53">
        <v>5597828</v>
      </c>
      <c r="O14" s="53" t="s">
        <v>21</v>
      </c>
      <c r="P14" s="53">
        <v>494</v>
      </c>
      <c r="Q14" s="63"/>
      <c r="R14" s="53">
        <v>32162</v>
      </c>
      <c r="S14" s="53">
        <v>-28</v>
      </c>
      <c r="T14" s="53">
        <v>41465</v>
      </c>
      <c r="U14" s="53" t="s">
        <v>21</v>
      </c>
      <c r="V14" s="53">
        <v>776</v>
      </c>
      <c r="AE14" s="65"/>
    </row>
    <row r="15" spans="1:31" ht="21.6" x14ac:dyDescent="0.3">
      <c r="A15" s="36" t="s">
        <v>796</v>
      </c>
      <c r="B15" s="37" t="s">
        <v>795</v>
      </c>
      <c r="C15" s="38">
        <v>6815</v>
      </c>
      <c r="D15" s="34">
        <f>C15/C$29</f>
        <v>1.9058245802431848E-2</v>
      </c>
      <c r="E15" s="34">
        <f>D15^2</f>
        <v>3.6321673306591117E-4</v>
      </c>
      <c r="F15" s="38">
        <f>SQRT(0.56)</f>
        <v>0.74833147735478833</v>
      </c>
      <c r="G15" s="38">
        <v>22</v>
      </c>
      <c r="H15" s="38">
        <v>31703</v>
      </c>
      <c r="I15" s="38" t="s">
        <v>21</v>
      </c>
      <c r="J15" s="38">
        <v>215</v>
      </c>
      <c r="K15" s="39"/>
      <c r="L15" s="38">
        <v>264261</v>
      </c>
      <c r="M15" s="38">
        <v>52</v>
      </c>
      <c r="N15" s="38">
        <v>1672332</v>
      </c>
      <c r="O15" s="38" t="s">
        <v>21</v>
      </c>
      <c r="P15" s="38">
        <v>158</v>
      </c>
      <c r="Q15" s="39"/>
      <c r="R15" s="38">
        <v>9414</v>
      </c>
      <c r="S15" s="38">
        <v>0</v>
      </c>
      <c r="T15" s="38">
        <v>39433</v>
      </c>
      <c r="U15" s="38" t="s">
        <v>21</v>
      </c>
      <c r="V15" s="38">
        <v>239</v>
      </c>
      <c r="AE15" s="28"/>
    </row>
    <row r="16" spans="1:31" ht="21.6" x14ac:dyDescent="0.3">
      <c r="A16" s="32" t="s">
        <v>794</v>
      </c>
      <c r="B16" s="33" t="s">
        <v>793</v>
      </c>
      <c r="C16" s="34">
        <v>5774</v>
      </c>
      <c r="D16" s="34">
        <f>C16/C$29</f>
        <v>1.6147074286609171E-2</v>
      </c>
      <c r="E16" s="34">
        <f>D16^2</f>
        <v>2.6072800801727505E-4</v>
      </c>
      <c r="F16" s="34">
        <f>SQRT(0.09)</f>
        <v>0.3</v>
      </c>
      <c r="G16" s="34">
        <v>20</v>
      </c>
      <c r="H16" s="34">
        <v>1013</v>
      </c>
      <c r="I16" s="34" t="s">
        <v>21</v>
      </c>
      <c r="J16" s="34">
        <v>5700</v>
      </c>
      <c r="K16" s="35"/>
      <c r="L16" s="34">
        <v>158975</v>
      </c>
      <c r="M16" s="34">
        <v>13</v>
      </c>
      <c r="N16" s="34">
        <v>123045</v>
      </c>
      <c r="O16" s="34" t="s">
        <v>21</v>
      </c>
      <c r="P16" s="34">
        <v>1292</v>
      </c>
      <c r="Q16" s="35"/>
      <c r="R16" s="34">
        <v>263476</v>
      </c>
      <c r="S16" s="34">
        <v>2</v>
      </c>
      <c r="T16" s="34">
        <v>70115</v>
      </c>
      <c r="U16" s="34" t="s">
        <v>21</v>
      </c>
      <c r="V16" s="34">
        <v>3758</v>
      </c>
      <c r="AE16" s="28"/>
    </row>
    <row r="17" spans="1:31" ht="21.6" x14ac:dyDescent="0.3">
      <c r="A17" s="36" t="s">
        <v>792</v>
      </c>
      <c r="B17" s="37" t="s">
        <v>791</v>
      </c>
      <c r="C17" s="38">
        <v>520</v>
      </c>
      <c r="D17" s="34">
        <f>C17/C$29</f>
        <v>1.4541875006991287E-3</v>
      </c>
      <c r="E17" s="34">
        <f>D17^2</f>
        <v>2.1146612871895784E-6</v>
      </c>
      <c r="F17">
        <f>SQRT(0.12)</f>
        <v>0.34641016151377546</v>
      </c>
      <c r="G17" s="38">
        <v>3</v>
      </c>
      <c r="H17" s="38">
        <v>396</v>
      </c>
      <c r="I17" s="38" t="s">
        <v>21</v>
      </c>
      <c r="J17" s="38">
        <v>1313</v>
      </c>
      <c r="K17" s="39"/>
      <c r="L17" s="38">
        <v>30362</v>
      </c>
      <c r="M17" s="38">
        <v>32</v>
      </c>
      <c r="N17" s="38">
        <v>40178</v>
      </c>
      <c r="O17" s="38" t="s">
        <v>21</v>
      </c>
      <c r="P17" s="38">
        <v>756</v>
      </c>
      <c r="Q17" s="39"/>
      <c r="R17" s="38">
        <v>20375</v>
      </c>
      <c r="S17" s="38">
        <v>-10</v>
      </c>
      <c r="T17" s="38">
        <v>7354</v>
      </c>
      <c r="U17" s="38" t="s">
        <v>21</v>
      </c>
      <c r="V17" s="38">
        <v>2771</v>
      </c>
      <c r="AE17" s="28"/>
    </row>
    <row r="18" spans="1:31" ht="21.6" x14ac:dyDescent="0.3">
      <c r="A18" s="32" t="s">
        <v>790</v>
      </c>
      <c r="B18" s="33" t="s">
        <v>789</v>
      </c>
      <c r="C18" s="34">
        <v>369</v>
      </c>
      <c r="D18" s="34">
        <f>C18/C$29</f>
        <v>1.0319138226114971E-3</v>
      </c>
      <c r="E18" s="34">
        <f>D18^2</f>
        <v>1.0648461372966724E-6</v>
      </c>
      <c r="F18" s="38">
        <f>SQRT(0.17)</f>
        <v>0.41231056256176607</v>
      </c>
      <c r="G18" s="34">
        <v>33</v>
      </c>
      <c r="H18" s="34">
        <v>417</v>
      </c>
      <c r="I18" s="34" t="s">
        <v>21</v>
      </c>
      <c r="J18" s="34">
        <v>885</v>
      </c>
      <c r="K18" s="35"/>
      <c r="L18" s="34">
        <v>112283</v>
      </c>
      <c r="M18" s="34">
        <v>26</v>
      </c>
      <c r="N18" s="34">
        <v>201025</v>
      </c>
      <c r="O18" s="34" t="s">
        <v>21</v>
      </c>
      <c r="P18" s="34">
        <v>559</v>
      </c>
      <c r="Q18" s="35"/>
      <c r="R18" s="34">
        <v>4127</v>
      </c>
      <c r="S18" s="34">
        <v>-4</v>
      </c>
      <c r="T18" s="34">
        <v>3537</v>
      </c>
      <c r="U18" s="34" t="s">
        <v>21</v>
      </c>
      <c r="V18" s="34">
        <v>1167</v>
      </c>
      <c r="AE18" s="28"/>
    </row>
    <row r="19" spans="1:31" s="64" customFormat="1" x14ac:dyDescent="0.3">
      <c r="A19" s="61" t="s">
        <v>788</v>
      </c>
      <c r="B19" s="62" t="s">
        <v>787</v>
      </c>
      <c r="C19" s="53">
        <v>318</v>
      </c>
      <c r="D19" s="53">
        <f>C19/C$29</f>
        <v>8.8929158696600559E-4</v>
      </c>
      <c r="E19" s="53">
        <f>D19^2</f>
        <v>7.9083952664851673E-7</v>
      </c>
      <c r="G19" s="53">
        <v>-42</v>
      </c>
      <c r="H19" s="53">
        <v>51</v>
      </c>
      <c r="I19" s="53" t="s">
        <v>21</v>
      </c>
      <c r="J19" s="53">
        <v>6235</v>
      </c>
      <c r="K19" s="63"/>
      <c r="L19" s="53">
        <v>13048</v>
      </c>
      <c r="M19" s="53">
        <v>-2</v>
      </c>
      <c r="N19" s="53">
        <v>7791</v>
      </c>
      <c r="O19" s="53" t="s">
        <v>21</v>
      </c>
      <c r="P19" s="53">
        <v>1675</v>
      </c>
      <c r="Q19" s="63"/>
      <c r="R19" s="53">
        <v>15229</v>
      </c>
      <c r="S19" s="53">
        <v>-17</v>
      </c>
      <c r="T19" s="53">
        <v>2156</v>
      </c>
      <c r="U19" s="53" t="s">
        <v>21</v>
      </c>
      <c r="V19" s="53">
        <v>7064</v>
      </c>
      <c r="AE19" s="65"/>
    </row>
    <row r="20" spans="1:31" ht="21.6" x14ac:dyDescent="0.3">
      <c r="A20" s="32" t="s">
        <v>786</v>
      </c>
      <c r="B20" s="33" t="s">
        <v>785</v>
      </c>
      <c r="C20" s="34">
        <v>226</v>
      </c>
      <c r="D20" s="34">
        <f>C20/C$29</f>
        <v>6.3201225991923668E-4</v>
      </c>
      <c r="E20" s="34">
        <f>D20^2</f>
        <v>3.9943949668822079E-7</v>
      </c>
      <c r="F20" s="34">
        <f>SQRT(0.41)</f>
        <v>0.6403124237432849</v>
      </c>
      <c r="G20" s="34">
        <v>25</v>
      </c>
      <c r="H20" s="34">
        <v>183</v>
      </c>
      <c r="I20" s="34" t="s">
        <v>21</v>
      </c>
      <c r="J20" s="34">
        <v>1235</v>
      </c>
      <c r="K20" s="35"/>
      <c r="L20" s="34">
        <v>2855710</v>
      </c>
      <c r="M20" s="34">
        <v>209</v>
      </c>
      <c r="N20" s="34">
        <v>6332070</v>
      </c>
      <c r="O20" s="34" t="s">
        <v>21</v>
      </c>
      <c r="P20" s="34">
        <v>451</v>
      </c>
      <c r="Q20" s="35"/>
      <c r="R20" s="34">
        <v>813</v>
      </c>
      <c r="S20" s="34">
        <v>76</v>
      </c>
      <c r="T20" s="34">
        <v>868</v>
      </c>
      <c r="U20" s="34" t="s">
        <v>21</v>
      </c>
      <c r="V20" s="34">
        <v>937</v>
      </c>
      <c r="AE20" s="28"/>
    </row>
    <row r="21" spans="1:31" ht="21.6" x14ac:dyDescent="0.3">
      <c r="A21" s="36" t="s">
        <v>784</v>
      </c>
      <c r="B21" s="37" t="s">
        <v>783</v>
      </c>
      <c r="C21" s="38">
        <v>144</v>
      </c>
      <c r="D21" s="34">
        <f>C21/C$29</f>
        <v>4.0269807711668175E-4</v>
      </c>
      <c r="E21" s="34">
        <f>D21^2</f>
        <v>1.6216574131347296E-7</v>
      </c>
      <c r="F21" s="38">
        <f>SQRT(0.46)</f>
        <v>0.67823299831252681</v>
      </c>
      <c r="G21" s="38">
        <v>1</v>
      </c>
      <c r="H21" s="38">
        <v>113</v>
      </c>
      <c r="I21" s="38" t="s">
        <v>21</v>
      </c>
      <c r="J21" s="38">
        <v>1274</v>
      </c>
      <c r="K21" s="39"/>
      <c r="L21" s="38">
        <v>15</v>
      </c>
      <c r="M21" s="38">
        <v>0</v>
      </c>
      <c r="N21" s="38">
        <v>9</v>
      </c>
      <c r="O21" s="38" t="s">
        <v>21</v>
      </c>
      <c r="P21" s="38">
        <v>1667</v>
      </c>
      <c r="Q21" s="39"/>
      <c r="R21" s="38">
        <v>1417</v>
      </c>
      <c r="S21" s="38">
        <v>28</v>
      </c>
      <c r="T21" s="38">
        <v>316</v>
      </c>
      <c r="U21" s="38" t="s">
        <v>21</v>
      </c>
      <c r="V21" s="38">
        <v>4484</v>
      </c>
      <c r="AE21" s="28"/>
    </row>
    <row r="22" spans="1:31" ht="21.6" x14ac:dyDescent="0.3">
      <c r="A22" s="32" t="s">
        <v>782</v>
      </c>
      <c r="B22" s="33" t="s">
        <v>781</v>
      </c>
      <c r="C22" s="34">
        <v>134</v>
      </c>
      <c r="D22" s="34">
        <f>C22/C$29</f>
        <v>3.7473293287246777E-4</v>
      </c>
      <c r="E22" s="34">
        <f>D22^2</f>
        <v>1.4042477097920143E-7</v>
      </c>
      <c r="F22" s="34">
        <f>SQRT(0.56)</f>
        <v>0.74833147735478833</v>
      </c>
      <c r="G22" s="34">
        <v>14</v>
      </c>
      <c r="H22" s="34">
        <v>240</v>
      </c>
      <c r="I22" s="34" t="s">
        <v>21</v>
      </c>
      <c r="J22" s="34">
        <v>558</v>
      </c>
      <c r="K22" s="35"/>
      <c r="L22" s="34">
        <v>367</v>
      </c>
      <c r="M22" s="34">
        <v>9</v>
      </c>
      <c r="N22" s="34">
        <v>155</v>
      </c>
      <c r="O22" s="34" t="s">
        <v>21</v>
      </c>
      <c r="P22" s="34">
        <v>2368</v>
      </c>
      <c r="Q22" s="35"/>
      <c r="R22" s="34">
        <v>1003</v>
      </c>
      <c r="S22" s="34">
        <v>4</v>
      </c>
      <c r="T22" s="34">
        <v>960</v>
      </c>
      <c r="U22" s="34" t="s">
        <v>21</v>
      </c>
      <c r="V22" s="34">
        <v>1045</v>
      </c>
      <c r="AE22" s="28"/>
    </row>
    <row r="23" spans="1:31" ht="21.6" x14ac:dyDescent="0.3">
      <c r="A23" s="36" t="s">
        <v>780</v>
      </c>
      <c r="B23" s="37" t="s">
        <v>779</v>
      </c>
      <c r="C23" s="38">
        <v>57</v>
      </c>
      <c r="D23" s="34">
        <f>C23/C$29</f>
        <v>1.5940132219201988E-4</v>
      </c>
      <c r="E23" s="34">
        <f>D23^2</f>
        <v>2.5408781516564127E-8</v>
      </c>
      <c r="F23" s="38">
        <f>SQRT(0.45)</f>
        <v>0.67082039324993692</v>
      </c>
      <c r="G23" s="38">
        <v>16</v>
      </c>
      <c r="H23" s="38">
        <v>40</v>
      </c>
      <c r="I23" s="38" t="s">
        <v>21</v>
      </c>
      <c r="J23" s="38">
        <v>1425</v>
      </c>
      <c r="K23" s="39"/>
      <c r="L23" s="38">
        <v>97319</v>
      </c>
      <c r="M23" s="38">
        <v>79</v>
      </c>
      <c r="N23" s="38">
        <v>195251</v>
      </c>
      <c r="O23" s="38" t="s">
        <v>21</v>
      </c>
      <c r="P23" s="38">
        <v>498</v>
      </c>
      <c r="Q23" s="39"/>
      <c r="R23" s="38">
        <v>1011</v>
      </c>
      <c r="S23" s="38">
        <v>19</v>
      </c>
      <c r="T23" s="38">
        <v>489</v>
      </c>
      <c r="U23" s="38" t="s">
        <v>21</v>
      </c>
      <c r="V23" s="38">
        <v>2067</v>
      </c>
      <c r="AE23" s="28"/>
    </row>
    <row r="24" spans="1:31" s="64" customFormat="1" ht="21.6" x14ac:dyDescent="0.3">
      <c r="A24" s="61" t="s">
        <v>778</v>
      </c>
      <c r="B24" s="62" t="s">
        <v>776</v>
      </c>
      <c r="C24" s="53">
        <v>53</v>
      </c>
      <c r="D24" s="53">
        <f>C24/C$29</f>
        <v>1.4821526449433427E-4</v>
      </c>
      <c r="E24" s="53">
        <f>D24^2</f>
        <v>2.1967764629125466E-8</v>
      </c>
      <c r="F24" s="53"/>
      <c r="G24" s="53">
        <v>-19</v>
      </c>
      <c r="H24" s="53">
        <v>51</v>
      </c>
      <c r="I24" s="53" t="s">
        <v>21</v>
      </c>
      <c r="J24" s="53">
        <v>1039</v>
      </c>
      <c r="K24" s="63"/>
      <c r="L24" s="53">
        <v>1075</v>
      </c>
      <c r="M24" s="53">
        <v>30</v>
      </c>
      <c r="N24" s="53">
        <v>471</v>
      </c>
      <c r="O24" s="53" t="s">
        <v>21</v>
      </c>
      <c r="P24" s="53">
        <v>2282</v>
      </c>
      <c r="Q24" s="63"/>
      <c r="R24" s="53">
        <v>2138</v>
      </c>
      <c r="S24" s="53">
        <v>3</v>
      </c>
      <c r="T24" s="53">
        <v>1433</v>
      </c>
      <c r="U24" s="53" t="s">
        <v>21</v>
      </c>
      <c r="V24" s="53">
        <v>1492</v>
      </c>
      <c r="AE24" s="65"/>
    </row>
    <row r="25" spans="1:31" s="64" customFormat="1" ht="21.6" x14ac:dyDescent="0.3">
      <c r="A25" s="61" t="s">
        <v>777</v>
      </c>
      <c r="B25" s="62" t="s">
        <v>776</v>
      </c>
      <c r="C25" s="53">
        <v>3</v>
      </c>
      <c r="D25" s="53">
        <f>C25/C$29</f>
        <v>8.3895432732642036E-6</v>
      </c>
      <c r="E25" s="53">
        <f>D25^2</f>
        <v>7.0384436333972643E-11</v>
      </c>
      <c r="F25" s="53"/>
      <c r="G25" s="53"/>
      <c r="H25" s="53">
        <v>0</v>
      </c>
      <c r="I25" s="53" t="s">
        <v>21</v>
      </c>
      <c r="J25" s="53"/>
      <c r="K25" s="63"/>
      <c r="L25" s="53">
        <v>3418</v>
      </c>
      <c r="M25" s="53">
        <v>-16</v>
      </c>
      <c r="N25" s="53">
        <v>923</v>
      </c>
      <c r="O25" s="53" t="s">
        <v>21</v>
      </c>
      <c r="P25" s="53">
        <v>3703</v>
      </c>
      <c r="Q25" s="63"/>
      <c r="R25" s="53">
        <v>5732</v>
      </c>
      <c r="S25" s="53">
        <v>39</v>
      </c>
      <c r="T25" s="53">
        <v>2925</v>
      </c>
      <c r="U25" s="53" t="s">
        <v>21</v>
      </c>
      <c r="V25" s="53">
        <v>1960</v>
      </c>
      <c r="AE25" s="65"/>
    </row>
    <row r="26" spans="1:31" s="64" customFormat="1" x14ac:dyDescent="0.3">
      <c r="A26" s="61" t="s">
        <v>775</v>
      </c>
      <c r="B26" s="62" t="s">
        <v>774</v>
      </c>
      <c r="C26" s="53">
        <v>0</v>
      </c>
      <c r="D26" s="53">
        <f>C26/C$29</f>
        <v>0</v>
      </c>
      <c r="E26" s="53">
        <f>D26^2</f>
        <v>0</v>
      </c>
      <c r="F26" s="53"/>
      <c r="G26" s="53"/>
      <c r="H26" s="53"/>
      <c r="I26" s="53"/>
      <c r="J26" s="53"/>
      <c r="K26" s="63"/>
      <c r="L26" s="53">
        <v>5</v>
      </c>
      <c r="M26" s="53">
        <v>-64</v>
      </c>
      <c r="N26" s="53">
        <v>0</v>
      </c>
      <c r="O26" s="53" t="s">
        <v>21</v>
      </c>
      <c r="P26" s="53"/>
      <c r="Q26" s="63"/>
      <c r="R26" s="53">
        <v>389</v>
      </c>
      <c r="S26" s="53">
        <v>0</v>
      </c>
      <c r="T26" s="53">
        <v>178</v>
      </c>
      <c r="U26" s="53" t="s">
        <v>21</v>
      </c>
      <c r="V26" s="53">
        <v>2185</v>
      </c>
      <c r="AE26" s="65"/>
    </row>
    <row r="27" spans="1:31" s="64" customFormat="1" ht="21.6" x14ac:dyDescent="0.3">
      <c r="A27" s="61" t="s">
        <v>773</v>
      </c>
      <c r="B27" s="62" t="s">
        <v>772</v>
      </c>
      <c r="C27" s="53">
        <v>0</v>
      </c>
      <c r="D27" s="53">
        <f>C27/C$29</f>
        <v>0</v>
      </c>
      <c r="E27" s="53">
        <f>D27^2</f>
        <v>0</v>
      </c>
      <c r="F27" s="53"/>
      <c r="G27" s="53"/>
      <c r="H27" s="53"/>
      <c r="I27" s="53"/>
      <c r="J27" s="53"/>
      <c r="K27" s="63"/>
      <c r="L27" s="53">
        <v>12</v>
      </c>
      <c r="M27" s="53">
        <v>-35</v>
      </c>
      <c r="N27" s="53">
        <v>5</v>
      </c>
      <c r="O27" s="53" t="s">
        <v>21</v>
      </c>
      <c r="P27" s="53">
        <v>2400</v>
      </c>
      <c r="Q27" s="63"/>
      <c r="R27" s="53">
        <v>748</v>
      </c>
      <c r="S27" s="53">
        <v>14</v>
      </c>
      <c r="T27" s="53">
        <v>489</v>
      </c>
      <c r="U27" s="53" t="s">
        <v>21</v>
      </c>
      <c r="V27" s="53">
        <v>1530</v>
      </c>
      <c r="AE27" s="65"/>
    </row>
    <row r="28" spans="1:31" s="64" customFormat="1" ht="21.6" x14ac:dyDescent="0.3">
      <c r="A28" s="98" t="s">
        <v>771</v>
      </c>
      <c r="B28" s="97" t="s">
        <v>770</v>
      </c>
      <c r="C28" s="95">
        <v>0</v>
      </c>
      <c r="D28" s="53">
        <f>C28/C$29</f>
        <v>0</v>
      </c>
      <c r="E28" s="53">
        <f>D28^2</f>
        <v>0</v>
      </c>
      <c r="F28" s="95"/>
      <c r="G28" s="95"/>
      <c r="H28" s="95"/>
      <c r="I28" s="95"/>
      <c r="J28" s="95"/>
      <c r="K28" s="96"/>
      <c r="L28" s="95">
        <v>1291</v>
      </c>
      <c r="M28" s="95">
        <v>47</v>
      </c>
      <c r="N28" s="95">
        <v>2765</v>
      </c>
      <c r="O28" s="95" t="s">
        <v>21</v>
      </c>
      <c r="P28" s="95">
        <v>467</v>
      </c>
      <c r="Q28" s="96"/>
      <c r="R28" s="95">
        <v>2120</v>
      </c>
      <c r="S28" s="95">
        <v>-17</v>
      </c>
      <c r="T28" s="95">
        <v>1261</v>
      </c>
      <c r="U28" s="95" t="s">
        <v>21</v>
      </c>
      <c r="V28" s="95">
        <v>1681</v>
      </c>
      <c r="W28" s="94"/>
      <c r="X28" s="94"/>
      <c r="Y28" s="94"/>
      <c r="Z28" s="94"/>
      <c r="AA28" s="94"/>
      <c r="AB28" s="94"/>
      <c r="AC28" s="94"/>
      <c r="AD28" s="94"/>
      <c r="AE28" s="93"/>
    </row>
    <row r="29" spans="1:31" x14ac:dyDescent="0.3">
      <c r="C29">
        <f>SUM(C12:C28)</f>
        <v>357588</v>
      </c>
      <c r="E29" s="109">
        <f>SUM(E12:E28)</f>
        <v>0.41494458082952423</v>
      </c>
    </row>
    <row r="30" spans="1:31" x14ac:dyDescent="0.3">
      <c r="D30" s="91" t="s">
        <v>154</v>
      </c>
      <c r="E30" s="90">
        <f>SQRT(E29)</f>
        <v>0.6441619212818499</v>
      </c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www.cdsi.gov.sa/english/" xr:uid="{2EE78C54-06BD-4A5E-81BD-3593EB5BD42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9618-0FFC-42D9-960E-935EEE8C4E97}">
  <dimension ref="A1:AE24"/>
  <sheetViews>
    <sheetView topLeftCell="A9" workbookViewId="0">
      <selection activeCell="F16" sqref="F16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107" t="s">
        <v>591</v>
      </c>
      <c r="B1" s="107"/>
      <c r="C1" s="107"/>
      <c r="D1" s="107"/>
      <c r="E1" s="107"/>
      <c r="F1" s="107"/>
      <c r="G1" s="107"/>
      <c r="H1" s="107"/>
      <c r="I1" s="107"/>
    </row>
    <row r="2" spans="1:31" x14ac:dyDescent="0.3">
      <c r="A2" s="106" t="s">
        <v>826</v>
      </c>
      <c r="B2" s="106"/>
      <c r="C2" s="106"/>
      <c r="D2" s="106"/>
      <c r="E2" s="106"/>
      <c r="F2" s="106"/>
      <c r="G2" s="106"/>
      <c r="H2" s="106"/>
      <c r="I2" s="106"/>
    </row>
    <row r="3" spans="1:31" x14ac:dyDescent="0.3">
      <c r="A3" s="103"/>
    </row>
    <row r="4" spans="1:31" ht="43.2" x14ac:dyDescent="0.3">
      <c r="A4" s="105" t="s">
        <v>589</v>
      </c>
    </row>
    <row r="5" spans="1:31" ht="27.6" x14ac:dyDescent="0.3">
      <c r="A5" s="104" t="s">
        <v>588</v>
      </c>
    </row>
    <row r="6" spans="1:31" x14ac:dyDescent="0.3">
      <c r="A6" s="104" t="s">
        <v>587</v>
      </c>
    </row>
    <row r="7" spans="1:31" x14ac:dyDescent="0.3">
      <c r="A7" s="103"/>
    </row>
    <row r="8" spans="1:31" x14ac:dyDescent="0.3">
      <c r="A8" s="103"/>
    </row>
    <row r="9" spans="1:31" x14ac:dyDescent="0.3">
      <c r="A9" s="78" t="s">
        <v>0</v>
      </c>
      <c r="B9" s="81" t="s">
        <v>1</v>
      </c>
      <c r="C9" s="84" t="s">
        <v>2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6"/>
    </row>
    <row r="10" spans="1:31" x14ac:dyDescent="0.3">
      <c r="A10" s="79"/>
      <c r="B10" s="82"/>
      <c r="C10" s="87" t="s">
        <v>586</v>
      </c>
      <c r="D10" s="88"/>
      <c r="E10" s="88"/>
      <c r="F10" s="88"/>
      <c r="G10" s="88"/>
      <c r="H10" s="88"/>
      <c r="I10" s="88"/>
      <c r="J10" s="89"/>
      <c r="K10" s="87" t="s">
        <v>5</v>
      </c>
      <c r="L10" s="88"/>
      <c r="M10" s="88"/>
      <c r="N10" s="88"/>
      <c r="O10" s="88"/>
      <c r="P10" s="89"/>
      <c r="Q10" s="87" t="s">
        <v>4</v>
      </c>
      <c r="R10" s="88"/>
      <c r="S10" s="88"/>
      <c r="T10" s="88"/>
      <c r="U10" s="88"/>
      <c r="V10" s="89"/>
      <c r="AE10" s="28"/>
    </row>
    <row r="11" spans="1:31" x14ac:dyDescent="0.3">
      <c r="A11" s="80"/>
      <c r="B11" s="83"/>
      <c r="C11" s="31" t="s">
        <v>6</v>
      </c>
      <c r="D11" s="31" t="s">
        <v>585</v>
      </c>
      <c r="E11" s="31" t="s">
        <v>584</v>
      </c>
      <c r="F11" s="31" t="s">
        <v>583</v>
      </c>
      <c r="G11" s="31" t="s">
        <v>11</v>
      </c>
      <c r="H11" s="31" t="s">
        <v>582</v>
      </c>
      <c r="I11" s="31" t="s">
        <v>15</v>
      </c>
      <c r="J11" s="31" t="s">
        <v>16</v>
      </c>
      <c r="K11" s="31"/>
      <c r="L11" s="31" t="s">
        <v>6</v>
      </c>
      <c r="M11" s="31" t="s">
        <v>11</v>
      </c>
      <c r="N11" s="31" t="s">
        <v>582</v>
      </c>
      <c r="O11" s="31" t="s">
        <v>15</v>
      </c>
      <c r="P11" s="31" t="s">
        <v>16</v>
      </c>
      <c r="Q11" s="31"/>
      <c r="R11" s="31" t="s">
        <v>6</v>
      </c>
      <c r="S11" s="31" t="s">
        <v>11</v>
      </c>
      <c r="T11" s="31" t="s">
        <v>582</v>
      </c>
      <c r="U11" s="31" t="s">
        <v>15</v>
      </c>
      <c r="V11" s="31" t="s">
        <v>16</v>
      </c>
      <c r="AE11" s="28"/>
    </row>
    <row r="12" spans="1:31" ht="21.6" x14ac:dyDescent="0.3">
      <c r="A12" s="32" t="s">
        <v>825</v>
      </c>
      <c r="B12" s="33" t="s">
        <v>824</v>
      </c>
      <c r="C12" s="34">
        <v>16126</v>
      </c>
      <c r="D12" s="34">
        <f>C12/C$23</f>
        <v>0.95048921372156081</v>
      </c>
      <c r="E12" s="34">
        <f>D12^2</f>
        <v>0.90342974540103094</v>
      </c>
      <c r="F12" s="34">
        <f>SQRT(0.12)</f>
        <v>0.34641016151377546</v>
      </c>
      <c r="G12" s="34">
        <v>7</v>
      </c>
      <c r="H12" s="34">
        <v>1765</v>
      </c>
      <c r="I12" s="34" t="s">
        <v>21</v>
      </c>
      <c r="J12" s="34">
        <v>9137</v>
      </c>
      <c r="K12" s="35"/>
      <c r="L12" s="34">
        <v>97721</v>
      </c>
      <c r="M12" s="34">
        <v>-5</v>
      </c>
      <c r="N12" s="34">
        <v>18533</v>
      </c>
      <c r="O12" s="34" t="s">
        <v>21</v>
      </c>
      <c r="P12" s="34">
        <v>5273</v>
      </c>
      <c r="Q12" s="35"/>
      <c r="R12" s="34">
        <v>197995</v>
      </c>
      <c r="S12" s="34">
        <v>13</v>
      </c>
      <c r="T12" s="34">
        <v>43203</v>
      </c>
      <c r="U12" s="34" t="s">
        <v>21</v>
      </c>
      <c r="V12" s="34">
        <v>4583</v>
      </c>
      <c r="AE12" s="28"/>
    </row>
    <row r="13" spans="1:31" ht="21.6" x14ac:dyDescent="0.3">
      <c r="A13" s="36" t="s">
        <v>823</v>
      </c>
      <c r="B13" s="37" t="s">
        <v>822</v>
      </c>
      <c r="C13" s="38">
        <v>457</v>
      </c>
      <c r="D13" s="34">
        <f>C13/C$23</f>
        <v>2.6936225391960392E-2</v>
      </c>
      <c r="E13" s="34">
        <f>D13^2</f>
        <v>7.2556023836649179E-4</v>
      </c>
      <c r="F13" s="38">
        <f>SQRT(0.09)</f>
        <v>0.3</v>
      </c>
      <c r="G13" s="38">
        <v>5</v>
      </c>
      <c r="H13" s="38">
        <v>133</v>
      </c>
      <c r="I13" s="38" t="s">
        <v>21</v>
      </c>
      <c r="J13" s="38">
        <v>3436</v>
      </c>
      <c r="K13" s="39"/>
      <c r="L13" s="38">
        <v>4156</v>
      </c>
      <c r="M13" s="38">
        <v>45</v>
      </c>
      <c r="N13" s="38">
        <v>1550</v>
      </c>
      <c r="O13" s="38" t="s">
        <v>21</v>
      </c>
      <c r="P13" s="38">
        <v>2681</v>
      </c>
      <c r="Q13" s="39"/>
      <c r="R13" s="38">
        <v>233487</v>
      </c>
      <c r="S13" s="38">
        <v>0</v>
      </c>
      <c r="T13" s="38">
        <v>55084</v>
      </c>
      <c r="U13" s="38" t="s">
        <v>21</v>
      </c>
      <c r="V13" s="38">
        <v>4239</v>
      </c>
      <c r="AE13" s="28"/>
    </row>
    <row r="14" spans="1:31" x14ac:dyDescent="0.3">
      <c r="A14" s="32" t="s">
        <v>821</v>
      </c>
      <c r="B14" s="33" t="s">
        <v>820</v>
      </c>
      <c r="C14" s="34">
        <v>186</v>
      </c>
      <c r="D14" s="34">
        <f>C14/C$23</f>
        <v>1.0963102675940115E-2</v>
      </c>
      <c r="E14" s="34">
        <f>D14^2</f>
        <v>1.2018962028320532E-4</v>
      </c>
      <c r="F14" s="34">
        <f>SQRT(0.15)</f>
        <v>0.3872983346207417</v>
      </c>
      <c r="G14" s="34">
        <v>38</v>
      </c>
      <c r="H14" s="34">
        <v>45</v>
      </c>
      <c r="I14" s="34" t="s">
        <v>21</v>
      </c>
      <c r="J14" s="34">
        <v>4133</v>
      </c>
      <c r="K14" s="35"/>
      <c r="L14" s="34">
        <v>160</v>
      </c>
      <c r="M14" s="34">
        <v>13</v>
      </c>
      <c r="N14" s="34">
        <v>52</v>
      </c>
      <c r="O14" s="34" t="s">
        <v>21</v>
      </c>
      <c r="P14" s="34">
        <v>3077</v>
      </c>
      <c r="Q14" s="35"/>
      <c r="R14" s="34">
        <v>13658</v>
      </c>
      <c r="S14" s="34">
        <v>-10</v>
      </c>
      <c r="T14" s="34">
        <v>2698</v>
      </c>
      <c r="U14" s="34" t="s">
        <v>21</v>
      </c>
      <c r="V14" s="34">
        <v>5062</v>
      </c>
      <c r="AE14" s="28"/>
    </row>
    <row r="15" spans="1:31" s="64" customFormat="1" ht="21.6" x14ac:dyDescent="0.3">
      <c r="A15" s="61" t="s">
        <v>819</v>
      </c>
      <c r="B15" s="62" t="s">
        <v>818</v>
      </c>
      <c r="C15" s="53">
        <v>183</v>
      </c>
      <c r="D15" s="53">
        <f>C15/C$23</f>
        <v>1.0786278439231405E-2</v>
      </c>
      <c r="E15" s="53">
        <f>D15^2</f>
        <v>1.1634380256862826E-4</v>
      </c>
      <c r="F15" s="53"/>
      <c r="G15" s="53">
        <v>-3</v>
      </c>
      <c r="H15" s="53">
        <v>20</v>
      </c>
      <c r="I15" s="53" t="s">
        <v>21</v>
      </c>
      <c r="J15" s="53">
        <v>9150</v>
      </c>
      <c r="K15" s="63"/>
      <c r="L15" s="53">
        <v>10024</v>
      </c>
      <c r="M15" s="53">
        <v>-9</v>
      </c>
      <c r="N15" s="53">
        <v>966</v>
      </c>
      <c r="O15" s="53" t="s">
        <v>21</v>
      </c>
      <c r="P15" s="53">
        <v>10377</v>
      </c>
      <c r="Q15" s="63"/>
      <c r="R15" s="53">
        <v>39415</v>
      </c>
      <c r="S15" s="53">
        <v>21</v>
      </c>
      <c r="T15" s="53">
        <v>7501</v>
      </c>
      <c r="U15" s="53" t="s">
        <v>21</v>
      </c>
      <c r="V15" s="53">
        <v>5255</v>
      </c>
      <c r="AE15" s="65"/>
    </row>
    <row r="16" spans="1:31" s="64" customFormat="1" x14ac:dyDescent="0.3">
      <c r="A16" s="61" t="s">
        <v>817</v>
      </c>
      <c r="B16" s="62" t="s">
        <v>816</v>
      </c>
      <c r="C16" s="53">
        <v>14</v>
      </c>
      <c r="D16" s="53">
        <f>C16/C$23</f>
        <v>8.2517977130732053E-4</v>
      </c>
      <c r="E16" s="53">
        <f>D16^2</f>
        <v>6.8092165497480184E-7</v>
      </c>
      <c r="F16" s="53"/>
      <c r="G16" s="53"/>
      <c r="H16" s="53">
        <v>8</v>
      </c>
      <c r="I16" s="53" t="s">
        <v>21</v>
      </c>
      <c r="J16" s="53">
        <v>1750</v>
      </c>
      <c r="K16" s="63"/>
      <c r="L16" s="53">
        <v>120</v>
      </c>
      <c r="M16" s="53">
        <v>119</v>
      </c>
      <c r="N16" s="53">
        <v>28</v>
      </c>
      <c r="O16" s="53" t="s">
        <v>21</v>
      </c>
      <c r="P16" s="53">
        <v>4286</v>
      </c>
      <c r="Q16" s="63"/>
      <c r="R16" s="53">
        <v>8302</v>
      </c>
      <c r="S16" s="53">
        <v>52</v>
      </c>
      <c r="T16" s="53">
        <v>2020</v>
      </c>
      <c r="U16" s="53" t="s">
        <v>21</v>
      </c>
      <c r="V16" s="53">
        <v>4110</v>
      </c>
      <c r="AE16" s="65"/>
    </row>
    <row r="17" spans="1:31" s="64" customFormat="1" x14ac:dyDescent="0.3">
      <c r="A17" s="61" t="s">
        <v>815</v>
      </c>
      <c r="B17" s="62" t="s">
        <v>814</v>
      </c>
      <c r="C17" s="53">
        <v>0</v>
      </c>
      <c r="D17" s="53">
        <f>C17/C$23</f>
        <v>0</v>
      </c>
      <c r="E17" s="53">
        <f>D17^2</f>
        <v>0</v>
      </c>
      <c r="F17" s="53"/>
      <c r="G17" s="53"/>
      <c r="H17" s="53"/>
      <c r="I17" s="53"/>
      <c r="J17" s="53"/>
      <c r="K17" s="63"/>
      <c r="L17" s="53">
        <v>29</v>
      </c>
      <c r="M17" s="53">
        <v>7</v>
      </c>
      <c r="N17" s="53">
        <v>27</v>
      </c>
      <c r="O17" s="53" t="s">
        <v>21</v>
      </c>
      <c r="P17" s="53">
        <v>1074</v>
      </c>
      <c r="Q17" s="63"/>
      <c r="R17" s="53">
        <v>161</v>
      </c>
      <c r="S17" s="53"/>
      <c r="T17" s="53">
        <v>45</v>
      </c>
      <c r="U17" s="53" t="s">
        <v>21</v>
      </c>
      <c r="V17" s="53">
        <v>3578</v>
      </c>
      <c r="AE17" s="65"/>
    </row>
    <row r="18" spans="1:31" s="64" customFormat="1" x14ac:dyDescent="0.3">
      <c r="A18" s="61" t="s">
        <v>813</v>
      </c>
      <c r="B18" s="62" t="s">
        <v>812</v>
      </c>
      <c r="C18" s="53">
        <v>0</v>
      </c>
      <c r="D18" s="53">
        <f>C18/C$23</f>
        <v>0</v>
      </c>
      <c r="E18" s="53">
        <f>D18^2</f>
        <v>0</v>
      </c>
      <c r="F18" s="53"/>
      <c r="G18" s="53"/>
      <c r="H18" s="53"/>
      <c r="I18" s="53"/>
      <c r="J18" s="53"/>
      <c r="K18" s="63"/>
      <c r="L18" s="53">
        <v>35386</v>
      </c>
      <c r="M18" s="53">
        <v>-12</v>
      </c>
      <c r="N18" s="53">
        <v>9699</v>
      </c>
      <c r="O18" s="53" t="s">
        <v>21</v>
      </c>
      <c r="P18" s="53">
        <v>3648</v>
      </c>
      <c r="Q18" s="63"/>
      <c r="R18" s="53">
        <v>15204</v>
      </c>
      <c r="S18" s="53">
        <v>4</v>
      </c>
      <c r="T18" s="53">
        <v>3643</v>
      </c>
      <c r="U18" s="53" t="s">
        <v>21</v>
      </c>
      <c r="V18" s="53">
        <v>4173</v>
      </c>
      <c r="AE18" s="65"/>
    </row>
    <row r="19" spans="1:31" s="64" customFormat="1" ht="21.6" x14ac:dyDescent="0.3">
      <c r="A19" s="61" t="s">
        <v>811</v>
      </c>
      <c r="B19" s="62" t="s">
        <v>810</v>
      </c>
      <c r="C19" s="53">
        <v>0</v>
      </c>
      <c r="D19" s="53">
        <f>C19/C$23</f>
        <v>0</v>
      </c>
      <c r="E19" s="53">
        <f>D19^2</f>
        <v>0</v>
      </c>
      <c r="F19" s="53"/>
      <c r="G19" s="53"/>
      <c r="H19" s="53"/>
      <c r="I19" s="53"/>
      <c r="J19" s="53"/>
      <c r="K19" s="63"/>
      <c r="L19" s="53">
        <v>1331</v>
      </c>
      <c r="M19" s="53">
        <v>59</v>
      </c>
      <c r="N19" s="53">
        <v>302</v>
      </c>
      <c r="O19" s="53" t="s">
        <v>21</v>
      </c>
      <c r="P19" s="53">
        <v>4407</v>
      </c>
      <c r="Q19" s="63"/>
      <c r="R19" s="53">
        <v>23655</v>
      </c>
      <c r="S19" s="53">
        <v>16</v>
      </c>
      <c r="T19" s="53">
        <v>6191</v>
      </c>
      <c r="U19" s="53" t="s">
        <v>21</v>
      </c>
      <c r="V19" s="53">
        <v>3821</v>
      </c>
      <c r="AE19" s="65"/>
    </row>
    <row r="20" spans="1:31" s="64" customFormat="1" ht="21.6" x14ac:dyDescent="0.3">
      <c r="A20" s="61" t="s">
        <v>809</v>
      </c>
      <c r="B20" s="62" t="s">
        <v>808</v>
      </c>
      <c r="C20" s="53">
        <v>0</v>
      </c>
      <c r="D20" s="53">
        <f>C20/C$23</f>
        <v>0</v>
      </c>
      <c r="E20" s="53">
        <f>D20^2</f>
        <v>0</v>
      </c>
      <c r="F20" s="53"/>
      <c r="G20" s="53"/>
      <c r="H20" s="53"/>
      <c r="I20" s="53"/>
      <c r="J20" s="53"/>
      <c r="K20" s="63"/>
      <c r="L20" s="53">
        <v>5051</v>
      </c>
      <c r="M20" s="53">
        <v>-8</v>
      </c>
      <c r="N20" s="53">
        <v>891</v>
      </c>
      <c r="O20" s="53" t="s">
        <v>21</v>
      </c>
      <c r="P20" s="53">
        <v>5669</v>
      </c>
      <c r="Q20" s="63"/>
      <c r="R20" s="53">
        <v>55788</v>
      </c>
      <c r="S20" s="53">
        <v>-21</v>
      </c>
      <c r="T20" s="53">
        <v>10262</v>
      </c>
      <c r="U20" s="53" t="s">
        <v>21</v>
      </c>
      <c r="V20" s="53">
        <v>5436</v>
      </c>
      <c r="AE20" s="65"/>
    </row>
    <row r="21" spans="1:31" s="64" customFormat="1" x14ac:dyDescent="0.3">
      <c r="A21" s="61" t="s">
        <v>807</v>
      </c>
      <c r="B21" s="62" t="s">
        <v>806</v>
      </c>
      <c r="C21" s="53">
        <v>0</v>
      </c>
      <c r="D21" s="53">
        <f>C21/C$23</f>
        <v>0</v>
      </c>
      <c r="E21" s="53">
        <f>D21^2</f>
        <v>0</v>
      </c>
      <c r="F21" s="53"/>
      <c r="G21" s="53"/>
      <c r="H21" s="53"/>
      <c r="I21" s="53"/>
      <c r="J21" s="53"/>
      <c r="K21" s="63"/>
      <c r="L21" s="53">
        <v>248</v>
      </c>
      <c r="M21" s="53">
        <v>2</v>
      </c>
      <c r="N21" s="53">
        <v>56</v>
      </c>
      <c r="O21" s="53" t="s">
        <v>21</v>
      </c>
      <c r="P21" s="53">
        <v>4429</v>
      </c>
      <c r="Q21" s="63"/>
      <c r="R21" s="53">
        <v>67</v>
      </c>
      <c r="S21" s="53"/>
      <c r="T21" s="53">
        <v>7</v>
      </c>
      <c r="U21" s="53" t="s">
        <v>21</v>
      </c>
      <c r="V21" s="53">
        <v>9571</v>
      </c>
      <c r="AE21" s="65"/>
    </row>
    <row r="22" spans="1:31" s="64" customFormat="1" x14ac:dyDescent="0.3">
      <c r="A22" s="98" t="s">
        <v>805</v>
      </c>
      <c r="B22" s="97" t="s">
        <v>804</v>
      </c>
      <c r="C22" s="95">
        <v>0</v>
      </c>
      <c r="D22" s="53">
        <f>C22/C$23</f>
        <v>0</v>
      </c>
      <c r="E22" s="53">
        <f>D22^2</f>
        <v>0</v>
      </c>
      <c r="F22" s="95"/>
      <c r="G22" s="95"/>
      <c r="H22" s="95"/>
      <c r="I22" s="95"/>
      <c r="J22" s="95"/>
      <c r="K22" s="96"/>
      <c r="L22" s="95">
        <v>4</v>
      </c>
      <c r="M22" s="95">
        <v>-30</v>
      </c>
      <c r="N22" s="95">
        <v>2</v>
      </c>
      <c r="O22" s="95"/>
      <c r="P22" s="95">
        <v>2000</v>
      </c>
      <c r="Q22" s="96"/>
      <c r="R22" s="95">
        <v>8</v>
      </c>
      <c r="S22" s="95"/>
      <c r="T22" s="95">
        <v>1</v>
      </c>
      <c r="U22" s="95"/>
      <c r="V22" s="95">
        <v>8000</v>
      </c>
      <c r="W22" s="94"/>
      <c r="X22" s="94"/>
      <c r="Y22" s="94"/>
      <c r="Z22" s="94"/>
      <c r="AA22" s="94"/>
      <c r="AB22" s="94"/>
      <c r="AC22" s="94"/>
      <c r="AD22" s="94"/>
      <c r="AE22" s="93"/>
    </row>
    <row r="23" spans="1:31" x14ac:dyDescent="0.3">
      <c r="C23">
        <f>SUM(C12:C22)</f>
        <v>16966</v>
      </c>
      <c r="E23" s="92">
        <f>SUM(E12:E22)</f>
        <v>0.90439251998390413</v>
      </c>
    </row>
    <row r="24" spans="1:31" x14ac:dyDescent="0.3">
      <c r="D24" s="111" t="s">
        <v>154</v>
      </c>
      <c r="E24" s="110">
        <f>SQRT(E23)</f>
        <v>0.95099554151631238</v>
      </c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www.cdsi.gov.sa/english/" xr:uid="{99C8283C-4851-423A-94F9-00825EB4EC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D565-8112-4958-AB14-6E7985966C25}">
  <dimension ref="A1:AF72"/>
  <sheetViews>
    <sheetView topLeftCell="A18" workbookViewId="0">
      <selection activeCell="C72" sqref="C72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6.5546875" bestFit="1" customWidth="1"/>
    <col min="10" max="10" width="26.5546875" bestFit="1" customWidth="1"/>
    <col min="11" max="11" width="17.2187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44140625" bestFit="1" customWidth="1"/>
    <col min="18" max="18" width="17.2187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33203125" bestFit="1" customWidth="1"/>
    <col min="25" max="25" width="17.21875" bestFit="1" customWidth="1"/>
    <col min="27" max="27" width="13.77734375" bestFit="1" customWidth="1"/>
  </cols>
  <sheetData>
    <row r="1" spans="1:32" x14ac:dyDescent="0.3">
      <c r="A1" s="78" t="s">
        <v>0</v>
      </c>
      <c r="B1" s="81" t="s">
        <v>1</v>
      </c>
      <c r="C1" s="84" t="s">
        <v>2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6"/>
    </row>
    <row r="2" spans="1:32" ht="14.4" customHeight="1" x14ac:dyDescent="0.3">
      <c r="A2" s="79"/>
      <c r="B2" s="82"/>
      <c r="C2" s="87" t="s">
        <v>3</v>
      </c>
      <c r="D2" s="88"/>
      <c r="E2" s="88"/>
      <c r="F2" s="88"/>
      <c r="G2" s="88"/>
      <c r="H2" s="88"/>
      <c r="I2" s="88"/>
      <c r="J2" s="88"/>
      <c r="K2" s="88"/>
      <c r="L2" s="88"/>
      <c r="M2" s="89"/>
      <c r="N2" s="87" t="s">
        <v>4</v>
      </c>
      <c r="O2" s="88"/>
      <c r="P2" s="88"/>
      <c r="Q2" s="88"/>
      <c r="R2" s="88"/>
      <c r="S2" s="88"/>
      <c r="T2" s="89"/>
      <c r="U2" s="87" t="s">
        <v>5</v>
      </c>
      <c r="V2" s="88"/>
      <c r="W2" s="88"/>
      <c r="X2" s="88"/>
      <c r="Y2" s="88"/>
      <c r="Z2" s="88"/>
      <c r="AA2" s="89"/>
      <c r="AF2" s="28"/>
    </row>
    <row r="3" spans="1:32" x14ac:dyDescent="0.3">
      <c r="A3" s="80"/>
      <c r="B3" s="83"/>
      <c r="C3" s="31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1" t="s">
        <v>11</v>
      </c>
      <c r="I3" s="31" t="s">
        <v>12</v>
      </c>
      <c r="J3" s="31" t="s">
        <v>13</v>
      </c>
      <c r="K3" s="31" t="s">
        <v>14</v>
      </c>
      <c r="L3" s="31" t="s">
        <v>15</v>
      </c>
      <c r="M3" s="31" t="s">
        <v>16</v>
      </c>
      <c r="N3" s="31"/>
      <c r="O3" s="31" t="s">
        <v>6</v>
      </c>
      <c r="P3" s="31" t="s">
        <v>11</v>
      </c>
      <c r="Q3" s="31" t="s">
        <v>17</v>
      </c>
      <c r="R3" s="31" t="s">
        <v>14</v>
      </c>
      <c r="S3" s="31" t="s">
        <v>15</v>
      </c>
      <c r="T3" s="31" t="s">
        <v>16</v>
      </c>
      <c r="U3" s="31"/>
      <c r="V3" s="31" t="s">
        <v>6</v>
      </c>
      <c r="W3" s="31" t="s">
        <v>11</v>
      </c>
      <c r="X3" s="31" t="s">
        <v>18</v>
      </c>
      <c r="Y3" s="31" t="s">
        <v>14</v>
      </c>
      <c r="Z3" s="31" t="s">
        <v>15</v>
      </c>
      <c r="AA3" s="31" t="s">
        <v>16</v>
      </c>
      <c r="AF3" s="28"/>
    </row>
    <row r="4" spans="1:32" s="64" customFormat="1" x14ac:dyDescent="0.3">
      <c r="A4" s="61" t="s">
        <v>155</v>
      </c>
      <c r="B4" s="62" t="s">
        <v>156</v>
      </c>
      <c r="C4" s="53">
        <v>34222</v>
      </c>
      <c r="D4" s="53">
        <v>0.5</v>
      </c>
      <c r="E4" s="53">
        <v>0.70710678118654757</v>
      </c>
      <c r="F4" s="53">
        <v>0.35598597775997837</v>
      </c>
      <c r="G4" s="53">
        <v>0.12672601636172781</v>
      </c>
      <c r="H4" s="53">
        <v>-16</v>
      </c>
      <c r="I4" s="53">
        <v>10</v>
      </c>
      <c r="J4" s="53">
        <v>5</v>
      </c>
      <c r="K4" s="53">
        <v>4462</v>
      </c>
      <c r="L4" s="53" t="s">
        <v>21</v>
      </c>
      <c r="M4" s="53">
        <v>7670</v>
      </c>
      <c r="N4" s="63"/>
      <c r="O4" s="53">
        <v>88989</v>
      </c>
      <c r="P4" s="53">
        <v>13</v>
      </c>
      <c r="Q4" s="53">
        <v>2</v>
      </c>
      <c r="R4" s="53">
        <v>13044</v>
      </c>
      <c r="S4" s="53" t="s">
        <v>21</v>
      </c>
      <c r="T4" s="53">
        <v>6822</v>
      </c>
      <c r="U4" s="63"/>
      <c r="V4" s="53">
        <v>350579</v>
      </c>
      <c r="W4" s="53">
        <v>-14</v>
      </c>
      <c r="X4" s="53">
        <v>9</v>
      </c>
      <c r="Y4" s="53">
        <v>46202</v>
      </c>
      <c r="Z4" s="53" t="s">
        <v>21</v>
      </c>
      <c r="AA4" s="53">
        <v>7588</v>
      </c>
      <c r="AF4" s="65"/>
    </row>
    <row r="5" spans="1:32" x14ac:dyDescent="0.3">
      <c r="A5" s="36" t="s">
        <v>157</v>
      </c>
      <c r="B5" s="37" t="s">
        <v>158</v>
      </c>
      <c r="C5" s="38">
        <v>25499</v>
      </c>
      <c r="D5" s="34">
        <v>0.31</v>
      </c>
      <c r="E5" s="34">
        <v>0.55677643628300222</v>
      </c>
      <c r="F5" s="34">
        <v>0.2652471055724881</v>
      </c>
      <c r="G5" s="34">
        <v>7.0356027014582642E-2</v>
      </c>
      <c r="H5" s="38">
        <v>3</v>
      </c>
      <c r="I5" s="38">
        <v>12</v>
      </c>
      <c r="J5" s="38">
        <v>0</v>
      </c>
      <c r="K5" s="38">
        <v>23547</v>
      </c>
      <c r="L5" s="38" t="s">
        <v>21</v>
      </c>
      <c r="M5" s="38">
        <v>1083</v>
      </c>
      <c r="N5" s="39"/>
      <c r="O5" s="38">
        <v>70373</v>
      </c>
      <c r="P5" s="38">
        <v>15</v>
      </c>
      <c r="Q5" s="38">
        <v>2</v>
      </c>
      <c r="R5" s="38">
        <v>91079</v>
      </c>
      <c r="S5" s="38" t="s">
        <v>21</v>
      </c>
      <c r="T5" s="38">
        <v>773</v>
      </c>
      <c r="U5" s="39"/>
      <c r="V5" s="38">
        <v>220198</v>
      </c>
      <c r="W5" s="38">
        <v>9</v>
      </c>
      <c r="X5" s="38">
        <v>6</v>
      </c>
      <c r="Y5" s="38">
        <v>171749</v>
      </c>
      <c r="Z5" s="38" t="s">
        <v>21</v>
      </c>
      <c r="AA5" s="38">
        <v>1282</v>
      </c>
      <c r="AF5" s="28"/>
    </row>
    <row r="6" spans="1:32" s="64" customFormat="1" ht="21.6" x14ac:dyDescent="0.3">
      <c r="A6" s="61" t="s">
        <v>159</v>
      </c>
      <c r="B6" s="62" t="s">
        <v>160</v>
      </c>
      <c r="C6" s="53">
        <v>10350</v>
      </c>
      <c r="D6" s="53">
        <v>0.38</v>
      </c>
      <c r="E6" s="53">
        <v>0.61644140029689765</v>
      </c>
      <c r="F6" s="53">
        <v>0.10766334141241821</v>
      </c>
      <c r="G6" s="53">
        <v>1.1591395084086926E-2</v>
      </c>
      <c r="H6" s="53">
        <v>-9</v>
      </c>
      <c r="I6" s="53">
        <v>26</v>
      </c>
      <c r="J6" s="53">
        <v>5</v>
      </c>
      <c r="K6" s="53">
        <v>10220</v>
      </c>
      <c r="L6" s="53" t="s">
        <v>21</v>
      </c>
      <c r="M6" s="53">
        <v>1013</v>
      </c>
      <c r="N6" s="63"/>
      <c r="O6" s="53">
        <v>15494</v>
      </c>
      <c r="P6" s="53">
        <v>-16</v>
      </c>
      <c r="Q6" s="53">
        <v>0</v>
      </c>
      <c r="R6" s="53">
        <v>12120</v>
      </c>
      <c r="S6" s="53" t="s">
        <v>21</v>
      </c>
      <c r="T6" s="53">
        <v>1278</v>
      </c>
      <c r="U6" s="63"/>
      <c r="V6" s="53">
        <v>39684</v>
      </c>
      <c r="W6" s="53">
        <v>0</v>
      </c>
      <c r="X6" s="53">
        <v>1</v>
      </c>
      <c r="Y6" s="53">
        <v>26452</v>
      </c>
      <c r="Z6" s="53" t="s">
        <v>21</v>
      </c>
      <c r="AA6" s="53">
        <v>1500</v>
      </c>
      <c r="AF6" s="65"/>
    </row>
    <row r="7" spans="1:32" x14ac:dyDescent="0.3">
      <c r="A7" s="36" t="s">
        <v>161</v>
      </c>
      <c r="B7" s="37" t="s">
        <v>162</v>
      </c>
      <c r="C7" s="38">
        <v>9165</v>
      </c>
      <c r="D7" s="34">
        <v>0.63</v>
      </c>
      <c r="E7" s="34">
        <v>0.79372539331937719</v>
      </c>
      <c r="F7" s="34">
        <v>9.5336668989837003E-2</v>
      </c>
      <c r="G7" s="34">
        <v>9.0890804540777487E-3</v>
      </c>
      <c r="H7" s="38">
        <v>15</v>
      </c>
      <c r="I7" s="38">
        <v>6</v>
      </c>
      <c r="J7" s="38">
        <v>0</v>
      </c>
      <c r="K7" s="38">
        <v>15661</v>
      </c>
      <c r="L7" s="38"/>
      <c r="M7" s="38">
        <v>585</v>
      </c>
      <c r="N7" s="39"/>
      <c r="O7" s="38">
        <v>348</v>
      </c>
      <c r="P7" s="38">
        <v>-82</v>
      </c>
      <c r="Q7" s="38">
        <v>0</v>
      </c>
      <c r="R7" s="38">
        <v>515</v>
      </c>
      <c r="S7" s="38"/>
      <c r="T7" s="38">
        <v>676</v>
      </c>
      <c r="U7" s="39"/>
      <c r="V7" s="38">
        <v>161808</v>
      </c>
      <c r="W7" s="38">
        <v>32</v>
      </c>
      <c r="X7" s="38">
        <v>1</v>
      </c>
      <c r="Y7" s="38">
        <v>362364</v>
      </c>
      <c r="Z7" s="38"/>
      <c r="AA7" s="38">
        <v>447</v>
      </c>
      <c r="AF7" s="28"/>
    </row>
    <row r="8" spans="1:32" s="64" customFormat="1" x14ac:dyDescent="0.3">
      <c r="A8" s="61" t="s">
        <v>163</v>
      </c>
      <c r="B8" s="62" t="s">
        <v>164</v>
      </c>
      <c r="C8" s="53">
        <v>8051</v>
      </c>
      <c r="D8" s="53">
        <v>0.18</v>
      </c>
      <c r="E8" s="53">
        <v>0.42426406871192851</v>
      </c>
      <c r="F8" s="53">
        <v>8.3748556687089762E-2</v>
      </c>
      <c r="G8" s="53">
        <v>7.0138207471706869E-3</v>
      </c>
      <c r="H8" s="53">
        <v>-5</v>
      </c>
      <c r="I8" s="53">
        <v>3</v>
      </c>
      <c r="J8" s="53">
        <v>0</v>
      </c>
      <c r="K8" s="53">
        <v>6022</v>
      </c>
      <c r="L8" s="53" t="s">
        <v>21</v>
      </c>
      <c r="M8" s="53">
        <v>1337</v>
      </c>
      <c r="N8" s="63"/>
      <c r="O8" s="53">
        <v>101361</v>
      </c>
      <c r="P8" s="53">
        <v>10</v>
      </c>
      <c r="Q8" s="53">
        <v>1</v>
      </c>
      <c r="R8" s="53">
        <v>80429</v>
      </c>
      <c r="S8" s="53" t="s">
        <v>21</v>
      </c>
      <c r="T8" s="53">
        <v>1260</v>
      </c>
      <c r="U8" s="63"/>
      <c r="V8" s="53">
        <v>306064</v>
      </c>
      <c r="W8" s="53">
        <v>3</v>
      </c>
      <c r="X8" s="53">
        <v>3</v>
      </c>
      <c r="Y8" s="53">
        <v>275504</v>
      </c>
      <c r="Z8" s="53" t="s">
        <v>21</v>
      </c>
      <c r="AA8" s="53">
        <v>1111</v>
      </c>
      <c r="AF8" s="65"/>
    </row>
    <row r="9" spans="1:32" s="64" customFormat="1" x14ac:dyDescent="0.3">
      <c r="A9" s="61" t="s">
        <v>165</v>
      </c>
      <c r="B9" s="62" t="s">
        <v>166</v>
      </c>
      <c r="C9" s="53">
        <v>2869</v>
      </c>
      <c r="D9" s="53">
        <v>0.28000000000000003</v>
      </c>
      <c r="E9" s="53">
        <v>0.52915026221291817</v>
      </c>
      <c r="F9" s="53">
        <v>2.9844070194418149E-2</v>
      </c>
      <c r="G9" s="53">
        <v>8.9066852576935769E-4</v>
      </c>
      <c r="H9" s="53">
        <v>-19</v>
      </c>
      <c r="I9" s="53">
        <v>9</v>
      </c>
      <c r="J9" s="53">
        <v>0</v>
      </c>
      <c r="K9" s="53">
        <v>2635</v>
      </c>
      <c r="L9" s="53" t="s">
        <v>21</v>
      </c>
      <c r="M9" s="53">
        <v>1089</v>
      </c>
      <c r="N9" s="63"/>
      <c r="O9" s="53">
        <v>28561</v>
      </c>
      <c r="P9" s="53">
        <v>-1</v>
      </c>
      <c r="Q9" s="53">
        <v>2</v>
      </c>
      <c r="R9" s="53">
        <v>13467</v>
      </c>
      <c r="S9" s="53" t="s">
        <v>21</v>
      </c>
      <c r="T9" s="53">
        <v>2121</v>
      </c>
      <c r="U9" s="63"/>
      <c r="V9" s="53">
        <v>32904</v>
      </c>
      <c r="W9" s="53">
        <v>-9</v>
      </c>
      <c r="X9" s="53">
        <v>2</v>
      </c>
      <c r="Y9" s="53">
        <v>27046</v>
      </c>
      <c r="Z9" s="53" t="s">
        <v>21</v>
      </c>
      <c r="AA9" s="53">
        <v>1217</v>
      </c>
      <c r="AF9" s="65"/>
    </row>
    <row r="10" spans="1:32" ht="21.6" x14ac:dyDescent="0.3">
      <c r="A10" s="32" t="s">
        <v>167</v>
      </c>
      <c r="B10" s="33" t="s">
        <v>168</v>
      </c>
      <c r="C10" s="34">
        <v>2080</v>
      </c>
      <c r="D10" s="34">
        <v>0.26</v>
      </c>
      <c r="E10" s="34">
        <v>0.50990195135927852</v>
      </c>
      <c r="F10" s="34">
        <v>2.1636690834572935E-2</v>
      </c>
      <c r="G10" s="34">
        <v>4.6814639027089244E-4</v>
      </c>
      <c r="H10" s="34">
        <v>0</v>
      </c>
      <c r="I10" s="34">
        <v>7</v>
      </c>
      <c r="J10" s="34">
        <v>5</v>
      </c>
      <c r="K10" s="34">
        <v>1900</v>
      </c>
      <c r="L10" s="34" t="s">
        <v>21</v>
      </c>
      <c r="M10" s="34">
        <v>1095</v>
      </c>
      <c r="N10" s="35"/>
      <c r="O10" s="34">
        <v>9527</v>
      </c>
      <c r="P10" s="34">
        <v>5</v>
      </c>
      <c r="Q10" s="34">
        <v>1</v>
      </c>
      <c r="R10" s="34">
        <v>5805</v>
      </c>
      <c r="S10" s="34" t="s">
        <v>21</v>
      </c>
      <c r="T10" s="34">
        <v>1641</v>
      </c>
      <c r="U10" s="35"/>
      <c r="V10" s="34">
        <v>31655</v>
      </c>
      <c r="W10" s="34">
        <v>15</v>
      </c>
      <c r="X10" s="34">
        <v>2</v>
      </c>
      <c r="Y10" s="34">
        <v>40101</v>
      </c>
      <c r="Z10" s="34" t="s">
        <v>21</v>
      </c>
      <c r="AA10" s="34">
        <v>789</v>
      </c>
      <c r="AF10" s="28"/>
    </row>
    <row r="11" spans="1:32" s="64" customFormat="1" ht="21.6" x14ac:dyDescent="0.3">
      <c r="A11" s="61" t="s">
        <v>169</v>
      </c>
      <c r="B11" s="62" t="s">
        <v>170</v>
      </c>
      <c r="C11" s="53">
        <v>1475</v>
      </c>
      <c r="D11" s="53">
        <v>0.14000000000000001</v>
      </c>
      <c r="E11" s="53">
        <v>0.37416573867739417</v>
      </c>
      <c r="F11" s="53">
        <v>1.5343326433170712E-2</v>
      </c>
      <c r="G11" s="53">
        <v>2.3541766603483508E-4</v>
      </c>
      <c r="H11" s="53">
        <v>-37</v>
      </c>
      <c r="I11" s="53">
        <v>2</v>
      </c>
      <c r="J11" s="53">
        <v>0</v>
      </c>
      <c r="K11" s="53">
        <v>774</v>
      </c>
      <c r="L11" s="53" t="s">
        <v>21</v>
      </c>
      <c r="M11" s="53">
        <v>1906</v>
      </c>
      <c r="N11" s="63"/>
      <c r="O11" s="53">
        <v>98186</v>
      </c>
      <c r="P11" s="53">
        <v>-4</v>
      </c>
      <c r="Q11" s="53">
        <v>3</v>
      </c>
      <c r="R11" s="53">
        <v>137843</v>
      </c>
      <c r="S11" s="53" t="s">
        <v>21</v>
      </c>
      <c r="T11" s="53">
        <v>712</v>
      </c>
      <c r="U11" s="63"/>
      <c r="V11" s="53">
        <v>78086</v>
      </c>
      <c r="W11" s="53">
        <v>-6</v>
      </c>
      <c r="X11" s="53">
        <v>2</v>
      </c>
      <c r="Y11" s="53">
        <v>87950</v>
      </c>
      <c r="Z11" s="53" t="s">
        <v>21</v>
      </c>
      <c r="AA11" s="53">
        <v>888</v>
      </c>
      <c r="AF11" s="65"/>
    </row>
    <row r="12" spans="1:32" x14ac:dyDescent="0.3">
      <c r="A12" s="32" t="s">
        <v>171</v>
      </c>
      <c r="B12" s="33" t="s">
        <v>172</v>
      </c>
      <c r="C12" s="34">
        <v>1100</v>
      </c>
      <c r="D12" s="34">
        <v>0.23</v>
      </c>
      <c r="E12" s="34">
        <v>0.47958315233127197</v>
      </c>
      <c r="F12" s="34">
        <v>1.1442480729822225E-2</v>
      </c>
      <c r="G12" s="34">
        <v>1.3093036525235296E-4</v>
      </c>
      <c r="H12" s="34">
        <v>99</v>
      </c>
      <c r="I12" s="34">
        <v>9</v>
      </c>
      <c r="J12" s="34">
        <v>5</v>
      </c>
      <c r="K12" s="34">
        <v>591</v>
      </c>
      <c r="L12" s="34" t="s">
        <v>21</v>
      </c>
      <c r="M12" s="34">
        <v>1861</v>
      </c>
      <c r="N12" s="35"/>
      <c r="O12" s="34">
        <v>10237</v>
      </c>
      <c r="P12" s="34">
        <v>1</v>
      </c>
      <c r="Q12" s="34">
        <v>1</v>
      </c>
      <c r="R12" s="34">
        <v>4749</v>
      </c>
      <c r="S12" s="34" t="s">
        <v>21</v>
      </c>
      <c r="T12" s="34">
        <v>2156</v>
      </c>
      <c r="U12" s="35"/>
      <c r="V12" s="34">
        <v>12842</v>
      </c>
      <c r="W12" s="34">
        <v>59</v>
      </c>
      <c r="X12" s="34">
        <v>1</v>
      </c>
      <c r="Y12" s="34">
        <v>7084</v>
      </c>
      <c r="Z12" s="34" t="s">
        <v>21</v>
      </c>
      <c r="AA12" s="34">
        <v>1813</v>
      </c>
      <c r="AF12" s="28"/>
    </row>
    <row r="13" spans="1:32" x14ac:dyDescent="0.3">
      <c r="A13" s="36" t="s">
        <v>173</v>
      </c>
      <c r="B13" s="37" t="s">
        <v>174</v>
      </c>
      <c r="C13" s="38">
        <v>639</v>
      </c>
      <c r="D13" s="34">
        <v>0.45</v>
      </c>
      <c r="E13" s="34">
        <v>0.67082039324993692</v>
      </c>
      <c r="F13" s="34">
        <v>6.6470410785058201E-3</v>
      </c>
      <c r="G13" s="34">
        <v>4.4183155099343816E-5</v>
      </c>
      <c r="H13" s="38">
        <v>183</v>
      </c>
      <c r="I13" s="38">
        <v>5</v>
      </c>
      <c r="J13" s="38">
        <v>5</v>
      </c>
      <c r="K13" s="38">
        <v>1125</v>
      </c>
      <c r="L13" s="38"/>
      <c r="M13" s="38">
        <v>568</v>
      </c>
      <c r="N13" s="39"/>
      <c r="O13" s="38">
        <v>3637</v>
      </c>
      <c r="P13" s="38">
        <v>49</v>
      </c>
      <c r="Q13" s="38">
        <v>1</v>
      </c>
      <c r="R13" s="38">
        <v>6348</v>
      </c>
      <c r="S13" s="38"/>
      <c r="T13" s="38">
        <v>573</v>
      </c>
      <c r="U13" s="39"/>
      <c r="V13" s="38">
        <v>12939</v>
      </c>
      <c r="W13" s="38">
        <v>34</v>
      </c>
      <c r="X13" s="38">
        <v>5</v>
      </c>
      <c r="Y13" s="38">
        <v>17138</v>
      </c>
      <c r="Z13" s="38"/>
      <c r="AA13" s="38">
        <v>755</v>
      </c>
      <c r="AF13" s="28"/>
    </row>
    <row r="14" spans="1:32" s="64" customFormat="1" ht="21.6" x14ac:dyDescent="0.3">
      <c r="A14" s="61" t="s">
        <v>175</v>
      </c>
      <c r="B14" s="62" t="s">
        <v>176</v>
      </c>
      <c r="C14" s="53">
        <v>381</v>
      </c>
      <c r="D14" s="53">
        <v>0.21</v>
      </c>
      <c r="E14" s="53">
        <v>0.45825756949558399</v>
      </c>
      <c r="F14" s="53">
        <v>3.963259234602062E-3</v>
      </c>
      <c r="G14" s="53">
        <v>1.5707423760658522E-5</v>
      </c>
      <c r="H14" s="53">
        <v>-26</v>
      </c>
      <c r="I14" s="53">
        <v>1</v>
      </c>
      <c r="J14" s="53">
        <v>5</v>
      </c>
      <c r="K14" s="53">
        <v>484</v>
      </c>
      <c r="L14" s="53" t="s">
        <v>21</v>
      </c>
      <c r="M14" s="53">
        <v>787</v>
      </c>
      <c r="N14" s="63"/>
      <c r="O14" s="53">
        <v>1022</v>
      </c>
      <c r="P14" s="53">
        <v>-29</v>
      </c>
      <c r="Q14" s="53">
        <v>0</v>
      </c>
      <c r="R14" s="53">
        <v>419</v>
      </c>
      <c r="S14" s="53" t="s">
        <v>21</v>
      </c>
      <c r="T14" s="53">
        <v>2439</v>
      </c>
      <c r="U14" s="63"/>
      <c r="V14" s="53">
        <v>31367</v>
      </c>
      <c r="W14" s="53">
        <v>-13</v>
      </c>
      <c r="X14" s="53">
        <v>6</v>
      </c>
      <c r="Y14" s="53">
        <v>52488</v>
      </c>
      <c r="Z14" s="53" t="s">
        <v>21</v>
      </c>
      <c r="AA14" s="53">
        <v>598</v>
      </c>
      <c r="AF14" s="65"/>
    </row>
    <row r="15" spans="1:32" s="64" customFormat="1" ht="21.6" x14ac:dyDescent="0.3">
      <c r="A15" s="61" t="s">
        <v>177</v>
      </c>
      <c r="B15" s="62" t="s">
        <v>178</v>
      </c>
      <c r="C15" s="53">
        <v>80</v>
      </c>
      <c r="D15" s="53">
        <v>0.41</v>
      </c>
      <c r="E15" s="53">
        <v>0.6403124237432849</v>
      </c>
      <c r="F15" s="53">
        <v>8.3218041671434366E-4</v>
      </c>
      <c r="G15" s="53">
        <v>6.9252424596285867E-7</v>
      </c>
      <c r="H15" s="53">
        <v>-2</v>
      </c>
      <c r="I15" s="53">
        <v>5</v>
      </c>
      <c r="J15" s="53">
        <v>5</v>
      </c>
      <c r="K15" s="53">
        <v>64</v>
      </c>
      <c r="L15" s="53" t="s">
        <v>21</v>
      </c>
      <c r="M15" s="53">
        <v>1250</v>
      </c>
      <c r="N15" s="63"/>
      <c r="O15" s="53">
        <v>18639</v>
      </c>
      <c r="P15" s="53">
        <v>8</v>
      </c>
      <c r="Q15" s="53">
        <v>1</v>
      </c>
      <c r="R15" s="53">
        <v>11306</v>
      </c>
      <c r="S15" s="53" t="s">
        <v>21</v>
      </c>
      <c r="T15" s="53">
        <v>1649</v>
      </c>
      <c r="U15" s="63"/>
      <c r="V15" s="53">
        <v>1466</v>
      </c>
      <c r="W15" s="53">
        <v>-13</v>
      </c>
      <c r="X15" s="53">
        <v>0</v>
      </c>
      <c r="Y15" s="53">
        <v>876</v>
      </c>
      <c r="Z15" s="53" t="s">
        <v>21</v>
      </c>
      <c r="AA15" s="53">
        <v>1674</v>
      </c>
      <c r="AF15" s="65"/>
    </row>
    <row r="16" spans="1:32" s="64" customFormat="1" x14ac:dyDescent="0.3">
      <c r="A16" s="61" t="s">
        <v>179</v>
      </c>
      <c r="B16" s="62" t="s">
        <v>180</v>
      </c>
      <c r="C16" s="53">
        <v>49</v>
      </c>
      <c r="D16" s="53">
        <v>0.26</v>
      </c>
      <c r="E16" s="53">
        <v>0.50990195135927852</v>
      </c>
      <c r="F16" s="53">
        <v>5.0971050523753553E-4</v>
      </c>
      <c r="G16" s="53">
        <v>2.5980479914950373E-7</v>
      </c>
      <c r="H16" s="53">
        <v>-61</v>
      </c>
      <c r="I16" s="53">
        <v>1</v>
      </c>
      <c r="J16" s="53">
        <v>0</v>
      </c>
      <c r="K16" s="53">
        <v>38</v>
      </c>
      <c r="L16" s="53" t="s">
        <v>21</v>
      </c>
      <c r="M16" s="53">
        <v>1289</v>
      </c>
      <c r="N16" s="63"/>
      <c r="O16" s="53">
        <v>713</v>
      </c>
      <c r="P16" s="53">
        <v>-36</v>
      </c>
      <c r="Q16" s="53">
        <v>0</v>
      </c>
      <c r="R16" s="53">
        <v>363</v>
      </c>
      <c r="S16" s="53" t="s">
        <v>21</v>
      </c>
      <c r="T16" s="53">
        <v>1964</v>
      </c>
      <c r="U16" s="63"/>
      <c r="V16" s="53">
        <v>3508</v>
      </c>
      <c r="W16" s="53">
        <v>-12</v>
      </c>
      <c r="X16" s="53">
        <v>1</v>
      </c>
      <c r="Y16" s="53">
        <v>9411</v>
      </c>
      <c r="Z16" s="53" t="s">
        <v>21</v>
      </c>
      <c r="AA16" s="53">
        <v>373</v>
      </c>
      <c r="AF16" s="65"/>
    </row>
    <row r="17" spans="1:32" s="64" customFormat="1" x14ac:dyDescent="0.3">
      <c r="A17" s="61" t="s">
        <v>181</v>
      </c>
      <c r="B17" s="62" t="s">
        <v>182</v>
      </c>
      <c r="C17" s="53">
        <v>29</v>
      </c>
      <c r="D17" s="53">
        <v>0.23</v>
      </c>
      <c r="E17" s="53">
        <v>0.47958315233127197</v>
      </c>
      <c r="F17" s="53">
        <v>3.0166540105894957E-4</v>
      </c>
      <c r="G17" s="53">
        <v>9.1002014196056887E-8</v>
      </c>
      <c r="H17" s="53">
        <v>-31</v>
      </c>
      <c r="I17" s="53">
        <v>0</v>
      </c>
      <c r="J17" s="53">
        <v>0</v>
      </c>
      <c r="K17" s="53">
        <v>37</v>
      </c>
      <c r="L17" s="53" t="s">
        <v>21</v>
      </c>
      <c r="M17" s="53">
        <v>784</v>
      </c>
      <c r="N17" s="63"/>
      <c r="O17" s="53">
        <v>15701</v>
      </c>
      <c r="P17" s="53">
        <v>50</v>
      </c>
      <c r="Q17" s="53">
        <v>1</v>
      </c>
      <c r="R17" s="53">
        <v>35340</v>
      </c>
      <c r="S17" s="53" t="s">
        <v>21</v>
      </c>
      <c r="T17" s="53">
        <v>444</v>
      </c>
      <c r="U17" s="63"/>
      <c r="V17" s="53">
        <v>9397</v>
      </c>
      <c r="W17" s="53">
        <v>-1</v>
      </c>
      <c r="X17" s="53">
        <v>0</v>
      </c>
      <c r="Y17" s="53">
        <v>38313</v>
      </c>
      <c r="Z17" s="53" t="s">
        <v>21</v>
      </c>
      <c r="AA17" s="53">
        <v>245</v>
      </c>
      <c r="AF17" s="65"/>
    </row>
    <row r="18" spans="1:32" s="64" customFormat="1" x14ac:dyDescent="0.3">
      <c r="A18" s="61" t="s">
        <v>183</v>
      </c>
      <c r="B18" s="62" t="s">
        <v>184</v>
      </c>
      <c r="C18" s="53">
        <v>23</v>
      </c>
      <c r="D18" s="53">
        <v>0.43</v>
      </c>
      <c r="E18" s="53">
        <v>0.65574385243020006</v>
      </c>
      <c r="F18" s="53">
        <v>2.3925186980537381E-4</v>
      </c>
      <c r="G18" s="53">
        <v>5.7241457205367538E-8</v>
      </c>
      <c r="H18" s="53">
        <v>-52</v>
      </c>
      <c r="I18" s="53">
        <v>1</v>
      </c>
      <c r="J18" s="53">
        <v>0</v>
      </c>
      <c r="K18" s="53">
        <v>20</v>
      </c>
      <c r="L18" s="53" t="s">
        <v>21</v>
      </c>
      <c r="M18" s="53">
        <v>1150</v>
      </c>
      <c r="N18" s="63"/>
      <c r="O18" s="53">
        <v>16851</v>
      </c>
      <c r="P18" s="53">
        <v>-9</v>
      </c>
      <c r="Q18" s="53">
        <v>1</v>
      </c>
      <c r="R18" s="53">
        <v>19655</v>
      </c>
      <c r="S18" s="53" t="s">
        <v>21</v>
      </c>
      <c r="T18" s="53">
        <v>857</v>
      </c>
      <c r="U18" s="63"/>
      <c r="V18" s="53">
        <v>4354</v>
      </c>
      <c r="W18" s="53">
        <v>4</v>
      </c>
      <c r="X18" s="53">
        <v>0</v>
      </c>
      <c r="Y18" s="53">
        <v>6894</v>
      </c>
      <c r="Z18" s="53" t="s">
        <v>21</v>
      </c>
      <c r="AA18" s="53">
        <v>632</v>
      </c>
      <c r="AF18" s="65"/>
    </row>
    <row r="19" spans="1:32" x14ac:dyDescent="0.3">
      <c r="A19" s="36" t="s">
        <v>185</v>
      </c>
      <c r="B19" s="37" t="s">
        <v>186</v>
      </c>
      <c r="C19" s="38">
        <v>19</v>
      </c>
      <c r="D19" s="34">
        <v>0.14000000000000001</v>
      </c>
      <c r="E19" s="34">
        <v>0.37416573867739417</v>
      </c>
      <c r="F19" s="34">
        <v>1.9764284896965661E-4</v>
      </c>
      <c r="G19" s="34">
        <v>3.9062695748842495E-8</v>
      </c>
      <c r="H19" s="38">
        <v>55</v>
      </c>
      <c r="I19" s="38">
        <v>9</v>
      </c>
      <c r="J19" s="38">
        <v>0</v>
      </c>
      <c r="K19" s="38">
        <v>14</v>
      </c>
      <c r="L19" s="38" t="s">
        <v>21</v>
      </c>
      <c r="M19" s="38">
        <v>1357</v>
      </c>
      <c r="N19" s="39"/>
      <c r="O19" s="38">
        <v>2985</v>
      </c>
      <c r="P19" s="38">
        <v>123</v>
      </c>
      <c r="Q19" s="38">
        <v>3</v>
      </c>
      <c r="R19" s="38">
        <v>1763</v>
      </c>
      <c r="S19" s="38" t="s">
        <v>21</v>
      </c>
      <c r="T19" s="38">
        <v>1693</v>
      </c>
      <c r="U19" s="39"/>
      <c r="V19" s="38">
        <v>207</v>
      </c>
      <c r="W19" s="38">
        <v>14</v>
      </c>
      <c r="X19" s="38">
        <v>0</v>
      </c>
      <c r="Y19" s="38">
        <v>257</v>
      </c>
      <c r="Z19" s="38" t="s">
        <v>21</v>
      </c>
      <c r="AA19" s="38">
        <v>805</v>
      </c>
      <c r="AF19" s="28"/>
    </row>
    <row r="20" spans="1:32" x14ac:dyDescent="0.3">
      <c r="A20" s="32" t="s">
        <v>187</v>
      </c>
      <c r="B20" s="33" t="s">
        <v>188</v>
      </c>
      <c r="C20" s="34">
        <v>19</v>
      </c>
      <c r="D20" s="34">
        <v>0.23</v>
      </c>
      <c r="E20" s="34">
        <v>0.47958315233127197</v>
      </c>
      <c r="F20" s="34">
        <v>1.9764284896965661E-4</v>
      </c>
      <c r="G20" s="34">
        <v>3.9062695748842495E-8</v>
      </c>
      <c r="H20" s="34">
        <v>118</v>
      </c>
      <c r="I20" s="34">
        <v>0</v>
      </c>
      <c r="J20" s="34">
        <v>0</v>
      </c>
      <c r="K20" s="34">
        <v>14</v>
      </c>
      <c r="L20" s="34" t="s">
        <v>21</v>
      </c>
      <c r="M20" s="34">
        <v>1357</v>
      </c>
      <c r="N20" s="35"/>
      <c r="O20" s="34">
        <v>178380</v>
      </c>
      <c r="P20" s="34">
        <v>-2</v>
      </c>
      <c r="Q20" s="34">
        <v>2</v>
      </c>
      <c r="R20" s="34">
        <v>185468</v>
      </c>
      <c r="S20" s="34" t="s">
        <v>21</v>
      </c>
      <c r="T20" s="34">
        <v>962</v>
      </c>
      <c r="U20" s="35"/>
      <c r="V20" s="34">
        <v>21346</v>
      </c>
      <c r="W20" s="34">
        <v>34</v>
      </c>
      <c r="X20" s="34">
        <v>0</v>
      </c>
      <c r="Y20" s="34">
        <v>52892</v>
      </c>
      <c r="Z20" s="34" t="s">
        <v>21</v>
      </c>
      <c r="AA20" s="34">
        <v>404</v>
      </c>
      <c r="AF20" s="28"/>
    </row>
    <row r="21" spans="1:32" x14ac:dyDescent="0.3">
      <c r="A21" s="36" t="s">
        <v>189</v>
      </c>
      <c r="B21" s="37" t="s">
        <v>190</v>
      </c>
      <c r="C21" s="38">
        <v>17</v>
      </c>
      <c r="D21" s="34">
        <v>0.32</v>
      </c>
      <c r="E21" s="34">
        <v>0.56568542494923801</v>
      </c>
      <c r="F21" s="34">
        <v>1.7683833855179802E-4</v>
      </c>
      <c r="G21" s="34">
        <v>3.1271797981760335E-8</v>
      </c>
      <c r="H21" s="38"/>
      <c r="I21" s="38">
        <v>59</v>
      </c>
      <c r="J21" s="38">
        <v>5</v>
      </c>
      <c r="K21" s="38">
        <v>6</v>
      </c>
      <c r="L21" s="38" t="s">
        <v>21</v>
      </c>
      <c r="M21" s="38">
        <v>2833</v>
      </c>
      <c r="N21" s="39"/>
      <c r="O21" s="38">
        <v>222</v>
      </c>
      <c r="P21" s="38">
        <v>29</v>
      </c>
      <c r="Q21" s="38">
        <v>0</v>
      </c>
      <c r="R21" s="38">
        <v>21</v>
      </c>
      <c r="S21" s="38" t="s">
        <v>21</v>
      </c>
      <c r="T21" s="38">
        <v>10571</v>
      </c>
      <c r="U21" s="39"/>
      <c r="V21" s="38">
        <v>29</v>
      </c>
      <c r="W21" s="38">
        <v>100</v>
      </c>
      <c r="X21" s="38">
        <v>0</v>
      </c>
      <c r="Y21" s="38">
        <v>11</v>
      </c>
      <c r="Z21" s="38" t="s">
        <v>21</v>
      </c>
      <c r="AA21" s="38">
        <v>2636</v>
      </c>
      <c r="AF21" s="28"/>
    </row>
    <row r="22" spans="1:32" ht="21.6" x14ac:dyDescent="0.3">
      <c r="A22" s="32" t="s">
        <v>191</v>
      </c>
      <c r="B22" s="33" t="s">
        <v>192</v>
      </c>
      <c r="C22" s="34">
        <v>15</v>
      </c>
      <c r="D22" s="34">
        <v>0.32</v>
      </c>
      <c r="E22" s="34">
        <v>0.56568542494923801</v>
      </c>
      <c r="F22" s="34">
        <v>1.5603382813393944E-4</v>
      </c>
      <c r="G22" s="34">
        <v>2.4346555522131748E-8</v>
      </c>
      <c r="H22" s="34">
        <v>-38</v>
      </c>
      <c r="I22" s="34">
        <v>0</v>
      </c>
      <c r="J22" s="34">
        <v>0</v>
      </c>
      <c r="K22" s="34">
        <v>34</v>
      </c>
      <c r="L22" s="34" t="s">
        <v>21</v>
      </c>
      <c r="M22" s="34">
        <v>441</v>
      </c>
      <c r="N22" s="35"/>
      <c r="O22" s="34">
        <v>93820</v>
      </c>
      <c r="P22" s="34">
        <v>6</v>
      </c>
      <c r="Q22" s="34">
        <v>2</v>
      </c>
      <c r="R22" s="34">
        <v>144373</v>
      </c>
      <c r="S22" s="34" t="s">
        <v>21</v>
      </c>
      <c r="T22" s="34">
        <v>650</v>
      </c>
      <c r="U22" s="35"/>
      <c r="V22" s="34">
        <v>6202</v>
      </c>
      <c r="W22" s="34">
        <v>2</v>
      </c>
      <c r="X22" s="34">
        <v>0</v>
      </c>
      <c r="Y22" s="34">
        <v>12144</v>
      </c>
      <c r="Z22" s="34" t="s">
        <v>21</v>
      </c>
      <c r="AA22" s="34">
        <v>511</v>
      </c>
      <c r="AF22" s="28"/>
    </row>
    <row r="23" spans="1:32" x14ac:dyDescent="0.3">
      <c r="A23" s="36" t="s">
        <v>193</v>
      </c>
      <c r="B23" s="37" t="s">
        <v>194</v>
      </c>
      <c r="C23" s="38">
        <v>14</v>
      </c>
      <c r="D23" s="34">
        <v>0.21</v>
      </c>
      <c r="E23" s="34">
        <v>0.45825756949558399</v>
      </c>
      <c r="F23" s="34">
        <v>1.4563157292501013E-4</v>
      </c>
      <c r="G23" s="34">
        <v>2.1208555032612544E-8</v>
      </c>
      <c r="H23" s="38">
        <v>391</v>
      </c>
      <c r="I23" s="38">
        <v>2</v>
      </c>
      <c r="J23" s="38">
        <v>0</v>
      </c>
      <c r="K23" s="38">
        <v>20</v>
      </c>
      <c r="L23" s="38" t="s">
        <v>21</v>
      </c>
      <c r="M23" s="38">
        <v>700</v>
      </c>
      <c r="N23" s="39"/>
      <c r="O23" s="38">
        <v>30</v>
      </c>
      <c r="P23" s="38">
        <v>-65</v>
      </c>
      <c r="Q23" s="38">
        <v>0</v>
      </c>
      <c r="R23" s="38">
        <v>60</v>
      </c>
      <c r="S23" s="38" t="s">
        <v>21</v>
      </c>
      <c r="T23" s="38">
        <v>500</v>
      </c>
      <c r="U23" s="39"/>
      <c r="V23" s="38">
        <v>581</v>
      </c>
      <c r="W23" s="38">
        <v>45</v>
      </c>
      <c r="X23" s="38">
        <v>0</v>
      </c>
      <c r="Y23" s="38">
        <v>1100</v>
      </c>
      <c r="Z23" s="38" t="s">
        <v>21</v>
      </c>
      <c r="AA23" s="38">
        <v>528</v>
      </c>
      <c r="AF23" s="28"/>
    </row>
    <row r="24" spans="1:32" x14ac:dyDescent="0.3">
      <c r="A24" s="32" t="s">
        <v>195</v>
      </c>
      <c r="B24" s="33" t="s">
        <v>196</v>
      </c>
      <c r="C24" s="34">
        <v>12</v>
      </c>
      <c r="D24" s="34">
        <v>0.49</v>
      </c>
      <c r="E24" s="34">
        <v>0.7</v>
      </c>
      <c r="F24" s="34">
        <v>1.2482706250715154E-4</v>
      </c>
      <c r="G24" s="34">
        <v>1.5581795534164319E-8</v>
      </c>
      <c r="H24" s="34">
        <v>-4</v>
      </c>
      <c r="I24" s="34">
        <v>1</v>
      </c>
      <c r="J24" s="34">
        <v>0</v>
      </c>
      <c r="K24" s="34">
        <v>25</v>
      </c>
      <c r="L24" s="34" t="s">
        <v>21</v>
      </c>
      <c r="M24" s="34">
        <v>480</v>
      </c>
      <c r="N24" s="35"/>
      <c r="O24" s="34">
        <v>24636</v>
      </c>
      <c r="P24" s="34">
        <v>125</v>
      </c>
      <c r="Q24" s="34">
        <v>1</v>
      </c>
      <c r="R24" s="34">
        <v>7893</v>
      </c>
      <c r="S24" s="34" t="s">
        <v>21</v>
      </c>
      <c r="T24" s="34">
        <v>3121</v>
      </c>
      <c r="U24" s="35"/>
      <c r="V24" s="34">
        <v>2223</v>
      </c>
      <c r="W24" s="34">
        <v>6</v>
      </c>
      <c r="X24" s="34">
        <v>0</v>
      </c>
      <c r="Y24" s="34">
        <v>3573</v>
      </c>
      <c r="Z24" s="34" t="s">
        <v>21</v>
      </c>
      <c r="AA24" s="34">
        <v>622</v>
      </c>
      <c r="AF24" s="28"/>
    </row>
    <row r="25" spans="1:32" x14ac:dyDescent="0.3">
      <c r="A25" s="36" t="s">
        <v>197</v>
      </c>
      <c r="B25" s="37" t="s">
        <v>198</v>
      </c>
      <c r="C25" s="38">
        <v>10</v>
      </c>
      <c r="D25" s="34">
        <v>0.6</v>
      </c>
      <c r="E25" s="34">
        <v>0.7745966692414834</v>
      </c>
      <c r="F25" s="34">
        <v>1.0402255208929296E-4</v>
      </c>
      <c r="G25" s="34">
        <v>1.0820691343169667E-8</v>
      </c>
      <c r="H25" s="38">
        <v>-47</v>
      </c>
      <c r="I25" s="38">
        <v>0</v>
      </c>
      <c r="J25" s="38">
        <v>0</v>
      </c>
      <c r="K25" s="38">
        <v>10</v>
      </c>
      <c r="L25" s="38" t="s">
        <v>21</v>
      </c>
      <c r="M25" s="38">
        <v>1000</v>
      </c>
      <c r="N25" s="39"/>
      <c r="O25" s="38">
        <v>19456</v>
      </c>
      <c r="P25" s="38">
        <v>43</v>
      </c>
      <c r="Q25" s="38">
        <v>1</v>
      </c>
      <c r="R25" s="38">
        <v>37124</v>
      </c>
      <c r="S25" s="38" t="s">
        <v>21</v>
      </c>
      <c r="T25" s="38">
        <v>524</v>
      </c>
      <c r="U25" s="39"/>
      <c r="V25" s="38">
        <v>3520</v>
      </c>
      <c r="W25" s="38">
        <v>-2</v>
      </c>
      <c r="X25" s="38">
        <v>0</v>
      </c>
      <c r="Y25" s="38">
        <v>5144</v>
      </c>
      <c r="Z25" s="38" t="s">
        <v>21</v>
      </c>
      <c r="AA25" s="38">
        <v>684</v>
      </c>
      <c r="AF25" s="28"/>
    </row>
    <row r="26" spans="1:32" x14ac:dyDescent="0.3">
      <c r="A26" s="32" t="s">
        <v>199</v>
      </c>
      <c r="B26" s="33" t="s">
        <v>200</v>
      </c>
      <c r="C26" s="34">
        <v>6</v>
      </c>
      <c r="D26" s="34">
        <v>0.48</v>
      </c>
      <c r="E26" s="34">
        <v>0.69282032302755092</v>
      </c>
      <c r="F26" s="34">
        <v>6.2413531253575772E-5</v>
      </c>
      <c r="G26" s="34">
        <v>3.8954488835410798E-9</v>
      </c>
      <c r="H26" s="34"/>
      <c r="I26" s="34">
        <v>0</v>
      </c>
      <c r="J26" s="34">
        <v>5</v>
      </c>
      <c r="K26" s="34">
        <v>1</v>
      </c>
      <c r="L26" s="34" t="s">
        <v>21</v>
      </c>
      <c r="M26" s="34">
        <v>6000</v>
      </c>
      <c r="N26" s="35"/>
      <c r="O26" s="34">
        <v>4906</v>
      </c>
      <c r="P26" s="34">
        <v>-30</v>
      </c>
      <c r="Q26" s="34">
        <v>0</v>
      </c>
      <c r="R26" s="34">
        <v>741</v>
      </c>
      <c r="S26" s="34" t="s">
        <v>21</v>
      </c>
      <c r="T26" s="34">
        <v>6621</v>
      </c>
      <c r="U26" s="35"/>
      <c r="V26" s="34">
        <v>9207</v>
      </c>
      <c r="W26" s="34">
        <v>-13</v>
      </c>
      <c r="X26" s="34">
        <v>0</v>
      </c>
      <c r="Y26" s="34">
        <v>6694</v>
      </c>
      <c r="Z26" s="34" t="s">
        <v>21</v>
      </c>
      <c r="AA26" s="34">
        <v>1375</v>
      </c>
      <c r="AF26" s="28"/>
    </row>
    <row r="27" spans="1:32" ht="21.6" x14ac:dyDescent="0.3">
      <c r="A27" s="36" t="s">
        <v>201</v>
      </c>
      <c r="B27" s="37" t="s">
        <v>202</v>
      </c>
      <c r="C27" s="38">
        <v>2</v>
      </c>
      <c r="D27" s="34">
        <v>0.44</v>
      </c>
      <c r="E27" s="34">
        <v>0.66332495807107994</v>
      </c>
      <c r="F27" s="34">
        <v>2.0804510417858593E-5</v>
      </c>
      <c r="G27" s="34">
        <v>4.3282765372678674E-10</v>
      </c>
      <c r="H27" s="38"/>
      <c r="I27" s="38">
        <v>50</v>
      </c>
      <c r="J27" s="38">
        <v>5</v>
      </c>
      <c r="K27" s="38">
        <v>2</v>
      </c>
      <c r="L27" s="38" t="s">
        <v>21</v>
      </c>
      <c r="M27" s="38">
        <v>1000</v>
      </c>
      <c r="N27" s="39"/>
      <c r="O27" s="38">
        <v>127</v>
      </c>
      <c r="P27" s="38">
        <v>-6</v>
      </c>
      <c r="Q27" s="38">
        <v>1</v>
      </c>
      <c r="R27" s="38">
        <v>24</v>
      </c>
      <c r="S27" s="38" t="s">
        <v>21</v>
      </c>
      <c r="T27" s="38">
        <v>5292</v>
      </c>
      <c r="U27" s="39"/>
      <c r="V27" s="38">
        <v>4</v>
      </c>
      <c r="W27" s="38"/>
      <c r="X27" s="38">
        <v>0</v>
      </c>
      <c r="Y27" s="38">
        <v>4</v>
      </c>
      <c r="Z27" s="38" t="s">
        <v>21</v>
      </c>
      <c r="AA27" s="38">
        <v>1000</v>
      </c>
      <c r="AF27" s="28"/>
    </row>
    <row r="28" spans="1:32" ht="21.6" x14ac:dyDescent="0.3">
      <c r="A28" s="32" t="s">
        <v>203</v>
      </c>
      <c r="B28" s="33" t="s">
        <v>204</v>
      </c>
      <c r="C28" s="34">
        <v>2</v>
      </c>
      <c r="D28" s="34">
        <v>0.5</v>
      </c>
      <c r="E28" s="34">
        <v>0.70710678118654757</v>
      </c>
      <c r="F28" s="34">
        <v>2.0804510417858593E-5</v>
      </c>
      <c r="G28" s="34">
        <v>4.3282765372678674E-10</v>
      </c>
      <c r="H28" s="34">
        <v>-23</v>
      </c>
      <c r="I28" s="34">
        <v>0</v>
      </c>
      <c r="J28" s="34">
        <v>5</v>
      </c>
      <c r="K28" s="34">
        <v>1</v>
      </c>
      <c r="L28" s="34" t="s">
        <v>21</v>
      </c>
      <c r="M28" s="34">
        <v>2000</v>
      </c>
      <c r="N28" s="35"/>
      <c r="O28" s="34">
        <v>6626</v>
      </c>
      <c r="P28" s="34">
        <v>-20</v>
      </c>
      <c r="Q28" s="34">
        <v>0</v>
      </c>
      <c r="R28" s="34">
        <v>440</v>
      </c>
      <c r="S28" s="34" t="s">
        <v>21</v>
      </c>
      <c r="T28" s="34">
        <v>15059</v>
      </c>
      <c r="U28" s="35"/>
      <c r="V28" s="34">
        <v>1335</v>
      </c>
      <c r="W28" s="34">
        <v>-40</v>
      </c>
      <c r="X28" s="34">
        <v>0</v>
      </c>
      <c r="Y28" s="34">
        <v>337</v>
      </c>
      <c r="Z28" s="34" t="s">
        <v>21</v>
      </c>
      <c r="AA28" s="34">
        <v>3961</v>
      </c>
      <c r="AF28" s="28"/>
    </row>
    <row r="29" spans="1:32" x14ac:dyDescent="0.3">
      <c r="A29" s="36" t="s">
        <v>205</v>
      </c>
      <c r="B29" s="37" t="s">
        <v>206</v>
      </c>
      <c r="C29" s="38">
        <v>2</v>
      </c>
      <c r="D29" s="34">
        <v>0.54</v>
      </c>
      <c r="E29" s="34">
        <v>0.73484692283495345</v>
      </c>
      <c r="F29" s="34">
        <v>2.0804510417858593E-5</v>
      </c>
      <c r="G29" s="34">
        <v>4.3282765372678674E-10</v>
      </c>
      <c r="H29" s="38">
        <v>-26</v>
      </c>
      <c r="I29" s="38">
        <v>0</v>
      </c>
      <c r="J29" s="38">
        <v>0</v>
      </c>
      <c r="K29" s="38">
        <v>3</v>
      </c>
      <c r="L29" s="38" t="s">
        <v>21</v>
      </c>
      <c r="M29" s="38">
        <v>667</v>
      </c>
      <c r="N29" s="39"/>
      <c r="O29" s="38">
        <v>295055</v>
      </c>
      <c r="P29" s="38">
        <v>45</v>
      </c>
      <c r="Q29" s="38">
        <v>20</v>
      </c>
      <c r="R29" s="38">
        <v>318548</v>
      </c>
      <c r="S29" s="38" t="s">
        <v>21</v>
      </c>
      <c r="T29" s="38">
        <v>926</v>
      </c>
      <c r="U29" s="39"/>
      <c r="V29" s="38">
        <v>992</v>
      </c>
      <c r="W29" s="38">
        <v>49</v>
      </c>
      <c r="X29" s="38">
        <v>0</v>
      </c>
      <c r="Y29" s="38">
        <v>1515</v>
      </c>
      <c r="Z29" s="38" t="s">
        <v>21</v>
      </c>
      <c r="AA29" s="38">
        <v>655</v>
      </c>
      <c r="AF29" s="28"/>
    </row>
    <row r="30" spans="1:32" x14ac:dyDescent="0.3">
      <c r="A30" s="32" t="s">
        <v>207</v>
      </c>
      <c r="B30" s="33" t="s">
        <v>208</v>
      </c>
      <c r="C30" s="34">
        <v>2</v>
      </c>
      <c r="D30" s="34">
        <v>0.56000000000000005</v>
      </c>
      <c r="E30" s="34">
        <v>0.74833147735478833</v>
      </c>
      <c r="F30" s="34">
        <v>2.0804510417858593E-5</v>
      </c>
      <c r="G30" s="34">
        <v>4.3282765372678674E-10</v>
      </c>
      <c r="H30" s="34">
        <v>167</v>
      </c>
      <c r="I30" s="34">
        <v>0</v>
      </c>
      <c r="J30" s="34">
        <v>5</v>
      </c>
      <c r="K30" s="34">
        <v>1</v>
      </c>
      <c r="L30" s="34" t="s">
        <v>21</v>
      </c>
      <c r="M30" s="34">
        <v>2000</v>
      </c>
      <c r="N30" s="35"/>
      <c r="O30" s="34">
        <v>374</v>
      </c>
      <c r="P30" s="34">
        <v>-70</v>
      </c>
      <c r="Q30" s="34">
        <v>0</v>
      </c>
      <c r="R30" s="34">
        <v>170</v>
      </c>
      <c r="S30" s="34" t="s">
        <v>21</v>
      </c>
      <c r="T30" s="34">
        <v>2200</v>
      </c>
      <c r="U30" s="35"/>
      <c r="V30" s="34">
        <v>1610</v>
      </c>
      <c r="W30" s="34">
        <v>3</v>
      </c>
      <c r="X30" s="34">
        <v>0</v>
      </c>
      <c r="Y30" s="34">
        <v>317</v>
      </c>
      <c r="Z30" s="34" t="s">
        <v>21</v>
      </c>
      <c r="AA30" s="34">
        <v>5079</v>
      </c>
      <c r="AF30" s="28"/>
    </row>
    <row r="31" spans="1:32" x14ac:dyDescent="0.3">
      <c r="A31" s="36" t="s">
        <v>209</v>
      </c>
      <c r="B31" s="37" t="s">
        <v>210</v>
      </c>
      <c r="C31" s="38">
        <v>1</v>
      </c>
      <c r="D31" s="34">
        <v>0.45</v>
      </c>
      <c r="E31" s="34">
        <v>0.67082039324993692</v>
      </c>
      <c r="F31" s="34">
        <v>1.0402255208929296E-5</v>
      </c>
      <c r="G31" s="34">
        <v>1.0820691343169668E-10</v>
      </c>
      <c r="H31" s="38">
        <v>-52</v>
      </c>
      <c r="I31" s="38">
        <v>0</v>
      </c>
      <c r="J31" s="38">
        <v>0</v>
      </c>
      <c r="K31" s="38">
        <v>1</v>
      </c>
      <c r="L31" s="38" t="s">
        <v>21</v>
      </c>
      <c r="M31" s="38">
        <v>1000</v>
      </c>
      <c r="N31" s="39"/>
      <c r="O31" s="38">
        <v>230690</v>
      </c>
      <c r="P31" s="38">
        <v>3</v>
      </c>
      <c r="Q31" s="38">
        <v>4</v>
      </c>
      <c r="R31" s="38">
        <v>440647</v>
      </c>
      <c r="S31" s="38" t="s">
        <v>21</v>
      </c>
      <c r="T31" s="38">
        <v>524</v>
      </c>
      <c r="U31" s="39"/>
      <c r="V31" s="38">
        <v>37954</v>
      </c>
      <c r="W31" s="38">
        <v>69</v>
      </c>
      <c r="X31" s="38">
        <v>1</v>
      </c>
      <c r="Y31" s="38">
        <v>89077</v>
      </c>
      <c r="Z31" s="38" t="s">
        <v>21</v>
      </c>
      <c r="AA31" s="38">
        <v>426</v>
      </c>
      <c r="AF31" s="28"/>
    </row>
    <row r="32" spans="1:32" ht="21.6" x14ac:dyDescent="0.3">
      <c r="A32" s="32" t="s">
        <v>211</v>
      </c>
      <c r="B32" s="33" t="s">
        <v>212</v>
      </c>
      <c r="C32" s="34">
        <v>0</v>
      </c>
      <c r="D32" s="34">
        <v>0.2</v>
      </c>
      <c r="E32" s="34">
        <v>0.44721359549995793</v>
      </c>
      <c r="F32" s="34">
        <v>0</v>
      </c>
      <c r="G32" s="34">
        <v>0</v>
      </c>
      <c r="H32" s="34"/>
      <c r="I32" s="34">
        <v>0</v>
      </c>
      <c r="J32" s="34">
        <v>0</v>
      </c>
      <c r="K32" s="34"/>
      <c r="L32" s="34"/>
      <c r="M32" s="34"/>
      <c r="N32" s="35"/>
      <c r="O32" s="34">
        <v>76994</v>
      </c>
      <c r="P32" s="34">
        <v>29</v>
      </c>
      <c r="Q32" s="34">
        <v>2</v>
      </c>
      <c r="R32" s="34">
        <v>108322</v>
      </c>
      <c r="S32" s="34" t="s">
        <v>21</v>
      </c>
      <c r="T32" s="34">
        <v>711</v>
      </c>
      <c r="U32" s="35"/>
      <c r="V32" s="34">
        <v>246</v>
      </c>
      <c r="W32" s="34">
        <v>2</v>
      </c>
      <c r="X32" s="34">
        <v>0</v>
      </c>
      <c r="Y32" s="34">
        <v>314</v>
      </c>
      <c r="Z32" s="34" t="s">
        <v>21</v>
      </c>
      <c r="AA32" s="34">
        <v>783</v>
      </c>
      <c r="AF32" s="28"/>
    </row>
    <row r="33" spans="1:32" x14ac:dyDescent="0.3">
      <c r="A33" s="36" t="s">
        <v>213</v>
      </c>
      <c r="B33" s="37" t="s">
        <v>214</v>
      </c>
      <c r="C33" s="38">
        <v>0</v>
      </c>
      <c r="D33" s="34">
        <v>0.3</v>
      </c>
      <c r="E33" s="34">
        <v>0.54772255750516607</v>
      </c>
      <c r="F33" s="34">
        <v>0</v>
      </c>
      <c r="G33" s="34">
        <v>0</v>
      </c>
      <c r="H33" s="38"/>
      <c r="I33" s="38">
        <v>0</v>
      </c>
      <c r="J33" s="38"/>
      <c r="K33" s="38"/>
      <c r="L33" s="38"/>
      <c r="M33" s="38"/>
      <c r="N33" s="39"/>
      <c r="O33" s="38">
        <v>8838</v>
      </c>
      <c r="P33" s="38">
        <v>-14</v>
      </c>
      <c r="Q33" s="38">
        <v>1</v>
      </c>
      <c r="R33" s="38">
        <v>15647</v>
      </c>
      <c r="S33" s="38" t="s">
        <v>21</v>
      </c>
      <c r="T33" s="38">
        <v>565</v>
      </c>
      <c r="U33" s="39"/>
      <c r="V33" s="38">
        <v>0</v>
      </c>
      <c r="W33" s="38"/>
      <c r="X33" s="38">
        <v>0</v>
      </c>
      <c r="Y33" s="38"/>
      <c r="Z33" s="38" t="s">
        <v>21</v>
      </c>
      <c r="AA33" s="38"/>
      <c r="AF33" s="28"/>
    </row>
    <row r="34" spans="1:32" x14ac:dyDescent="0.3">
      <c r="A34" s="32" t="s">
        <v>215</v>
      </c>
      <c r="B34" s="33" t="s">
        <v>216</v>
      </c>
      <c r="C34" s="34">
        <v>0</v>
      </c>
      <c r="D34" s="34">
        <v>0.33</v>
      </c>
      <c r="E34" s="34">
        <v>0.57445626465380284</v>
      </c>
      <c r="F34" s="34">
        <v>0</v>
      </c>
      <c r="G34" s="34">
        <v>0</v>
      </c>
      <c r="H34" s="34"/>
      <c r="I34" s="34">
        <v>0</v>
      </c>
      <c r="J34" s="34">
        <v>0</v>
      </c>
      <c r="K34" s="34"/>
      <c r="L34" s="34"/>
      <c r="M34" s="34"/>
      <c r="N34" s="35"/>
      <c r="O34" s="34">
        <v>15503</v>
      </c>
      <c r="P34" s="34">
        <v>20</v>
      </c>
      <c r="Q34" s="34">
        <v>2</v>
      </c>
      <c r="R34" s="34">
        <v>30052</v>
      </c>
      <c r="S34" s="34" t="s">
        <v>21</v>
      </c>
      <c r="T34" s="34">
        <v>516</v>
      </c>
      <c r="U34" s="35"/>
      <c r="V34" s="34">
        <v>130</v>
      </c>
      <c r="W34" s="34">
        <v>-6</v>
      </c>
      <c r="X34" s="34">
        <v>0</v>
      </c>
      <c r="Y34" s="34">
        <v>281</v>
      </c>
      <c r="Z34" s="34" t="s">
        <v>21</v>
      </c>
      <c r="AA34" s="34">
        <v>463</v>
      </c>
      <c r="AF34" s="28"/>
    </row>
    <row r="35" spans="1:32" ht="21.6" x14ac:dyDescent="0.3">
      <c r="A35" s="36" t="s">
        <v>217</v>
      </c>
      <c r="B35" s="37" t="s">
        <v>218</v>
      </c>
      <c r="C35" s="38">
        <v>0</v>
      </c>
      <c r="D35" s="34">
        <v>0.26</v>
      </c>
      <c r="E35" s="34">
        <v>0.50990195135927852</v>
      </c>
      <c r="F35" s="34">
        <v>0</v>
      </c>
      <c r="G35" s="34">
        <v>0</v>
      </c>
      <c r="H35" s="38"/>
      <c r="I35" s="38">
        <v>0</v>
      </c>
      <c r="J35" s="38">
        <v>0</v>
      </c>
      <c r="K35" s="38"/>
      <c r="L35" s="38"/>
      <c r="M35" s="38"/>
      <c r="N35" s="39"/>
      <c r="O35" s="38">
        <v>216</v>
      </c>
      <c r="P35" s="38">
        <v>-56</v>
      </c>
      <c r="Q35" s="38">
        <v>0</v>
      </c>
      <c r="R35" s="38">
        <v>231</v>
      </c>
      <c r="S35" s="38" t="s">
        <v>21</v>
      </c>
      <c r="T35" s="38">
        <v>935</v>
      </c>
      <c r="U35" s="39"/>
      <c r="V35" s="38">
        <v>2667</v>
      </c>
      <c r="W35" s="38">
        <v>45</v>
      </c>
      <c r="X35" s="38">
        <v>3</v>
      </c>
      <c r="Y35" s="38">
        <v>6870</v>
      </c>
      <c r="Z35" s="38" t="s">
        <v>21</v>
      </c>
      <c r="AA35" s="38">
        <v>388</v>
      </c>
      <c r="AF35" s="28"/>
    </row>
    <row r="36" spans="1:32" ht="21.6" x14ac:dyDescent="0.3">
      <c r="A36" s="32" t="s">
        <v>219</v>
      </c>
      <c r="B36" s="33" t="s">
        <v>220</v>
      </c>
      <c r="C36" s="34">
        <v>0</v>
      </c>
      <c r="D36" s="34">
        <v>0.28000000000000003</v>
      </c>
      <c r="E36" s="34">
        <v>0.52915026221291817</v>
      </c>
      <c r="F36" s="34">
        <v>0</v>
      </c>
      <c r="G36" s="34">
        <v>0</v>
      </c>
      <c r="H36" s="34"/>
      <c r="I36" s="34">
        <v>0</v>
      </c>
      <c r="J36" s="34">
        <v>5</v>
      </c>
      <c r="K36" s="34"/>
      <c r="L36" s="34"/>
      <c r="M36" s="34"/>
      <c r="N36" s="35"/>
      <c r="O36" s="34">
        <v>983</v>
      </c>
      <c r="P36" s="34">
        <v>0</v>
      </c>
      <c r="Q36" s="34">
        <v>0</v>
      </c>
      <c r="R36" s="34">
        <v>376</v>
      </c>
      <c r="S36" s="34"/>
      <c r="T36" s="34">
        <v>2614</v>
      </c>
      <c r="U36" s="35"/>
      <c r="V36" s="34">
        <v>51101</v>
      </c>
      <c r="W36" s="34">
        <v>53</v>
      </c>
      <c r="X36" s="34">
        <v>9</v>
      </c>
      <c r="Y36" s="34">
        <v>11468</v>
      </c>
      <c r="Z36" s="34"/>
      <c r="AA36" s="34">
        <v>4456</v>
      </c>
      <c r="AF36" s="28"/>
    </row>
    <row r="37" spans="1:32" x14ac:dyDescent="0.3">
      <c r="A37" s="36" t="s">
        <v>221</v>
      </c>
      <c r="B37" s="37" t="s">
        <v>222</v>
      </c>
      <c r="C37" s="38">
        <v>0</v>
      </c>
      <c r="D37" s="34">
        <v>0.66</v>
      </c>
      <c r="E37" s="34">
        <v>0.81240384046359604</v>
      </c>
      <c r="F37" s="34">
        <v>0</v>
      </c>
      <c r="G37" s="34">
        <v>0</v>
      </c>
      <c r="H37" s="38"/>
      <c r="I37" s="38">
        <v>0</v>
      </c>
      <c r="J37" s="38">
        <v>0</v>
      </c>
      <c r="K37" s="38"/>
      <c r="L37" s="38"/>
      <c r="M37" s="38"/>
      <c r="N37" s="39"/>
      <c r="O37" s="38">
        <v>11599</v>
      </c>
      <c r="P37" s="38">
        <v>6</v>
      </c>
      <c r="Q37" s="38">
        <v>2</v>
      </c>
      <c r="R37" s="38">
        <v>3426</v>
      </c>
      <c r="S37" s="38" t="s">
        <v>21</v>
      </c>
      <c r="T37" s="38">
        <v>3386</v>
      </c>
      <c r="U37" s="39"/>
      <c r="V37" s="38">
        <v>441</v>
      </c>
      <c r="W37" s="38">
        <v>-12</v>
      </c>
      <c r="X37" s="38">
        <v>0</v>
      </c>
      <c r="Y37" s="38">
        <v>85</v>
      </c>
      <c r="Z37" s="38" t="s">
        <v>21</v>
      </c>
      <c r="AA37" s="38">
        <v>5188</v>
      </c>
      <c r="AF37" s="28"/>
    </row>
    <row r="38" spans="1:32" x14ac:dyDescent="0.3">
      <c r="A38" s="32" t="s">
        <v>223</v>
      </c>
      <c r="B38" s="33" t="s">
        <v>224</v>
      </c>
      <c r="C38" s="34">
        <v>0</v>
      </c>
      <c r="D38" s="34">
        <v>0.36</v>
      </c>
      <c r="E38" s="34">
        <v>0.6</v>
      </c>
      <c r="F38" s="34">
        <v>0</v>
      </c>
      <c r="G38" s="34">
        <v>0</v>
      </c>
      <c r="H38" s="34"/>
      <c r="I38" s="34">
        <v>0</v>
      </c>
      <c r="J38" s="34">
        <v>0</v>
      </c>
      <c r="K38" s="34"/>
      <c r="L38" s="34"/>
      <c r="M38" s="34"/>
      <c r="N38" s="35"/>
      <c r="O38" s="34">
        <v>25811</v>
      </c>
      <c r="P38" s="34">
        <v>-6</v>
      </c>
      <c r="Q38" s="34">
        <v>0</v>
      </c>
      <c r="R38" s="34">
        <v>14000</v>
      </c>
      <c r="S38" s="34" t="s">
        <v>21</v>
      </c>
      <c r="T38" s="34">
        <v>1844</v>
      </c>
      <c r="U38" s="35"/>
      <c r="V38" s="34">
        <v>52</v>
      </c>
      <c r="W38" s="34">
        <v>148</v>
      </c>
      <c r="X38" s="34">
        <v>0</v>
      </c>
      <c r="Y38" s="34">
        <v>24</v>
      </c>
      <c r="Z38" s="34" t="s">
        <v>21</v>
      </c>
      <c r="AA38" s="34">
        <v>2167</v>
      </c>
      <c r="AF38" s="28"/>
    </row>
    <row r="39" spans="1:32" x14ac:dyDescent="0.3">
      <c r="A39" s="36" t="s">
        <v>225</v>
      </c>
      <c r="B39" s="37" t="s">
        <v>226</v>
      </c>
      <c r="C39" s="38">
        <v>0</v>
      </c>
      <c r="D39" s="34">
        <v>0.89</v>
      </c>
      <c r="E39" s="34">
        <v>0.94339811320566036</v>
      </c>
      <c r="F39" s="34">
        <v>0</v>
      </c>
      <c r="G39" s="34">
        <v>0</v>
      </c>
      <c r="H39" s="38"/>
      <c r="I39" s="38">
        <v>0</v>
      </c>
      <c r="J39" s="38">
        <v>5</v>
      </c>
      <c r="K39" s="38"/>
      <c r="L39" s="38"/>
      <c r="M39" s="38"/>
      <c r="N39" s="39"/>
      <c r="O39" s="38">
        <v>85475</v>
      </c>
      <c r="P39" s="38">
        <v>23</v>
      </c>
      <c r="Q39" s="38">
        <v>2</v>
      </c>
      <c r="R39" s="38">
        <v>15789</v>
      </c>
      <c r="S39" s="38" t="s">
        <v>21</v>
      </c>
      <c r="T39" s="38">
        <v>5414</v>
      </c>
      <c r="U39" s="39"/>
      <c r="V39" s="38">
        <v>3023</v>
      </c>
      <c r="W39" s="38">
        <v>14</v>
      </c>
      <c r="X39" s="38">
        <v>0</v>
      </c>
      <c r="Y39" s="38">
        <v>473</v>
      </c>
      <c r="Z39" s="38" t="s">
        <v>21</v>
      </c>
      <c r="AA39" s="38">
        <v>6391</v>
      </c>
      <c r="AF39" s="28"/>
    </row>
    <row r="40" spans="1:32" ht="21.6" x14ac:dyDescent="0.3">
      <c r="A40" s="32" t="s">
        <v>227</v>
      </c>
      <c r="B40" s="33" t="s">
        <v>228</v>
      </c>
      <c r="C40" s="34">
        <v>0</v>
      </c>
      <c r="D40" s="34">
        <v>0.39</v>
      </c>
      <c r="E40" s="34">
        <v>0.62449979983983983</v>
      </c>
      <c r="F40" s="34">
        <v>0</v>
      </c>
      <c r="G40" s="34">
        <v>0</v>
      </c>
      <c r="H40" s="34"/>
      <c r="I40" s="34">
        <v>0</v>
      </c>
      <c r="J40" s="34">
        <v>5</v>
      </c>
      <c r="K40" s="34"/>
      <c r="L40" s="34"/>
      <c r="M40" s="34"/>
      <c r="N40" s="35"/>
      <c r="O40" s="34">
        <v>25</v>
      </c>
      <c r="P40" s="34">
        <v>-65</v>
      </c>
      <c r="Q40" s="34">
        <v>0</v>
      </c>
      <c r="R40" s="34">
        <v>6</v>
      </c>
      <c r="S40" s="34"/>
      <c r="T40" s="34">
        <v>4167</v>
      </c>
      <c r="U40" s="35"/>
      <c r="V40" s="34">
        <v>8</v>
      </c>
      <c r="W40" s="34">
        <v>-11</v>
      </c>
      <c r="X40" s="34">
        <v>0</v>
      </c>
      <c r="Y40" s="34">
        <v>1</v>
      </c>
      <c r="Z40" s="34"/>
      <c r="AA40" s="34">
        <v>8000</v>
      </c>
      <c r="AF40" s="28"/>
    </row>
    <row r="41" spans="1:32" ht="21.6" x14ac:dyDescent="0.3">
      <c r="A41" s="36" t="s">
        <v>229</v>
      </c>
      <c r="B41" s="37" t="s">
        <v>230</v>
      </c>
      <c r="C41" s="38">
        <v>0</v>
      </c>
      <c r="D41" s="34">
        <v>0.59</v>
      </c>
      <c r="E41" s="34">
        <v>0.76811457478686085</v>
      </c>
      <c r="F41" s="34">
        <v>0</v>
      </c>
      <c r="G41" s="34">
        <v>0</v>
      </c>
      <c r="H41" s="38"/>
      <c r="I41" s="38">
        <v>0</v>
      </c>
      <c r="J41" s="38">
        <v>5</v>
      </c>
      <c r="K41" s="38"/>
      <c r="L41" s="38"/>
      <c r="M41" s="38"/>
      <c r="N41" s="39"/>
      <c r="O41" s="38">
        <v>5986</v>
      </c>
      <c r="P41" s="38">
        <v>15</v>
      </c>
      <c r="Q41" s="38">
        <v>0</v>
      </c>
      <c r="R41" s="38">
        <v>981</v>
      </c>
      <c r="S41" s="38" t="s">
        <v>21</v>
      </c>
      <c r="T41" s="38">
        <v>6102</v>
      </c>
      <c r="U41" s="39"/>
      <c r="V41" s="38">
        <v>66</v>
      </c>
      <c r="W41" s="38">
        <v>50</v>
      </c>
      <c r="X41" s="38">
        <v>0</v>
      </c>
      <c r="Y41" s="38">
        <v>9</v>
      </c>
      <c r="Z41" s="38" t="s">
        <v>21</v>
      </c>
      <c r="AA41" s="38">
        <v>7333</v>
      </c>
      <c r="AF41" s="28"/>
    </row>
    <row r="42" spans="1:32" x14ac:dyDescent="0.3">
      <c r="A42" s="32" t="s">
        <v>231</v>
      </c>
      <c r="B42" s="33" t="s">
        <v>232</v>
      </c>
      <c r="C42" s="34">
        <v>0</v>
      </c>
      <c r="D42" s="34">
        <v>0.51</v>
      </c>
      <c r="E42" s="34">
        <v>0.71414284285428498</v>
      </c>
      <c r="F42" s="34">
        <v>0</v>
      </c>
      <c r="G42" s="34">
        <v>0</v>
      </c>
      <c r="H42" s="34"/>
      <c r="I42" s="34">
        <v>0</v>
      </c>
      <c r="J42" s="34">
        <v>5</v>
      </c>
      <c r="K42" s="34"/>
      <c r="L42" s="34"/>
      <c r="M42" s="34"/>
      <c r="N42" s="35"/>
      <c r="O42" s="34">
        <v>1594</v>
      </c>
      <c r="P42" s="34">
        <v>-38</v>
      </c>
      <c r="Q42" s="34">
        <v>0</v>
      </c>
      <c r="R42" s="34">
        <v>375</v>
      </c>
      <c r="S42" s="34" t="s">
        <v>21</v>
      </c>
      <c r="T42" s="34">
        <v>4251</v>
      </c>
      <c r="U42" s="35"/>
      <c r="V42" s="34">
        <v>883</v>
      </c>
      <c r="W42" s="34">
        <v>41</v>
      </c>
      <c r="X42" s="34">
        <v>0</v>
      </c>
      <c r="Y42" s="34">
        <v>383</v>
      </c>
      <c r="Z42" s="34" t="s">
        <v>21</v>
      </c>
      <c r="AA42" s="34">
        <v>2305</v>
      </c>
      <c r="AF42" s="28"/>
    </row>
    <row r="43" spans="1:32" x14ac:dyDescent="0.3">
      <c r="A43" s="36" t="s">
        <v>233</v>
      </c>
      <c r="B43" s="37" t="s">
        <v>234</v>
      </c>
      <c r="C43" s="38">
        <v>0</v>
      </c>
      <c r="D43" s="34">
        <v>0.44</v>
      </c>
      <c r="E43" s="34">
        <v>0.66332495807107994</v>
      </c>
      <c r="F43" s="34">
        <v>0</v>
      </c>
      <c r="G43" s="34">
        <v>0</v>
      </c>
      <c r="H43" s="38"/>
      <c r="I43" s="38">
        <v>0</v>
      </c>
      <c r="J43" s="38">
        <v>5</v>
      </c>
      <c r="K43" s="38"/>
      <c r="L43" s="38"/>
      <c r="M43" s="38"/>
      <c r="N43" s="39"/>
      <c r="O43" s="38">
        <v>26737</v>
      </c>
      <c r="P43" s="38">
        <v>23</v>
      </c>
      <c r="Q43" s="38">
        <v>1</v>
      </c>
      <c r="R43" s="38">
        <v>3854</v>
      </c>
      <c r="S43" s="38" t="s">
        <v>21</v>
      </c>
      <c r="T43" s="38">
        <v>6937</v>
      </c>
      <c r="U43" s="39"/>
      <c r="V43" s="38">
        <v>4396</v>
      </c>
      <c r="W43" s="38">
        <v>-21</v>
      </c>
      <c r="X43" s="38">
        <v>0</v>
      </c>
      <c r="Y43" s="38">
        <v>979</v>
      </c>
      <c r="Z43" s="38" t="s">
        <v>21</v>
      </c>
      <c r="AA43" s="38">
        <v>4490</v>
      </c>
      <c r="AF43" s="28"/>
    </row>
    <row r="44" spans="1:32" x14ac:dyDescent="0.3">
      <c r="A44" s="32" t="s">
        <v>235</v>
      </c>
      <c r="B44" s="33" t="s">
        <v>236</v>
      </c>
      <c r="C44" s="34">
        <v>0</v>
      </c>
      <c r="D44" s="34">
        <v>0.71</v>
      </c>
      <c r="E44" s="34">
        <v>0.84261497731763579</v>
      </c>
      <c r="F44" s="34">
        <v>0</v>
      </c>
      <c r="G44" s="34">
        <v>0</v>
      </c>
      <c r="H44" s="34"/>
      <c r="I44" s="34">
        <v>0</v>
      </c>
      <c r="J44" s="34">
        <v>5</v>
      </c>
      <c r="K44" s="34"/>
      <c r="L44" s="34"/>
      <c r="M44" s="34"/>
      <c r="N44" s="35"/>
      <c r="O44" s="34">
        <v>1994</v>
      </c>
      <c r="P44" s="34">
        <v>-7</v>
      </c>
      <c r="Q44" s="34">
        <v>1</v>
      </c>
      <c r="R44" s="34">
        <v>1811</v>
      </c>
      <c r="S44" s="34" t="s">
        <v>21</v>
      </c>
      <c r="T44" s="34">
        <v>1101</v>
      </c>
      <c r="U44" s="35"/>
      <c r="V44" s="34">
        <v>23</v>
      </c>
      <c r="W44" s="34">
        <v>2</v>
      </c>
      <c r="X44" s="34">
        <v>0</v>
      </c>
      <c r="Y44" s="34">
        <v>4</v>
      </c>
      <c r="Z44" s="34" t="s">
        <v>21</v>
      </c>
      <c r="AA44" s="34">
        <v>5750</v>
      </c>
      <c r="AF44" s="28"/>
    </row>
    <row r="45" spans="1:32" x14ac:dyDescent="0.3">
      <c r="A45" s="36" t="s">
        <v>237</v>
      </c>
      <c r="B45" s="37" t="s">
        <v>238</v>
      </c>
      <c r="C45" s="38">
        <v>0</v>
      </c>
      <c r="D45" s="34">
        <v>0.71</v>
      </c>
      <c r="E45" s="34">
        <v>0.84261497731763579</v>
      </c>
      <c r="F45" s="34">
        <v>0</v>
      </c>
      <c r="G45" s="34">
        <v>0</v>
      </c>
      <c r="H45" s="38"/>
      <c r="I45" s="38">
        <v>0</v>
      </c>
      <c r="J45" s="38">
        <v>5</v>
      </c>
      <c r="K45" s="38"/>
      <c r="L45" s="38"/>
      <c r="M45" s="38"/>
      <c r="N45" s="39"/>
      <c r="O45" s="38">
        <v>3504</v>
      </c>
      <c r="P45" s="38">
        <v>-53</v>
      </c>
      <c r="Q45" s="38">
        <v>0</v>
      </c>
      <c r="R45" s="38">
        <v>585</v>
      </c>
      <c r="S45" s="38" t="s">
        <v>21</v>
      </c>
      <c r="T45" s="38">
        <v>5990</v>
      </c>
      <c r="U45" s="39"/>
      <c r="V45" s="38">
        <v>129</v>
      </c>
      <c r="W45" s="38">
        <v>-17</v>
      </c>
      <c r="X45" s="38">
        <v>0</v>
      </c>
      <c r="Y45" s="38">
        <v>14</v>
      </c>
      <c r="Z45" s="38" t="s">
        <v>21</v>
      </c>
      <c r="AA45" s="38">
        <v>9214</v>
      </c>
      <c r="AF45" s="28"/>
    </row>
    <row r="46" spans="1:32" x14ac:dyDescent="0.3">
      <c r="A46" s="32" t="s">
        <v>239</v>
      </c>
      <c r="B46" s="33" t="s">
        <v>240</v>
      </c>
      <c r="C46" s="34">
        <v>0</v>
      </c>
      <c r="D46" s="34">
        <v>0.56999999999999995</v>
      </c>
      <c r="E46" s="34">
        <v>0.75498344352707492</v>
      </c>
      <c r="F46" s="34">
        <v>0</v>
      </c>
      <c r="G46" s="34">
        <v>0</v>
      </c>
      <c r="H46" s="34"/>
      <c r="I46" s="34">
        <v>0</v>
      </c>
      <c r="J46" s="34">
        <v>5</v>
      </c>
      <c r="K46" s="34"/>
      <c r="L46" s="34"/>
      <c r="M46" s="34"/>
      <c r="N46" s="35"/>
      <c r="O46" s="34">
        <v>62924</v>
      </c>
      <c r="P46" s="34">
        <v>49</v>
      </c>
      <c r="Q46" s="34">
        <v>7</v>
      </c>
      <c r="R46" s="34">
        <v>6943</v>
      </c>
      <c r="S46" s="34" t="s">
        <v>21</v>
      </c>
      <c r="T46" s="34">
        <v>9063</v>
      </c>
      <c r="U46" s="35"/>
      <c r="V46" s="34">
        <v>120</v>
      </c>
      <c r="W46" s="34">
        <v>-2</v>
      </c>
      <c r="X46" s="34">
        <v>0</v>
      </c>
      <c r="Y46" s="34">
        <v>14</v>
      </c>
      <c r="Z46" s="34" t="s">
        <v>21</v>
      </c>
      <c r="AA46" s="34">
        <v>8571</v>
      </c>
      <c r="AF46" s="28"/>
    </row>
    <row r="47" spans="1:32" x14ac:dyDescent="0.3">
      <c r="A47" s="36" t="s">
        <v>241</v>
      </c>
      <c r="B47" s="37" t="s">
        <v>242</v>
      </c>
      <c r="C47" s="38">
        <v>0</v>
      </c>
      <c r="D47" s="34">
        <v>0.42</v>
      </c>
      <c r="E47" s="34">
        <v>0.64807406984078597</v>
      </c>
      <c r="F47" s="34">
        <v>0</v>
      </c>
      <c r="G47" s="34">
        <v>0</v>
      </c>
      <c r="H47" s="38"/>
      <c r="I47" s="38">
        <v>0</v>
      </c>
      <c r="J47" s="38"/>
      <c r="K47" s="38"/>
      <c r="L47" s="38"/>
      <c r="M47" s="38"/>
      <c r="N47" s="39"/>
      <c r="O47" s="38">
        <v>2616</v>
      </c>
      <c r="P47" s="38">
        <v>200</v>
      </c>
      <c r="Q47" s="38">
        <v>1</v>
      </c>
      <c r="R47" s="38">
        <v>1496</v>
      </c>
      <c r="S47" s="38"/>
      <c r="T47" s="38">
        <v>1749</v>
      </c>
      <c r="U47" s="39"/>
      <c r="V47" s="38">
        <v>0</v>
      </c>
      <c r="W47" s="38"/>
      <c r="X47" s="38">
        <v>0</v>
      </c>
      <c r="Y47" s="38"/>
      <c r="Z47" s="38"/>
      <c r="AA47" s="38"/>
      <c r="AF47" s="28"/>
    </row>
    <row r="48" spans="1:32" x14ac:dyDescent="0.3">
      <c r="A48" s="32" t="s">
        <v>243</v>
      </c>
      <c r="B48" s="33" t="s">
        <v>244</v>
      </c>
      <c r="C48" s="34">
        <v>0</v>
      </c>
      <c r="D48" s="34">
        <v>0.33</v>
      </c>
      <c r="E48" s="34">
        <v>0.57445626465380284</v>
      </c>
      <c r="F48" s="34">
        <v>0</v>
      </c>
      <c r="G48" s="34">
        <v>0</v>
      </c>
      <c r="H48" s="34"/>
      <c r="I48" s="34">
        <v>0</v>
      </c>
      <c r="J48" s="34">
        <v>5</v>
      </c>
      <c r="K48" s="34"/>
      <c r="L48" s="34"/>
      <c r="M48" s="34"/>
      <c r="N48" s="35"/>
      <c r="O48" s="34">
        <v>4375</v>
      </c>
      <c r="P48" s="34">
        <v>4</v>
      </c>
      <c r="Q48" s="34">
        <v>1</v>
      </c>
      <c r="R48" s="34">
        <v>243</v>
      </c>
      <c r="S48" s="34"/>
      <c r="T48" s="34">
        <v>18004</v>
      </c>
      <c r="U48" s="35"/>
      <c r="V48" s="34">
        <v>28</v>
      </c>
      <c r="W48" s="34">
        <v>128</v>
      </c>
      <c r="X48" s="34">
        <v>0</v>
      </c>
      <c r="Y48" s="34">
        <v>5</v>
      </c>
      <c r="Z48" s="34"/>
      <c r="AA48" s="34">
        <v>5600</v>
      </c>
      <c r="AF48" s="28"/>
    </row>
    <row r="49" spans="1:32" x14ac:dyDescent="0.3">
      <c r="A49" s="36" t="s">
        <v>245</v>
      </c>
      <c r="B49" s="37" t="s">
        <v>246</v>
      </c>
      <c r="C49" s="38">
        <v>0</v>
      </c>
      <c r="D49" s="34">
        <v>0.47</v>
      </c>
      <c r="E49" s="34">
        <v>0.68556546004010444</v>
      </c>
      <c r="F49" s="34">
        <v>0</v>
      </c>
      <c r="G49" s="34">
        <v>0</v>
      </c>
      <c r="H49" s="38"/>
      <c r="I49" s="38">
        <v>0</v>
      </c>
      <c r="J49" s="38">
        <v>5</v>
      </c>
      <c r="K49" s="38"/>
      <c r="L49" s="38"/>
      <c r="M49" s="38"/>
      <c r="N49" s="39"/>
      <c r="O49" s="38">
        <v>162</v>
      </c>
      <c r="P49" s="38">
        <v>181</v>
      </c>
      <c r="Q49" s="38">
        <v>1</v>
      </c>
      <c r="R49" s="38">
        <v>6</v>
      </c>
      <c r="S49" s="38" t="s">
        <v>21</v>
      </c>
      <c r="T49" s="38">
        <v>27000</v>
      </c>
      <c r="U49" s="39"/>
      <c r="V49" s="38">
        <v>5</v>
      </c>
      <c r="W49" s="38"/>
      <c r="X49" s="38">
        <v>0</v>
      </c>
      <c r="Y49" s="38">
        <v>1</v>
      </c>
      <c r="Z49" s="38" t="s">
        <v>21</v>
      </c>
      <c r="AA49" s="38">
        <v>5000</v>
      </c>
      <c r="AF49" s="28"/>
    </row>
    <row r="50" spans="1:32" x14ac:dyDescent="0.3">
      <c r="A50" s="32" t="s">
        <v>247</v>
      </c>
      <c r="B50" s="33" t="s">
        <v>248</v>
      </c>
      <c r="C50" s="34">
        <v>0</v>
      </c>
      <c r="D50" s="34">
        <v>0.48</v>
      </c>
      <c r="E50" s="34">
        <v>0.69282032302755092</v>
      </c>
      <c r="F50" s="34">
        <v>0</v>
      </c>
      <c r="G50" s="34">
        <v>0</v>
      </c>
      <c r="H50" s="34"/>
      <c r="I50" s="34">
        <v>0</v>
      </c>
      <c r="J50" s="34">
        <v>5</v>
      </c>
      <c r="K50" s="34"/>
      <c r="L50" s="34"/>
      <c r="M50" s="34"/>
      <c r="N50" s="35"/>
      <c r="O50" s="34">
        <v>1124</v>
      </c>
      <c r="P50" s="34">
        <v>272</v>
      </c>
      <c r="Q50" s="34">
        <v>0</v>
      </c>
      <c r="R50" s="34">
        <v>135</v>
      </c>
      <c r="S50" s="34" t="s">
        <v>21</v>
      </c>
      <c r="T50" s="34">
        <v>8326</v>
      </c>
      <c r="U50" s="35"/>
      <c r="V50" s="34">
        <v>9</v>
      </c>
      <c r="W50" s="34">
        <v>46</v>
      </c>
      <c r="X50" s="34">
        <v>0</v>
      </c>
      <c r="Y50" s="34">
        <v>1</v>
      </c>
      <c r="Z50" s="34" t="s">
        <v>21</v>
      </c>
      <c r="AA50" s="34">
        <v>9000</v>
      </c>
      <c r="AF50" s="28"/>
    </row>
    <row r="51" spans="1:32" ht="21.6" x14ac:dyDescent="0.3">
      <c r="A51" s="36" t="s">
        <v>249</v>
      </c>
      <c r="B51" s="37" t="s">
        <v>250</v>
      </c>
      <c r="C51" s="38">
        <v>0</v>
      </c>
      <c r="D51" s="34">
        <v>0.23</v>
      </c>
      <c r="E51" s="34">
        <v>0.47958315233127197</v>
      </c>
      <c r="F51" s="34">
        <v>0</v>
      </c>
      <c r="G51" s="34">
        <v>0</v>
      </c>
      <c r="H51" s="38"/>
      <c r="I51" s="38">
        <v>0</v>
      </c>
      <c r="J51" s="38">
        <v>5</v>
      </c>
      <c r="K51" s="38"/>
      <c r="L51" s="38"/>
      <c r="M51" s="38"/>
      <c r="N51" s="39"/>
      <c r="O51" s="38">
        <v>3037</v>
      </c>
      <c r="P51" s="38">
        <v>41</v>
      </c>
      <c r="Q51" s="38">
        <v>0</v>
      </c>
      <c r="R51" s="38">
        <v>569</v>
      </c>
      <c r="S51" s="38" t="s">
        <v>21</v>
      </c>
      <c r="T51" s="38">
        <v>5337</v>
      </c>
      <c r="U51" s="39"/>
      <c r="V51" s="38">
        <v>523</v>
      </c>
      <c r="W51" s="38">
        <v>39</v>
      </c>
      <c r="X51" s="38">
        <v>0</v>
      </c>
      <c r="Y51" s="38">
        <v>128</v>
      </c>
      <c r="Z51" s="38" t="s">
        <v>21</v>
      </c>
      <c r="AA51" s="38">
        <v>4086</v>
      </c>
      <c r="AF51" s="28"/>
    </row>
    <row r="52" spans="1:32" x14ac:dyDescent="0.3">
      <c r="A52" s="32" t="s">
        <v>251</v>
      </c>
      <c r="B52" s="33" t="s">
        <v>252</v>
      </c>
      <c r="C52" s="34">
        <v>0</v>
      </c>
      <c r="D52" s="34">
        <v>0.17</v>
      </c>
      <c r="E52" s="34">
        <v>0.41231056256176607</v>
      </c>
      <c r="F52" s="34">
        <v>0</v>
      </c>
      <c r="G52" s="34">
        <v>0</v>
      </c>
      <c r="H52" s="34"/>
      <c r="I52" s="34">
        <v>0</v>
      </c>
      <c r="J52" s="34">
        <v>5</v>
      </c>
      <c r="K52" s="34"/>
      <c r="L52" s="34"/>
      <c r="M52" s="34"/>
      <c r="N52" s="35"/>
      <c r="O52" s="34">
        <v>1750</v>
      </c>
      <c r="P52" s="34">
        <v>5</v>
      </c>
      <c r="Q52" s="34">
        <v>1</v>
      </c>
      <c r="R52" s="34">
        <v>325</v>
      </c>
      <c r="S52" s="34" t="s">
        <v>21</v>
      </c>
      <c r="T52" s="34">
        <v>5385</v>
      </c>
      <c r="U52" s="35"/>
      <c r="V52" s="34">
        <v>288</v>
      </c>
      <c r="W52" s="34">
        <v>4</v>
      </c>
      <c r="X52" s="34">
        <v>0</v>
      </c>
      <c r="Y52" s="34">
        <v>25</v>
      </c>
      <c r="Z52" s="34" t="s">
        <v>21</v>
      </c>
      <c r="AA52" s="34">
        <v>11520</v>
      </c>
      <c r="AF52" s="28"/>
    </row>
    <row r="53" spans="1:32" ht="21.6" x14ac:dyDescent="0.3">
      <c r="A53" s="36" t="s">
        <v>253</v>
      </c>
      <c r="B53" s="37" t="s">
        <v>254</v>
      </c>
      <c r="C53" s="38">
        <v>0</v>
      </c>
      <c r="D53" s="34">
        <v>0.54</v>
      </c>
      <c r="E53" s="34">
        <v>0.73484692283495345</v>
      </c>
      <c r="F53" s="34">
        <v>0</v>
      </c>
      <c r="G53" s="34">
        <v>0</v>
      </c>
      <c r="H53" s="38"/>
      <c r="I53" s="38">
        <v>0</v>
      </c>
      <c r="J53" s="38">
        <v>5</v>
      </c>
      <c r="K53" s="38"/>
      <c r="L53" s="38"/>
      <c r="M53" s="38"/>
      <c r="N53" s="39"/>
      <c r="O53" s="38">
        <v>40</v>
      </c>
      <c r="P53" s="38">
        <v>100</v>
      </c>
      <c r="Q53" s="38">
        <v>0</v>
      </c>
      <c r="R53" s="38">
        <v>5</v>
      </c>
      <c r="S53" s="38"/>
      <c r="T53" s="38">
        <v>8000</v>
      </c>
      <c r="U53" s="39"/>
      <c r="V53" s="38">
        <v>70</v>
      </c>
      <c r="W53" s="38">
        <v>-37</v>
      </c>
      <c r="X53" s="38">
        <v>0</v>
      </c>
      <c r="Y53" s="38">
        <v>29</v>
      </c>
      <c r="Z53" s="38"/>
      <c r="AA53" s="38">
        <v>2414</v>
      </c>
      <c r="AF53" s="28"/>
    </row>
    <row r="54" spans="1:32" ht="21.6" x14ac:dyDescent="0.3">
      <c r="A54" s="32" t="s">
        <v>255</v>
      </c>
      <c r="B54" s="33" t="s">
        <v>256</v>
      </c>
      <c r="C54" s="34">
        <v>0</v>
      </c>
      <c r="D54" s="34">
        <v>0.39</v>
      </c>
      <c r="E54" s="34">
        <v>0.62449979983983983</v>
      </c>
      <c r="F54" s="34">
        <v>0</v>
      </c>
      <c r="G54" s="34">
        <v>0</v>
      </c>
      <c r="H54" s="34"/>
      <c r="I54" s="34">
        <v>0</v>
      </c>
      <c r="J54" s="34">
        <v>5</v>
      </c>
      <c r="K54" s="34"/>
      <c r="L54" s="34"/>
      <c r="M54" s="34"/>
      <c r="N54" s="35"/>
      <c r="O54" s="34">
        <v>92</v>
      </c>
      <c r="P54" s="34">
        <v>208</v>
      </c>
      <c r="Q54" s="34">
        <v>0</v>
      </c>
      <c r="R54" s="34">
        <v>73</v>
      </c>
      <c r="S54" s="34" t="s">
        <v>21</v>
      </c>
      <c r="T54" s="34">
        <v>1260</v>
      </c>
      <c r="U54" s="35"/>
      <c r="V54" s="34">
        <v>15</v>
      </c>
      <c r="W54" s="34">
        <v>29</v>
      </c>
      <c r="X54" s="34">
        <v>0</v>
      </c>
      <c r="Y54" s="34">
        <v>12</v>
      </c>
      <c r="Z54" s="34" t="s">
        <v>21</v>
      </c>
      <c r="AA54" s="34">
        <v>1250</v>
      </c>
      <c r="AF54" s="28"/>
    </row>
    <row r="55" spans="1:32" ht="21.6" x14ac:dyDescent="0.3">
      <c r="A55" s="36" t="s">
        <v>257</v>
      </c>
      <c r="B55" s="37" t="s">
        <v>258</v>
      </c>
      <c r="C55" s="38">
        <v>0</v>
      </c>
      <c r="D55" s="34">
        <v>0.41</v>
      </c>
      <c r="E55" s="34">
        <v>0.6403124237432849</v>
      </c>
      <c r="F55" s="34">
        <v>0</v>
      </c>
      <c r="G55" s="34">
        <v>0</v>
      </c>
      <c r="H55" s="38"/>
      <c r="I55" s="38">
        <v>0</v>
      </c>
      <c r="J55" s="38">
        <v>5</v>
      </c>
      <c r="K55" s="38"/>
      <c r="L55" s="38"/>
      <c r="M55" s="38"/>
      <c r="N55" s="39"/>
      <c r="O55" s="38">
        <v>78</v>
      </c>
      <c r="P55" s="38">
        <v>2</v>
      </c>
      <c r="Q55" s="38">
        <v>0</v>
      </c>
      <c r="R55" s="38">
        <v>93</v>
      </c>
      <c r="S55" s="38" t="s">
        <v>21</v>
      </c>
      <c r="T55" s="38">
        <v>839</v>
      </c>
      <c r="U55" s="39"/>
      <c r="V55" s="38">
        <v>382</v>
      </c>
      <c r="W55" s="38">
        <v>-13</v>
      </c>
      <c r="X55" s="38">
        <v>0</v>
      </c>
      <c r="Y55" s="38">
        <v>280</v>
      </c>
      <c r="Z55" s="38" t="s">
        <v>21</v>
      </c>
      <c r="AA55" s="38">
        <v>1364</v>
      </c>
      <c r="AF55" s="28"/>
    </row>
    <row r="56" spans="1:32" x14ac:dyDescent="0.3">
      <c r="A56" s="32" t="s">
        <v>259</v>
      </c>
      <c r="B56" s="33" t="s">
        <v>260</v>
      </c>
      <c r="C56" s="34">
        <v>0</v>
      </c>
      <c r="D56" s="34">
        <v>0.37</v>
      </c>
      <c r="E56" s="34">
        <v>0.60827625302982191</v>
      </c>
      <c r="F56" s="34">
        <v>0</v>
      </c>
      <c r="G56" s="34">
        <v>0</v>
      </c>
      <c r="H56" s="34"/>
      <c r="I56" s="34">
        <v>0</v>
      </c>
      <c r="J56" s="34">
        <v>5</v>
      </c>
      <c r="K56" s="34"/>
      <c r="L56" s="34"/>
      <c r="M56" s="34"/>
      <c r="N56" s="35"/>
      <c r="O56" s="34">
        <v>2696</v>
      </c>
      <c r="P56" s="34">
        <v>-12</v>
      </c>
      <c r="Q56" s="34">
        <v>0</v>
      </c>
      <c r="R56" s="34">
        <v>463</v>
      </c>
      <c r="S56" s="34" t="s">
        <v>21</v>
      </c>
      <c r="T56" s="34">
        <v>5823</v>
      </c>
      <c r="U56" s="35"/>
      <c r="V56" s="34">
        <v>331</v>
      </c>
      <c r="W56" s="34">
        <v>6</v>
      </c>
      <c r="X56" s="34">
        <v>0</v>
      </c>
      <c r="Y56" s="34">
        <v>71</v>
      </c>
      <c r="Z56" s="34" t="s">
        <v>21</v>
      </c>
      <c r="AA56" s="34">
        <v>4662</v>
      </c>
      <c r="AF56" s="28"/>
    </row>
    <row r="57" spans="1:32" x14ac:dyDescent="0.3">
      <c r="A57" s="36" t="s">
        <v>261</v>
      </c>
      <c r="B57" s="37" t="s">
        <v>262</v>
      </c>
      <c r="C57" s="38">
        <v>0</v>
      </c>
      <c r="D57" s="34">
        <v>0.21</v>
      </c>
      <c r="E57" s="34">
        <v>0.45825756949558399</v>
      </c>
      <c r="F57" s="34">
        <v>0</v>
      </c>
      <c r="G57" s="34">
        <v>0</v>
      </c>
      <c r="H57" s="38"/>
      <c r="I57" s="38">
        <v>0</v>
      </c>
      <c r="J57" s="38">
        <v>5</v>
      </c>
      <c r="K57" s="38"/>
      <c r="L57" s="38"/>
      <c r="M57" s="38"/>
      <c r="N57" s="39"/>
      <c r="O57" s="38">
        <v>992</v>
      </c>
      <c r="P57" s="38">
        <v>14</v>
      </c>
      <c r="Q57" s="38">
        <v>0</v>
      </c>
      <c r="R57" s="38">
        <v>292</v>
      </c>
      <c r="S57" s="38" t="s">
        <v>21</v>
      </c>
      <c r="T57" s="38">
        <v>3397</v>
      </c>
      <c r="U57" s="39"/>
      <c r="V57" s="38">
        <v>79</v>
      </c>
      <c r="W57" s="38">
        <v>-16</v>
      </c>
      <c r="X57" s="38">
        <v>0</v>
      </c>
      <c r="Y57" s="38">
        <v>319</v>
      </c>
      <c r="Z57" s="38" t="s">
        <v>21</v>
      </c>
      <c r="AA57" s="38">
        <v>248</v>
      </c>
      <c r="AF57" s="28"/>
    </row>
    <row r="58" spans="1:32" x14ac:dyDescent="0.3">
      <c r="A58" s="32" t="s">
        <v>263</v>
      </c>
      <c r="B58" s="33" t="s">
        <v>264</v>
      </c>
      <c r="C58" s="34">
        <v>0</v>
      </c>
      <c r="D58" s="34">
        <v>0.54</v>
      </c>
      <c r="E58" s="34">
        <v>0.73484692283495345</v>
      </c>
      <c r="F58" s="34">
        <v>0</v>
      </c>
      <c r="G58" s="34">
        <v>0</v>
      </c>
      <c r="H58" s="34"/>
      <c r="I58" s="34">
        <v>0</v>
      </c>
      <c r="J58" s="34">
        <v>5</v>
      </c>
      <c r="K58" s="34"/>
      <c r="L58" s="34"/>
      <c r="M58" s="34"/>
      <c r="N58" s="35"/>
      <c r="O58" s="34">
        <v>756</v>
      </c>
      <c r="P58" s="34">
        <v>10</v>
      </c>
      <c r="Q58" s="34">
        <v>0</v>
      </c>
      <c r="R58" s="34">
        <v>102</v>
      </c>
      <c r="S58" s="34" t="s">
        <v>21</v>
      </c>
      <c r="T58" s="34">
        <v>7412</v>
      </c>
      <c r="U58" s="35"/>
      <c r="V58" s="34">
        <v>195</v>
      </c>
      <c r="W58" s="34">
        <v>25</v>
      </c>
      <c r="X58" s="34">
        <v>0</v>
      </c>
      <c r="Y58" s="34">
        <v>100</v>
      </c>
      <c r="Z58" s="34" t="s">
        <v>21</v>
      </c>
      <c r="AA58" s="34">
        <v>1950</v>
      </c>
      <c r="AF58" s="28"/>
    </row>
    <row r="59" spans="1:32" ht="21.6" x14ac:dyDescent="0.3">
      <c r="A59" s="36" t="s">
        <v>265</v>
      </c>
      <c r="B59" s="37" t="s">
        <v>266</v>
      </c>
      <c r="C59" s="38">
        <v>0</v>
      </c>
      <c r="D59" s="34">
        <v>0.44</v>
      </c>
      <c r="E59" s="34">
        <v>0.66332495807107994</v>
      </c>
      <c r="F59" s="34">
        <v>0</v>
      </c>
      <c r="G59" s="34">
        <v>0</v>
      </c>
      <c r="H59" s="38"/>
      <c r="I59" s="38">
        <v>0</v>
      </c>
      <c r="J59" s="38">
        <v>0</v>
      </c>
      <c r="K59" s="38"/>
      <c r="L59" s="38"/>
      <c r="M59" s="38"/>
      <c r="N59" s="39"/>
      <c r="O59" s="38">
        <v>5519</v>
      </c>
      <c r="P59" s="38">
        <v>248</v>
      </c>
      <c r="Q59" s="38">
        <v>0</v>
      </c>
      <c r="R59" s="38">
        <v>1038</v>
      </c>
      <c r="S59" s="38"/>
      <c r="T59" s="38">
        <v>5317</v>
      </c>
      <c r="U59" s="39"/>
      <c r="V59" s="38">
        <v>6</v>
      </c>
      <c r="W59" s="38">
        <v>14</v>
      </c>
      <c r="X59" s="38">
        <v>0</v>
      </c>
      <c r="Y59" s="38">
        <v>5</v>
      </c>
      <c r="Z59" s="38"/>
      <c r="AA59" s="38">
        <v>1200</v>
      </c>
      <c r="AF59" s="28"/>
    </row>
    <row r="60" spans="1:32" x14ac:dyDescent="0.3">
      <c r="A60" s="32" t="s">
        <v>267</v>
      </c>
      <c r="B60" s="33" t="s">
        <v>268</v>
      </c>
      <c r="C60" s="34">
        <v>0</v>
      </c>
      <c r="D60" s="34">
        <v>0.31</v>
      </c>
      <c r="E60" s="34">
        <v>0.55677643628300222</v>
      </c>
      <c r="F60" s="34">
        <v>0</v>
      </c>
      <c r="G60" s="34">
        <v>0</v>
      </c>
      <c r="H60" s="34"/>
      <c r="I60" s="34">
        <v>0</v>
      </c>
      <c r="J60" s="34">
        <v>0</v>
      </c>
      <c r="K60" s="34"/>
      <c r="L60" s="34"/>
      <c r="M60" s="34"/>
      <c r="N60" s="35"/>
      <c r="O60" s="34">
        <v>23447</v>
      </c>
      <c r="P60" s="34">
        <v>-1</v>
      </c>
      <c r="Q60" s="34">
        <v>1</v>
      </c>
      <c r="R60" s="34">
        <v>17799</v>
      </c>
      <c r="S60" s="34" t="s">
        <v>21</v>
      </c>
      <c r="T60" s="34">
        <v>1317</v>
      </c>
      <c r="U60" s="35"/>
      <c r="V60" s="34">
        <v>169</v>
      </c>
      <c r="W60" s="34">
        <v>117</v>
      </c>
      <c r="X60" s="34">
        <v>0</v>
      </c>
      <c r="Y60" s="34">
        <v>134</v>
      </c>
      <c r="Z60" s="34" t="s">
        <v>21</v>
      </c>
      <c r="AA60" s="34">
        <v>1261</v>
      </c>
      <c r="AF60" s="28"/>
    </row>
    <row r="61" spans="1:32" x14ac:dyDescent="0.3">
      <c r="A61" s="36" t="s">
        <v>269</v>
      </c>
      <c r="B61" s="37" t="s">
        <v>270</v>
      </c>
      <c r="C61" s="38">
        <v>0</v>
      </c>
      <c r="D61" s="34">
        <v>0.68</v>
      </c>
      <c r="E61" s="34">
        <v>0.82462112512353214</v>
      </c>
      <c r="F61" s="34">
        <v>0</v>
      </c>
      <c r="G61" s="34">
        <v>0</v>
      </c>
      <c r="H61" s="38"/>
      <c r="I61" s="38">
        <v>0</v>
      </c>
      <c r="J61" s="38">
        <v>0</v>
      </c>
      <c r="K61" s="38"/>
      <c r="L61" s="38"/>
      <c r="M61" s="38"/>
      <c r="N61" s="39"/>
      <c r="O61" s="38">
        <v>536</v>
      </c>
      <c r="P61" s="38">
        <v>12</v>
      </c>
      <c r="Q61" s="38">
        <v>0</v>
      </c>
      <c r="R61" s="38">
        <v>211</v>
      </c>
      <c r="S61" s="38"/>
      <c r="T61" s="38">
        <v>2540</v>
      </c>
      <c r="U61" s="39"/>
      <c r="V61" s="38">
        <v>1</v>
      </c>
      <c r="W61" s="38">
        <v>-50</v>
      </c>
      <c r="X61" s="38">
        <v>0</v>
      </c>
      <c r="Y61" s="38">
        <v>1</v>
      </c>
      <c r="Z61" s="38"/>
      <c r="AA61" s="38">
        <v>1000</v>
      </c>
      <c r="AF61" s="28"/>
    </row>
    <row r="62" spans="1:32" x14ac:dyDescent="0.3">
      <c r="A62" s="32" t="s">
        <v>271</v>
      </c>
      <c r="B62" s="33" t="s">
        <v>272</v>
      </c>
      <c r="C62" s="34">
        <v>0</v>
      </c>
      <c r="D62" s="34">
        <v>0.88</v>
      </c>
      <c r="E62" s="34">
        <v>0.93808315196468595</v>
      </c>
      <c r="F62" s="34">
        <v>0</v>
      </c>
      <c r="G62" s="34">
        <v>0</v>
      </c>
      <c r="H62" s="34"/>
      <c r="I62" s="34">
        <v>0</v>
      </c>
      <c r="J62" s="34">
        <v>0</v>
      </c>
      <c r="K62" s="34"/>
      <c r="L62" s="34"/>
      <c r="M62" s="34"/>
      <c r="N62" s="35"/>
      <c r="O62" s="34">
        <v>7958</v>
      </c>
      <c r="P62" s="34">
        <v>20</v>
      </c>
      <c r="Q62" s="34">
        <v>2</v>
      </c>
      <c r="R62" s="34">
        <v>4620</v>
      </c>
      <c r="S62" s="34" t="s">
        <v>21</v>
      </c>
      <c r="T62" s="34">
        <v>1723</v>
      </c>
      <c r="U62" s="35"/>
      <c r="V62" s="34">
        <v>18</v>
      </c>
      <c r="W62" s="34">
        <v>176</v>
      </c>
      <c r="X62" s="34">
        <v>0</v>
      </c>
      <c r="Y62" s="34">
        <v>44</v>
      </c>
      <c r="Z62" s="34" t="s">
        <v>21</v>
      </c>
      <c r="AA62" s="34">
        <v>409</v>
      </c>
      <c r="AF62" s="28"/>
    </row>
    <row r="63" spans="1:32" x14ac:dyDescent="0.3">
      <c r="A63" s="36" t="s">
        <v>273</v>
      </c>
      <c r="B63" s="37" t="s">
        <v>274</v>
      </c>
      <c r="C63" s="38">
        <v>0</v>
      </c>
      <c r="D63" s="34">
        <v>0.35</v>
      </c>
      <c r="E63" s="34">
        <v>0.59160797830996159</v>
      </c>
      <c r="F63" s="34">
        <v>0</v>
      </c>
      <c r="G63" s="34">
        <v>0</v>
      </c>
      <c r="H63" s="38"/>
      <c r="I63" s="38">
        <v>0</v>
      </c>
      <c r="J63" s="38">
        <v>0</v>
      </c>
      <c r="K63" s="38"/>
      <c r="L63" s="38"/>
      <c r="M63" s="38"/>
      <c r="N63" s="39"/>
      <c r="O63" s="38">
        <v>30502</v>
      </c>
      <c r="P63" s="38">
        <v>10</v>
      </c>
      <c r="Q63" s="38">
        <v>1</v>
      </c>
      <c r="R63" s="38">
        <v>29294</v>
      </c>
      <c r="S63" s="38" t="s">
        <v>21</v>
      </c>
      <c r="T63" s="38">
        <v>1041</v>
      </c>
      <c r="U63" s="39"/>
      <c r="V63" s="38">
        <v>295</v>
      </c>
      <c r="W63" s="38">
        <v>270</v>
      </c>
      <c r="X63" s="38">
        <v>0</v>
      </c>
      <c r="Y63" s="38">
        <v>152</v>
      </c>
      <c r="Z63" s="38" t="s">
        <v>21</v>
      </c>
      <c r="AA63" s="38">
        <v>1941</v>
      </c>
      <c r="AF63" s="28"/>
    </row>
    <row r="64" spans="1:32" x14ac:dyDescent="0.3">
      <c r="A64" s="32" t="s">
        <v>275</v>
      </c>
      <c r="B64" s="33" t="s">
        <v>276</v>
      </c>
      <c r="C64" s="34">
        <v>0</v>
      </c>
      <c r="D64" s="34">
        <v>0.25</v>
      </c>
      <c r="E64" s="34">
        <v>0.5</v>
      </c>
      <c r="F64" s="34">
        <v>0</v>
      </c>
      <c r="G64" s="34">
        <v>0</v>
      </c>
      <c r="H64" s="34"/>
      <c r="I64" s="34">
        <v>0</v>
      </c>
      <c r="J64" s="34"/>
      <c r="K64" s="34"/>
      <c r="L64" s="34"/>
      <c r="M64" s="34"/>
      <c r="N64" s="35"/>
      <c r="O64" s="34">
        <v>516</v>
      </c>
      <c r="P64" s="34">
        <v>1</v>
      </c>
      <c r="Q64" s="34">
        <v>2</v>
      </c>
      <c r="R64" s="34">
        <v>631</v>
      </c>
      <c r="S64" s="34" t="s">
        <v>21</v>
      </c>
      <c r="T64" s="34">
        <v>818</v>
      </c>
      <c r="U64" s="35"/>
      <c r="V64" s="34">
        <v>0</v>
      </c>
      <c r="W64" s="34"/>
      <c r="X64" s="34">
        <v>0</v>
      </c>
      <c r="Y64" s="34"/>
      <c r="Z64" s="34" t="s">
        <v>21</v>
      </c>
      <c r="AA64" s="34"/>
      <c r="AF64" s="28"/>
    </row>
    <row r="65" spans="1:32" x14ac:dyDescent="0.3">
      <c r="A65" s="36" t="s">
        <v>277</v>
      </c>
      <c r="B65" s="37" t="s">
        <v>278</v>
      </c>
      <c r="C65" s="38">
        <v>0</v>
      </c>
      <c r="D65" s="34">
        <v>0.33</v>
      </c>
      <c r="E65" s="34">
        <v>0.57445626465380284</v>
      </c>
      <c r="F65" s="34">
        <v>0</v>
      </c>
      <c r="G65" s="34">
        <v>0</v>
      </c>
      <c r="H65" s="38"/>
      <c r="I65" s="38">
        <v>0</v>
      </c>
      <c r="J65" s="38">
        <v>0</v>
      </c>
      <c r="K65" s="38"/>
      <c r="L65" s="38"/>
      <c r="M65" s="38"/>
      <c r="N65" s="39"/>
      <c r="O65" s="38">
        <v>10340</v>
      </c>
      <c r="P65" s="38">
        <v>16</v>
      </c>
      <c r="Q65" s="38">
        <v>2</v>
      </c>
      <c r="R65" s="38">
        <v>14026</v>
      </c>
      <c r="S65" s="38" t="s">
        <v>21</v>
      </c>
      <c r="T65" s="38">
        <v>737</v>
      </c>
      <c r="U65" s="39"/>
      <c r="V65" s="38">
        <v>3</v>
      </c>
      <c r="W65" s="38">
        <v>-47</v>
      </c>
      <c r="X65" s="38">
        <v>0</v>
      </c>
      <c r="Y65" s="38">
        <v>2</v>
      </c>
      <c r="Z65" s="38" t="s">
        <v>21</v>
      </c>
      <c r="AA65" s="38">
        <v>1500</v>
      </c>
      <c r="AF65" s="28"/>
    </row>
    <row r="66" spans="1:32" x14ac:dyDescent="0.3">
      <c r="A66" s="32" t="s">
        <v>279</v>
      </c>
      <c r="B66" s="33" t="s">
        <v>280</v>
      </c>
      <c r="C66" s="34">
        <v>0</v>
      </c>
      <c r="D66" s="34">
        <v>0.21</v>
      </c>
      <c r="E66" s="34">
        <v>0.45825756949558399</v>
      </c>
      <c r="F66" s="34">
        <v>0</v>
      </c>
      <c r="G66" s="34">
        <v>0</v>
      </c>
      <c r="H66" s="34"/>
      <c r="I66" s="34">
        <v>0</v>
      </c>
      <c r="J66" s="34">
        <v>0</v>
      </c>
      <c r="K66" s="34"/>
      <c r="L66" s="34"/>
      <c r="M66" s="34"/>
      <c r="N66" s="35"/>
      <c r="O66" s="34">
        <v>6126</v>
      </c>
      <c r="P66" s="34">
        <v>79</v>
      </c>
      <c r="Q66" s="34">
        <v>0</v>
      </c>
      <c r="R66" s="34">
        <v>4751</v>
      </c>
      <c r="S66" s="34" t="s">
        <v>21</v>
      </c>
      <c r="T66" s="34">
        <v>1289</v>
      </c>
      <c r="U66" s="35"/>
      <c r="V66" s="34">
        <v>6</v>
      </c>
      <c r="W66" s="34">
        <v>-43</v>
      </c>
      <c r="X66" s="34">
        <v>0</v>
      </c>
      <c r="Y66" s="34">
        <v>12</v>
      </c>
      <c r="Z66" s="34" t="s">
        <v>21</v>
      </c>
      <c r="AA66" s="34">
        <v>500</v>
      </c>
      <c r="AF66" s="28"/>
    </row>
    <row r="67" spans="1:32" x14ac:dyDescent="0.3">
      <c r="A67" s="36" t="s">
        <v>281</v>
      </c>
      <c r="B67" s="37" t="s">
        <v>282</v>
      </c>
      <c r="C67" s="38">
        <v>0</v>
      </c>
      <c r="D67" s="34">
        <v>0.41</v>
      </c>
      <c r="E67" s="34">
        <v>0.6403124237432849</v>
      </c>
      <c r="F67" s="34">
        <v>0</v>
      </c>
      <c r="G67" s="34">
        <v>0</v>
      </c>
      <c r="H67" s="38"/>
      <c r="I67" s="38">
        <v>0</v>
      </c>
      <c r="J67" s="38">
        <v>0</v>
      </c>
      <c r="K67" s="38"/>
      <c r="L67" s="38"/>
      <c r="M67" s="38"/>
      <c r="N67" s="39"/>
      <c r="O67" s="38">
        <v>25408</v>
      </c>
      <c r="P67" s="38">
        <v>-1</v>
      </c>
      <c r="Q67" s="38">
        <v>1</v>
      </c>
      <c r="R67" s="38">
        <v>36083</v>
      </c>
      <c r="S67" s="38" t="s">
        <v>21</v>
      </c>
      <c r="T67" s="38">
        <v>704</v>
      </c>
      <c r="U67" s="39"/>
      <c r="V67" s="38">
        <v>12</v>
      </c>
      <c r="W67" s="38">
        <v>140</v>
      </c>
      <c r="X67" s="38">
        <v>0</v>
      </c>
      <c r="Y67" s="38">
        <v>2</v>
      </c>
      <c r="Z67" s="38" t="s">
        <v>21</v>
      </c>
      <c r="AA67" s="38">
        <v>6000</v>
      </c>
      <c r="AF67" s="28"/>
    </row>
    <row r="68" spans="1:32" x14ac:dyDescent="0.3">
      <c r="A68" s="32" t="s">
        <v>283</v>
      </c>
      <c r="B68" s="33" t="s">
        <v>284</v>
      </c>
      <c r="C68" s="34">
        <v>0</v>
      </c>
      <c r="D68" s="34">
        <v>0.22</v>
      </c>
      <c r="E68" s="34">
        <v>0.46904157598234297</v>
      </c>
      <c r="F68" s="34">
        <v>0</v>
      </c>
      <c r="G68" s="34">
        <v>0</v>
      </c>
      <c r="H68" s="34"/>
      <c r="I68" s="34">
        <v>0</v>
      </c>
      <c r="J68" s="34">
        <v>0</v>
      </c>
      <c r="K68" s="34"/>
      <c r="L68" s="34"/>
      <c r="M68" s="34"/>
      <c r="N68" s="35"/>
      <c r="O68" s="34">
        <v>29188</v>
      </c>
      <c r="P68" s="34">
        <v>22</v>
      </c>
      <c r="Q68" s="34">
        <v>2</v>
      </c>
      <c r="R68" s="34">
        <v>27684</v>
      </c>
      <c r="S68" s="34" t="s">
        <v>21</v>
      </c>
      <c r="T68" s="34">
        <v>1054</v>
      </c>
      <c r="U68" s="35"/>
      <c r="V68" s="34">
        <v>68</v>
      </c>
      <c r="W68" s="34">
        <v>26</v>
      </c>
      <c r="X68" s="34">
        <v>0</v>
      </c>
      <c r="Y68" s="34">
        <v>201</v>
      </c>
      <c r="Z68" s="34" t="s">
        <v>21</v>
      </c>
      <c r="AA68" s="34">
        <v>338</v>
      </c>
      <c r="AF68" s="28"/>
    </row>
    <row r="69" spans="1:32" x14ac:dyDescent="0.3">
      <c r="A69" s="36" t="s">
        <v>285</v>
      </c>
      <c r="B69" s="37" t="s">
        <v>286</v>
      </c>
      <c r="C69" s="38">
        <v>0</v>
      </c>
      <c r="D69" s="34">
        <v>0.28000000000000003</v>
      </c>
      <c r="E69" s="34">
        <v>0.52915026221291817</v>
      </c>
      <c r="F69" s="34">
        <v>0</v>
      </c>
      <c r="G69" s="34">
        <v>0</v>
      </c>
      <c r="H69" s="38"/>
      <c r="I69" s="38">
        <v>0</v>
      </c>
      <c r="J69" s="38">
        <v>0</v>
      </c>
      <c r="K69" s="38"/>
      <c r="L69" s="38"/>
      <c r="M69" s="38"/>
      <c r="N69" s="39"/>
      <c r="O69" s="38">
        <v>58433</v>
      </c>
      <c r="P69" s="38">
        <v>3</v>
      </c>
      <c r="Q69" s="38">
        <v>2</v>
      </c>
      <c r="R69" s="38">
        <v>17567</v>
      </c>
      <c r="S69" s="38" t="s">
        <v>21</v>
      </c>
      <c r="T69" s="38">
        <v>3326</v>
      </c>
      <c r="U69" s="39"/>
      <c r="V69" s="38">
        <v>14</v>
      </c>
      <c r="W69" s="38">
        <v>19</v>
      </c>
      <c r="X69" s="38">
        <v>0</v>
      </c>
      <c r="Y69" s="38">
        <v>10</v>
      </c>
      <c r="Z69" s="38" t="s">
        <v>21</v>
      </c>
      <c r="AA69" s="38">
        <v>1400</v>
      </c>
      <c r="AF69" s="28"/>
    </row>
    <row r="70" spans="1:32" ht="21.6" x14ac:dyDescent="0.3">
      <c r="A70" s="40" t="s">
        <v>287</v>
      </c>
      <c r="B70" s="41" t="s">
        <v>288</v>
      </c>
      <c r="C70" s="42">
        <v>0</v>
      </c>
      <c r="D70" s="34">
        <v>0.26</v>
      </c>
      <c r="E70" s="34">
        <v>0.50990195135927852</v>
      </c>
      <c r="F70" s="34">
        <v>0</v>
      </c>
      <c r="G70" s="34">
        <v>0</v>
      </c>
      <c r="H70" s="42"/>
      <c r="I70" s="42">
        <v>0</v>
      </c>
      <c r="J70" s="42">
        <v>0</v>
      </c>
      <c r="K70" s="42"/>
      <c r="L70" s="42"/>
      <c r="M70" s="42"/>
      <c r="N70" s="43"/>
      <c r="O70" s="42">
        <v>37207</v>
      </c>
      <c r="P70" s="42">
        <v>37</v>
      </c>
      <c r="Q70" s="42">
        <v>1</v>
      </c>
      <c r="R70" s="42">
        <v>3361</v>
      </c>
      <c r="S70" s="42" t="s">
        <v>21</v>
      </c>
      <c r="T70" s="42">
        <v>11070</v>
      </c>
      <c r="U70" s="43"/>
      <c r="V70" s="42">
        <v>207</v>
      </c>
      <c r="W70" s="42">
        <v>24</v>
      </c>
      <c r="X70" s="42">
        <v>0</v>
      </c>
      <c r="Y70" s="42">
        <v>72</v>
      </c>
      <c r="Z70" s="42" t="s">
        <v>21</v>
      </c>
      <c r="AA70" s="42">
        <v>2875</v>
      </c>
      <c r="AB70" s="44"/>
      <c r="AC70" s="44"/>
      <c r="AD70" s="44"/>
      <c r="AE70" s="44"/>
      <c r="AF70" s="45"/>
    </row>
    <row r="71" spans="1:32" x14ac:dyDescent="0.3">
      <c r="C71">
        <v>96133</v>
      </c>
      <c r="G71">
        <v>0.22656268085010317</v>
      </c>
    </row>
    <row r="72" spans="1:32" x14ac:dyDescent="0.3">
      <c r="F72" s="57" t="s">
        <v>154</v>
      </c>
      <c r="G72" s="57">
        <v>0.47598600909071181</v>
      </c>
    </row>
  </sheetData>
  <mergeCells count="6">
    <mergeCell ref="A1:A3"/>
    <mergeCell ref="B1:B3"/>
    <mergeCell ref="C1:AF1"/>
    <mergeCell ref="C2:M2"/>
    <mergeCell ref="N2:T2"/>
    <mergeCell ref="U2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AFE5-F79B-4123-9839-329667A88CF8}">
  <dimension ref="A1:AF44"/>
  <sheetViews>
    <sheetView topLeftCell="A21" workbookViewId="0">
      <selection activeCell="F19" sqref="F19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6.5546875" bestFit="1" customWidth="1"/>
    <col min="10" max="10" width="26.5546875" bestFit="1" customWidth="1"/>
    <col min="11" max="11" width="17.2187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44140625" bestFit="1" customWidth="1"/>
    <col min="18" max="18" width="17.2187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33203125" bestFit="1" customWidth="1"/>
    <col min="25" max="25" width="17.21875" bestFit="1" customWidth="1"/>
    <col min="27" max="27" width="13.77734375" bestFit="1" customWidth="1"/>
  </cols>
  <sheetData>
    <row r="1" spans="1:32" x14ac:dyDescent="0.3">
      <c r="A1" s="18" t="s">
        <v>0</v>
      </c>
      <c r="B1" s="19" t="s">
        <v>1</v>
      </c>
      <c r="C1" s="20" t="s">
        <v>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2"/>
    </row>
    <row r="2" spans="1:32" ht="14.4" customHeight="1" x14ac:dyDescent="0.3">
      <c r="A2" s="23"/>
      <c r="B2" s="24"/>
      <c r="C2" s="25" t="s">
        <v>3</v>
      </c>
      <c r="D2" s="26"/>
      <c r="E2" s="26"/>
      <c r="F2" s="26"/>
      <c r="G2" s="26"/>
      <c r="H2" s="26"/>
      <c r="I2" s="26"/>
      <c r="J2" s="26"/>
      <c r="K2" s="26"/>
      <c r="L2" s="26"/>
      <c r="M2" s="27"/>
      <c r="N2" s="25" t="s">
        <v>4</v>
      </c>
      <c r="O2" s="26"/>
      <c r="P2" s="26"/>
      <c r="Q2" s="26"/>
      <c r="R2" s="26"/>
      <c r="S2" s="26"/>
      <c r="T2" s="27"/>
      <c r="U2" s="25" t="s">
        <v>5</v>
      </c>
      <c r="V2" s="26"/>
      <c r="W2" s="26"/>
      <c r="X2" s="26"/>
      <c r="Y2" s="26"/>
      <c r="Z2" s="26"/>
      <c r="AA2" s="27"/>
      <c r="AF2" s="28"/>
    </row>
    <row r="3" spans="1:32" x14ac:dyDescent="0.3">
      <c r="A3" s="29"/>
      <c r="B3" s="30"/>
      <c r="C3" s="31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1" t="s">
        <v>11</v>
      </c>
      <c r="I3" s="31" t="s">
        <v>12</v>
      </c>
      <c r="J3" s="31" t="s">
        <v>13</v>
      </c>
      <c r="K3" s="31" t="s">
        <v>14</v>
      </c>
      <c r="L3" s="31" t="s">
        <v>15</v>
      </c>
      <c r="M3" s="31" t="s">
        <v>16</v>
      </c>
      <c r="N3" s="31"/>
      <c r="O3" s="31" t="s">
        <v>6</v>
      </c>
      <c r="P3" s="31" t="s">
        <v>11</v>
      </c>
      <c r="Q3" s="31" t="s">
        <v>17</v>
      </c>
      <c r="R3" s="31" t="s">
        <v>14</v>
      </c>
      <c r="S3" s="31" t="s">
        <v>15</v>
      </c>
      <c r="T3" s="31" t="s">
        <v>16</v>
      </c>
      <c r="U3" s="31"/>
      <c r="V3" s="31" t="s">
        <v>6</v>
      </c>
      <c r="W3" s="31" t="s">
        <v>11</v>
      </c>
      <c r="X3" s="31" t="s">
        <v>18</v>
      </c>
      <c r="Y3" s="31" t="s">
        <v>14</v>
      </c>
      <c r="Z3" s="31" t="s">
        <v>15</v>
      </c>
      <c r="AA3" s="31" t="s">
        <v>16</v>
      </c>
      <c r="AF3" s="28"/>
    </row>
    <row r="4" spans="1:32" x14ac:dyDescent="0.3">
      <c r="A4" s="32" t="s">
        <v>289</v>
      </c>
      <c r="B4" s="33" t="s">
        <v>290</v>
      </c>
      <c r="C4" s="34">
        <v>22471</v>
      </c>
      <c r="D4" s="34">
        <v>0.7</v>
      </c>
      <c r="E4" s="34">
        <v>0.83666002653407556</v>
      </c>
      <c r="F4" s="34">
        <v>0.20391292116988358</v>
      </c>
      <c r="G4" s="34">
        <v>4.1580479420035156E-2</v>
      </c>
      <c r="H4" s="34">
        <v>44</v>
      </c>
      <c r="I4" s="34">
        <v>16</v>
      </c>
      <c r="J4" s="34">
        <v>0</v>
      </c>
      <c r="K4" s="34">
        <v>1504</v>
      </c>
      <c r="L4" s="34" t="s">
        <v>21</v>
      </c>
      <c r="M4" s="34">
        <v>14941</v>
      </c>
      <c r="N4" s="35"/>
      <c r="O4" s="34">
        <v>157999</v>
      </c>
      <c r="P4" s="34">
        <v>20</v>
      </c>
      <c r="Q4" s="34">
        <v>19</v>
      </c>
      <c r="R4" s="34">
        <v>12366</v>
      </c>
      <c r="S4" s="34" t="s">
        <v>21</v>
      </c>
      <c r="T4" s="34">
        <v>12777</v>
      </c>
      <c r="U4" s="35"/>
      <c r="V4" s="34">
        <v>143596</v>
      </c>
      <c r="W4" s="34">
        <v>30</v>
      </c>
      <c r="X4" s="34">
        <v>17</v>
      </c>
      <c r="Y4" s="34">
        <v>10605</v>
      </c>
      <c r="Z4" s="34" t="s">
        <v>21</v>
      </c>
      <c r="AA4" s="34">
        <v>13540</v>
      </c>
      <c r="AF4" s="28"/>
    </row>
    <row r="5" spans="1:32" x14ac:dyDescent="0.3">
      <c r="A5" s="36" t="s">
        <v>291</v>
      </c>
      <c r="B5" s="37" t="s">
        <v>292</v>
      </c>
      <c r="C5" s="38">
        <v>18317</v>
      </c>
      <c r="D5" s="34">
        <v>0.44</v>
      </c>
      <c r="E5" s="34">
        <v>0.66332495807107994</v>
      </c>
      <c r="F5" s="34">
        <v>0.16621747928747085</v>
      </c>
      <c r="G5" s="34">
        <v>2.7628250420680803E-2</v>
      </c>
      <c r="H5" s="38">
        <v>19</v>
      </c>
      <c r="I5" s="38">
        <v>2</v>
      </c>
      <c r="J5" s="38">
        <v>0</v>
      </c>
      <c r="K5" s="38">
        <v>4666</v>
      </c>
      <c r="L5" s="38" t="s">
        <v>21</v>
      </c>
      <c r="M5" s="38">
        <v>3926</v>
      </c>
      <c r="N5" s="39"/>
      <c r="O5" s="38">
        <v>315128</v>
      </c>
      <c r="P5" s="38">
        <v>20</v>
      </c>
      <c r="Q5" s="38">
        <v>1</v>
      </c>
      <c r="R5" s="38">
        <v>61860</v>
      </c>
      <c r="S5" s="38" t="s">
        <v>21</v>
      </c>
      <c r="T5" s="38">
        <v>5094</v>
      </c>
      <c r="U5" s="39"/>
      <c r="V5" s="38">
        <v>755812</v>
      </c>
      <c r="W5" s="38">
        <v>10</v>
      </c>
      <c r="X5" s="38">
        <v>3</v>
      </c>
      <c r="Y5" s="38">
        <v>269948</v>
      </c>
      <c r="Z5" s="38" t="s">
        <v>21</v>
      </c>
      <c r="AA5" s="38">
        <v>2800</v>
      </c>
      <c r="AF5" s="28"/>
    </row>
    <row r="6" spans="1:32" x14ac:dyDescent="0.3">
      <c r="A6" s="32" t="s">
        <v>293</v>
      </c>
      <c r="B6" s="33" t="s">
        <v>294</v>
      </c>
      <c r="C6" s="34">
        <v>12072</v>
      </c>
      <c r="D6" s="34">
        <v>0.41</v>
      </c>
      <c r="E6" s="34">
        <v>0.6403124237432849</v>
      </c>
      <c r="F6" s="34">
        <v>0.10954727356872566</v>
      </c>
      <c r="G6" s="34">
        <v>1.2000605146341221E-2</v>
      </c>
      <c r="H6" s="34">
        <v>6</v>
      </c>
      <c r="I6" s="34">
        <v>3</v>
      </c>
      <c r="J6" s="34">
        <v>5</v>
      </c>
      <c r="K6" s="34">
        <v>4536</v>
      </c>
      <c r="L6" s="34" t="s">
        <v>21</v>
      </c>
      <c r="M6" s="34">
        <v>2661</v>
      </c>
      <c r="N6" s="35"/>
      <c r="O6" s="34">
        <v>21707</v>
      </c>
      <c r="P6" s="34">
        <v>7</v>
      </c>
      <c r="Q6" s="34">
        <v>4</v>
      </c>
      <c r="R6" s="34">
        <v>7441</v>
      </c>
      <c r="S6" s="34" t="s">
        <v>21</v>
      </c>
      <c r="T6" s="34">
        <v>2917</v>
      </c>
      <c r="U6" s="35"/>
      <c r="V6" s="34">
        <v>459538</v>
      </c>
      <c r="W6" s="34">
        <v>2</v>
      </c>
      <c r="X6" s="34">
        <v>82</v>
      </c>
      <c r="Y6" s="34">
        <v>178275</v>
      </c>
      <c r="Z6" s="34" t="s">
        <v>21</v>
      </c>
      <c r="AA6" s="34">
        <v>2578</v>
      </c>
      <c r="AF6" s="28"/>
    </row>
    <row r="7" spans="1:32" ht="21.6" x14ac:dyDescent="0.3">
      <c r="A7" s="36" t="s">
        <v>295</v>
      </c>
      <c r="B7" s="37" t="s">
        <v>296</v>
      </c>
      <c r="C7" s="38">
        <v>11524</v>
      </c>
      <c r="D7" s="34">
        <v>0.27</v>
      </c>
      <c r="E7" s="34">
        <v>0.51961524227066325</v>
      </c>
      <c r="F7" s="34">
        <v>0.10457445167379015</v>
      </c>
      <c r="G7" s="34">
        <v>1.0935815942873871E-2</v>
      </c>
      <c r="H7" s="38">
        <v>19</v>
      </c>
      <c r="I7" s="38">
        <v>5</v>
      </c>
      <c r="J7" s="38">
        <v>5</v>
      </c>
      <c r="K7" s="38">
        <v>5099</v>
      </c>
      <c r="L7" s="38" t="s">
        <v>21</v>
      </c>
      <c r="M7" s="38">
        <v>2260</v>
      </c>
      <c r="N7" s="39"/>
      <c r="O7" s="38">
        <v>15846</v>
      </c>
      <c r="P7" s="38">
        <v>41</v>
      </c>
      <c r="Q7" s="38">
        <v>1</v>
      </c>
      <c r="R7" s="38">
        <v>6402</v>
      </c>
      <c r="S7" s="38" t="s">
        <v>21</v>
      </c>
      <c r="T7" s="38">
        <v>2475</v>
      </c>
      <c r="U7" s="39"/>
      <c r="V7" s="38">
        <v>233811</v>
      </c>
      <c r="W7" s="38">
        <v>15</v>
      </c>
      <c r="X7" s="38">
        <v>17</v>
      </c>
      <c r="Y7" s="38">
        <v>85830</v>
      </c>
      <c r="Z7" s="38" t="s">
        <v>21</v>
      </c>
      <c r="AA7" s="38">
        <v>2724</v>
      </c>
      <c r="AF7" s="28"/>
    </row>
    <row r="8" spans="1:32" ht="21.6" x14ac:dyDescent="0.3">
      <c r="A8" s="32" t="s">
        <v>297</v>
      </c>
      <c r="B8" s="33" t="s">
        <v>298</v>
      </c>
      <c r="C8" s="34">
        <v>10516</v>
      </c>
      <c r="D8" s="34">
        <v>0.31</v>
      </c>
      <c r="E8" s="34">
        <v>0.55677643628300222</v>
      </c>
      <c r="F8" s="34">
        <v>9.5427363224711653E-2</v>
      </c>
      <c r="G8" s="34">
        <v>9.1063816520210502E-3</v>
      </c>
      <c r="H8" s="34">
        <v>4</v>
      </c>
      <c r="I8" s="34">
        <v>13</v>
      </c>
      <c r="J8" s="34">
        <v>0</v>
      </c>
      <c r="K8" s="34">
        <v>2373</v>
      </c>
      <c r="L8" s="34" t="s">
        <v>21</v>
      </c>
      <c r="M8" s="34">
        <v>4432</v>
      </c>
      <c r="N8" s="35"/>
      <c r="O8" s="34">
        <v>107457</v>
      </c>
      <c r="P8" s="34">
        <v>-14</v>
      </c>
      <c r="Q8" s="34">
        <v>6</v>
      </c>
      <c r="R8" s="34">
        <v>13686</v>
      </c>
      <c r="S8" s="34" t="s">
        <v>21</v>
      </c>
      <c r="T8" s="34">
        <v>7852</v>
      </c>
      <c r="U8" s="35"/>
      <c r="V8" s="34">
        <v>82271</v>
      </c>
      <c r="W8" s="34">
        <v>8</v>
      </c>
      <c r="X8" s="34">
        <v>4</v>
      </c>
      <c r="Y8" s="34">
        <v>16033</v>
      </c>
      <c r="Z8" s="34" t="s">
        <v>21</v>
      </c>
      <c r="AA8" s="34">
        <v>5131</v>
      </c>
      <c r="AF8" s="28"/>
    </row>
    <row r="9" spans="1:32" x14ac:dyDescent="0.3">
      <c r="A9" s="36" t="s">
        <v>299</v>
      </c>
      <c r="B9" s="37" t="s">
        <v>300</v>
      </c>
      <c r="C9" s="38">
        <v>7952</v>
      </c>
      <c r="D9" s="34">
        <v>0.26</v>
      </c>
      <c r="E9" s="34">
        <v>0.50990195135927852</v>
      </c>
      <c r="F9" s="34">
        <v>7.2160364431619162E-2</v>
      </c>
      <c r="G9" s="34">
        <v>5.2071181949040878E-3</v>
      </c>
      <c r="H9" s="38">
        <v>1</v>
      </c>
      <c r="I9" s="38">
        <v>9</v>
      </c>
      <c r="J9" s="38">
        <v>5</v>
      </c>
      <c r="K9" s="38">
        <v>2194</v>
      </c>
      <c r="L9" s="38" t="s">
        <v>21</v>
      </c>
      <c r="M9" s="38">
        <v>3624</v>
      </c>
      <c r="N9" s="39"/>
      <c r="O9" s="38">
        <v>54073</v>
      </c>
      <c r="P9" s="38">
        <v>16</v>
      </c>
      <c r="Q9" s="38">
        <v>9</v>
      </c>
      <c r="R9" s="38">
        <v>9924</v>
      </c>
      <c r="S9" s="38" t="s">
        <v>21</v>
      </c>
      <c r="T9" s="38">
        <v>5449</v>
      </c>
      <c r="U9" s="39"/>
      <c r="V9" s="38">
        <v>87966</v>
      </c>
      <c r="W9" s="38">
        <v>6</v>
      </c>
      <c r="X9" s="38">
        <v>18</v>
      </c>
      <c r="Y9" s="38">
        <v>24557</v>
      </c>
      <c r="Z9" s="38" t="s">
        <v>21</v>
      </c>
      <c r="AA9" s="38">
        <v>3582</v>
      </c>
      <c r="AF9" s="28"/>
    </row>
    <row r="10" spans="1:32" s="64" customFormat="1" ht="21.6" x14ac:dyDescent="0.3">
      <c r="A10" s="61" t="s">
        <v>301</v>
      </c>
      <c r="B10" s="62" t="s">
        <v>298</v>
      </c>
      <c r="C10" s="53">
        <v>6329</v>
      </c>
      <c r="D10" s="53">
        <v>0.19</v>
      </c>
      <c r="E10" s="53">
        <v>0.43588989435406733</v>
      </c>
      <c r="F10" s="53">
        <v>5.7432463089501722E-2</v>
      </c>
      <c r="G10" s="53">
        <v>3.2984878165269777E-3</v>
      </c>
      <c r="H10" s="53">
        <v>-5</v>
      </c>
      <c r="I10" s="53">
        <v>1</v>
      </c>
      <c r="J10" s="53">
        <v>0</v>
      </c>
      <c r="K10" s="53">
        <v>1905</v>
      </c>
      <c r="L10" s="53" t="s">
        <v>21</v>
      </c>
      <c r="M10" s="53">
        <v>3322</v>
      </c>
      <c r="N10" s="63"/>
      <c r="O10" s="53">
        <v>102305</v>
      </c>
      <c r="P10" s="53">
        <v>13</v>
      </c>
      <c r="Q10" s="53">
        <v>3</v>
      </c>
      <c r="R10" s="53">
        <v>21334</v>
      </c>
      <c r="S10" s="53" t="s">
        <v>21</v>
      </c>
      <c r="T10" s="53">
        <v>4795</v>
      </c>
      <c r="U10" s="63"/>
      <c r="V10" s="53">
        <v>647787</v>
      </c>
      <c r="W10" s="53">
        <v>-3</v>
      </c>
      <c r="X10" s="53">
        <v>16</v>
      </c>
      <c r="Y10" s="53">
        <v>210725</v>
      </c>
      <c r="Z10" s="53" t="s">
        <v>21</v>
      </c>
      <c r="AA10" s="53">
        <v>3074</v>
      </c>
      <c r="AF10" s="65"/>
    </row>
    <row r="11" spans="1:32" x14ac:dyDescent="0.3">
      <c r="A11" s="36" t="s">
        <v>302</v>
      </c>
      <c r="B11" s="37" t="s">
        <v>303</v>
      </c>
      <c r="C11" s="38">
        <v>6314</v>
      </c>
      <c r="D11" s="34">
        <v>0.43</v>
      </c>
      <c r="E11" s="34">
        <v>0.65574385243020006</v>
      </c>
      <c r="F11" s="34">
        <v>5.7296345701866626E-2</v>
      </c>
      <c r="G11" s="34">
        <v>3.28287123078781E-3</v>
      </c>
      <c r="H11" s="38">
        <v>1</v>
      </c>
      <c r="I11" s="38">
        <v>3</v>
      </c>
      <c r="J11" s="38">
        <v>5</v>
      </c>
      <c r="K11" s="38">
        <v>5163</v>
      </c>
      <c r="L11" s="38" t="s">
        <v>21</v>
      </c>
      <c r="M11" s="38">
        <v>1223</v>
      </c>
      <c r="N11" s="39"/>
      <c r="O11" s="38">
        <v>11404</v>
      </c>
      <c r="P11" s="38">
        <v>12</v>
      </c>
      <c r="Q11" s="38">
        <v>3</v>
      </c>
      <c r="R11" s="38">
        <v>6620</v>
      </c>
      <c r="S11" s="38" t="s">
        <v>21</v>
      </c>
      <c r="T11" s="38">
        <v>1723</v>
      </c>
      <c r="U11" s="39"/>
      <c r="V11" s="38">
        <v>214816</v>
      </c>
      <c r="W11" s="38">
        <v>-1</v>
      </c>
      <c r="X11" s="38">
        <v>63</v>
      </c>
      <c r="Y11" s="38">
        <v>160744</v>
      </c>
      <c r="Z11" s="38" t="s">
        <v>21</v>
      </c>
      <c r="AA11" s="38">
        <v>1336</v>
      </c>
      <c r="AF11" s="28"/>
    </row>
    <row r="12" spans="1:32" x14ac:dyDescent="0.3">
      <c r="A12" s="32" t="s">
        <v>304</v>
      </c>
      <c r="B12" s="33" t="s">
        <v>305</v>
      </c>
      <c r="C12" s="34">
        <v>4063</v>
      </c>
      <c r="D12" s="34">
        <v>0.37</v>
      </c>
      <c r="E12" s="34">
        <v>0.60827625302982191</v>
      </c>
      <c r="F12" s="34">
        <v>3.6869663064093137E-2</v>
      </c>
      <c r="G12" s="34">
        <v>1.3593720544597537E-3</v>
      </c>
      <c r="H12" s="34">
        <v>13</v>
      </c>
      <c r="I12" s="34">
        <v>8</v>
      </c>
      <c r="J12" s="34">
        <v>5</v>
      </c>
      <c r="K12" s="34">
        <v>2595</v>
      </c>
      <c r="L12" s="34" t="s">
        <v>21</v>
      </c>
      <c r="M12" s="34">
        <v>1566</v>
      </c>
      <c r="N12" s="35"/>
      <c r="O12" s="34">
        <v>9279</v>
      </c>
      <c r="P12" s="34">
        <v>24</v>
      </c>
      <c r="Q12" s="34">
        <v>4</v>
      </c>
      <c r="R12" s="34">
        <v>6547</v>
      </c>
      <c r="S12" s="34" t="s">
        <v>21</v>
      </c>
      <c r="T12" s="34">
        <v>1417</v>
      </c>
      <c r="U12" s="35"/>
      <c r="V12" s="34">
        <v>52041</v>
      </c>
      <c r="W12" s="34">
        <v>10</v>
      </c>
      <c r="X12" s="34">
        <v>22</v>
      </c>
      <c r="Y12" s="34">
        <v>32933</v>
      </c>
      <c r="Z12" s="34" t="s">
        <v>21</v>
      </c>
      <c r="AA12" s="34">
        <v>1580</v>
      </c>
      <c r="AF12" s="28"/>
    </row>
    <row r="13" spans="1:32" ht="21.6" x14ac:dyDescent="0.3">
      <c r="A13" s="36" t="s">
        <v>306</v>
      </c>
      <c r="B13" s="37" t="s">
        <v>307</v>
      </c>
      <c r="C13" s="38">
        <v>3933</v>
      </c>
      <c r="D13" s="34">
        <v>0.22</v>
      </c>
      <c r="E13" s="34">
        <v>0.46904157598234297</v>
      </c>
      <c r="F13" s="34">
        <v>3.5689979037922301E-2</v>
      </c>
      <c r="G13" s="34">
        <v>1.2737746037273332E-3</v>
      </c>
      <c r="H13" s="38">
        <v>17</v>
      </c>
      <c r="I13" s="38">
        <v>3</v>
      </c>
      <c r="J13" s="38">
        <v>5</v>
      </c>
      <c r="K13" s="38">
        <v>3197</v>
      </c>
      <c r="L13" s="38" t="s">
        <v>21</v>
      </c>
      <c r="M13" s="38">
        <v>1230</v>
      </c>
      <c r="N13" s="39"/>
      <c r="O13" s="38">
        <v>109787</v>
      </c>
      <c r="P13" s="38">
        <v>4</v>
      </c>
      <c r="Q13" s="38">
        <v>11</v>
      </c>
      <c r="R13" s="38">
        <v>23637</v>
      </c>
      <c r="S13" s="38" t="s">
        <v>21</v>
      </c>
      <c r="T13" s="38">
        <v>4645</v>
      </c>
      <c r="U13" s="39"/>
      <c r="V13" s="38">
        <v>142507</v>
      </c>
      <c r="W13" s="38">
        <v>18</v>
      </c>
      <c r="X13" s="38">
        <v>16</v>
      </c>
      <c r="Y13" s="38">
        <v>95090</v>
      </c>
      <c r="Z13" s="38" t="s">
        <v>21</v>
      </c>
      <c r="AA13" s="38">
        <v>1499</v>
      </c>
      <c r="AF13" s="28"/>
    </row>
    <row r="14" spans="1:32" s="64" customFormat="1" ht="21.6" x14ac:dyDescent="0.3">
      <c r="A14" s="61" t="s">
        <v>308</v>
      </c>
      <c r="B14" s="62" t="s">
        <v>309</v>
      </c>
      <c r="C14" s="53">
        <v>2368</v>
      </c>
      <c r="D14" s="53">
        <v>0.26</v>
      </c>
      <c r="E14" s="53">
        <v>0.50990195135927852</v>
      </c>
      <c r="F14" s="53">
        <v>2.1488398261327236E-2</v>
      </c>
      <c r="G14" s="53">
        <v>4.617512598374114E-4</v>
      </c>
      <c r="H14" s="53">
        <v>-2</v>
      </c>
      <c r="I14" s="53">
        <v>6</v>
      </c>
      <c r="J14" s="53">
        <v>5</v>
      </c>
      <c r="K14" s="53">
        <v>1339</v>
      </c>
      <c r="L14" s="53" t="s">
        <v>21</v>
      </c>
      <c r="M14" s="53">
        <v>1768</v>
      </c>
      <c r="N14" s="63"/>
      <c r="O14" s="53">
        <v>5450</v>
      </c>
      <c r="P14" s="53">
        <v>3</v>
      </c>
      <c r="Q14" s="53">
        <v>1</v>
      </c>
      <c r="R14" s="53">
        <v>2249</v>
      </c>
      <c r="S14" s="53" t="s">
        <v>21</v>
      </c>
      <c r="T14" s="53">
        <v>2423</v>
      </c>
      <c r="U14" s="63"/>
      <c r="V14" s="53">
        <v>40459</v>
      </c>
      <c r="W14" s="53">
        <v>12</v>
      </c>
      <c r="X14" s="53">
        <v>11</v>
      </c>
      <c r="Y14" s="53">
        <v>22346</v>
      </c>
      <c r="Z14" s="53" t="s">
        <v>21</v>
      </c>
      <c r="AA14" s="53">
        <v>1811</v>
      </c>
      <c r="AF14" s="65"/>
    </row>
    <row r="15" spans="1:32" x14ac:dyDescent="0.3">
      <c r="A15" s="36" t="s">
        <v>310</v>
      </c>
      <c r="B15" s="37" t="s">
        <v>311</v>
      </c>
      <c r="C15" s="38">
        <v>1244</v>
      </c>
      <c r="D15" s="34">
        <v>0.77</v>
      </c>
      <c r="E15" s="34">
        <v>0.87749643873921224</v>
      </c>
      <c r="F15" s="34">
        <v>1.1288668681204003E-2</v>
      </c>
      <c r="G15" s="34">
        <v>1.2743404059399613E-4</v>
      </c>
      <c r="H15" s="38">
        <v>28</v>
      </c>
      <c r="I15" s="38">
        <v>2</v>
      </c>
      <c r="J15" s="38">
        <v>5</v>
      </c>
      <c r="K15" s="38">
        <v>803</v>
      </c>
      <c r="L15" s="38" t="s">
        <v>21</v>
      </c>
      <c r="M15" s="38">
        <v>1549</v>
      </c>
      <c r="N15" s="39"/>
      <c r="O15" s="38">
        <v>25865</v>
      </c>
      <c r="P15" s="38">
        <v>4</v>
      </c>
      <c r="Q15" s="38">
        <v>3</v>
      </c>
      <c r="R15" s="38">
        <v>37137</v>
      </c>
      <c r="S15" s="38" t="s">
        <v>21</v>
      </c>
      <c r="T15" s="38">
        <v>696</v>
      </c>
      <c r="U15" s="39"/>
      <c r="V15" s="38">
        <v>50561</v>
      </c>
      <c r="W15" s="38">
        <v>36</v>
      </c>
      <c r="X15" s="38">
        <v>7</v>
      </c>
      <c r="Y15" s="38">
        <v>74086</v>
      </c>
      <c r="Z15" s="38" t="s">
        <v>21</v>
      </c>
      <c r="AA15" s="38">
        <v>682</v>
      </c>
      <c r="AF15" s="28"/>
    </row>
    <row r="16" spans="1:32" x14ac:dyDescent="0.3">
      <c r="A16" s="32" t="s">
        <v>312</v>
      </c>
      <c r="B16" s="33" t="s">
        <v>313</v>
      </c>
      <c r="C16" s="34">
        <v>783</v>
      </c>
      <c r="D16" s="34">
        <v>0.26</v>
      </c>
      <c r="E16" s="34">
        <v>0.50990195135927852</v>
      </c>
      <c r="F16" s="34">
        <v>7.1053276345520375E-3</v>
      </c>
      <c r="G16" s="34">
        <v>5.0485680794328852E-5</v>
      </c>
      <c r="H16" s="34">
        <v>0</v>
      </c>
      <c r="I16" s="34">
        <v>4</v>
      </c>
      <c r="J16" s="34">
        <v>5</v>
      </c>
      <c r="K16" s="34">
        <v>343</v>
      </c>
      <c r="L16" s="34" t="s">
        <v>21</v>
      </c>
      <c r="M16" s="34">
        <v>2283</v>
      </c>
      <c r="N16" s="35"/>
      <c r="O16" s="34">
        <v>2857</v>
      </c>
      <c r="P16" s="34">
        <v>24</v>
      </c>
      <c r="Q16" s="34">
        <v>5</v>
      </c>
      <c r="R16" s="34">
        <v>1722</v>
      </c>
      <c r="S16" s="34" t="s">
        <v>21</v>
      </c>
      <c r="T16" s="34">
        <v>1659</v>
      </c>
      <c r="U16" s="35"/>
      <c r="V16" s="34">
        <v>21059</v>
      </c>
      <c r="W16" s="34">
        <v>10</v>
      </c>
      <c r="X16" s="34">
        <v>39</v>
      </c>
      <c r="Y16" s="34">
        <v>10595</v>
      </c>
      <c r="Z16" s="34" t="s">
        <v>21</v>
      </c>
      <c r="AA16" s="34">
        <v>1988</v>
      </c>
      <c r="AF16" s="28"/>
    </row>
    <row r="17" spans="1:32" x14ac:dyDescent="0.3">
      <c r="A17" s="36" t="s">
        <v>314</v>
      </c>
      <c r="B17" s="37" t="s">
        <v>315</v>
      </c>
      <c r="C17" s="38">
        <v>467</v>
      </c>
      <c r="D17" s="34">
        <v>0.14000000000000001</v>
      </c>
      <c r="E17" s="34">
        <v>0.37416573867739417</v>
      </c>
      <c r="F17" s="34">
        <v>4.2377880017060044E-3</v>
      </c>
      <c r="G17" s="34">
        <v>1.7958847147403371E-5</v>
      </c>
      <c r="H17" s="38">
        <v>3</v>
      </c>
      <c r="I17" s="38">
        <v>1</v>
      </c>
      <c r="J17" s="38">
        <v>5</v>
      </c>
      <c r="K17" s="38">
        <v>47</v>
      </c>
      <c r="L17" s="38" t="s">
        <v>21</v>
      </c>
      <c r="M17" s="38">
        <v>9936</v>
      </c>
      <c r="N17" s="39"/>
      <c r="O17" s="38">
        <v>12607</v>
      </c>
      <c r="P17" s="38">
        <v>13</v>
      </c>
      <c r="Q17" s="38">
        <v>2</v>
      </c>
      <c r="R17" s="38">
        <v>3794</v>
      </c>
      <c r="S17" s="38" t="s">
        <v>21</v>
      </c>
      <c r="T17" s="38">
        <v>3323</v>
      </c>
      <c r="U17" s="39"/>
      <c r="V17" s="38">
        <v>43486</v>
      </c>
      <c r="W17" s="38">
        <v>4</v>
      </c>
      <c r="X17" s="38">
        <v>9</v>
      </c>
      <c r="Y17" s="38">
        <v>8667</v>
      </c>
      <c r="Z17" s="38" t="s">
        <v>21</v>
      </c>
      <c r="AA17" s="38">
        <v>5017</v>
      </c>
      <c r="AF17" s="28"/>
    </row>
    <row r="18" spans="1:32" ht="21.6" x14ac:dyDescent="0.3">
      <c r="A18" s="32" t="s">
        <v>316</v>
      </c>
      <c r="B18" s="33" t="s">
        <v>317</v>
      </c>
      <c r="C18" s="34">
        <v>402</v>
      </c>
      <c r="D18" s="34">
        <v>0.59</v>
      </c>
      <c r="E18" s="34">
        <v>0.76811457478686085</v>
      </c>
      <c r="F18" s="34">
        <v>3.6479459886205865E-3</v>
      </c>
      <c r="G18" s="34">
        <v>1.3307509935893028E-5</v>
      </c>
      <c r="H18" s="34">
        <v>56</v>
      </c>
      <c r="I18" s="34">
        <v>3</v>
      </c>
      <c r="J18" s="34">
        <v>5</v>
      </c>
      <c r="K18" s="34">
        <v>50</v>
      </c>
      <c r="L18" s="34" t="s">
        <v>21</v>
      </c>
      <c r="M18" s="34">
        <v>8040</v>
      </c>
      <c r="N18" s="35"/>
      <c r="O18" s="34">
        <v>21897</v>
      </c>
      <c r="P18" s="34">
        <v>3</v>
      </c>
      <c r="Q18" s="34">
        <v>3</v>
      </c>
      <c r="R18" s="34">
        <v>2452</v>
      </c>
      <c r="S18" s="34" t="s">
        <v>21</v>
      </c>
      <c r="T18" s="34">
        <v>8930</v>
      </c>
      <c r="U18" s="35"/>
      <c r="V18" s="34">
        <v>12123</v>
      </c>
      <c r="W18" s="34">
        <v>25</v>
      </c>
      <c r="X18" s="34">
        <v>2</v>
      </c>
      <c r="Y18" s="34">
        <v>1497</v>
      </c>
      <c r="Z18" s="34" t="s">
        <v>21</v>
      </c>
      <c r="AA18" s="34">
        <v>8098</v>
      </c>
      <c r="AF18" s="28"/>
    </row>
    <row r="19" spans="1:32" x14ac:dyDescent="0.3">
      <c r="A19" s="36" t="s">
        <v>318</v>
      </c>
      <c r="B19" s="37" t="s">
        <v>319</v>
      </c>
      <c r="C19" s="38">
        <v>267</v>
      </c>
      <c r="D19" s="34">
        <v>0.18</v>
      </c>
      <c r="E19" s="34">
        <v>0.42426406871192851</v>
      </c>
      <c r="F19" s="34">
        <v>2.422889499904718E-3</v>
      </c>
      <c r="G19" s="34">
        <v>5.8703935287485348E-6</v>
      </c>
      <c r="H19" s="38">
        <v>16</v>
      </c>
      <c r="I19" s="38">
        <v>1</v>
      </c>
      <c r="J19" s="38">
        <v>5</v>
      </c>
      <c r="K19" s="38">
        <v>56</v>
      </c>
      <c r="L19" s="38" t="s">
        <v>21</v>
      </c>
      <c r="M19" s="38">
        <v>4768</v>
      </c>
      <c r="N19" s="39"/>
      <c r="O19" s="38">
        <v>3090</v>
      </c>
      <c r="P19" s="38">
        <v>-14</v>
      </c>
      <c r="Q19" s="38">
        <v>4</v>
      </c>
      <c r="R19" s="38">
        <v>991</v>
      </c>
      <c r="S19" s="38" t="s">
        <v>21</v>
      </c>
      <c r="T19" s="38">
        <v>3118</v>
      </c>
      <c r="U19" s="39"/>
      <c r="V19" s="38">
        <v>33484</v>
      </c>
      <c r="W19" s="38">
        <v>12</v>
      </c>
      <c r="X19" s="38">
        <v>40</v>
      </c>
      <c r="Y19" s="38">
        <v>11038</v>
      </c>
      <c r="Z19" s="38" t="s">
        <v>21</v>
      </c>
      <c r="AA19" s="38">
        <v>3034</v>
      </c>
      <c r="AF19" s="28"/>
    </row>
    <row r="20" spans="1:32" ht="21.6" x14ac:dyDescent="0.3">
      <c r="A20" s="32" t="s">
        <v>320</v>
      </c>
      <c r="B20" s="33" t="s">
        <v>321</v>
      </c>
      <c r="C20" s="34">
        <v>234</v>
      </c>
      <c r="D20" s="34">
        <v>0.18</v>
      </c>
      <c r="E20" s="34">
        <v>0.42426406871192851</v>
      </c>
      <c r="F20" s="34">
        <v>2.1234312471075053E-3</v>
      </c>
      <c r="G20" s="34">
        <v>4.5089602611925349E-6</v>
      </c>
      <c r="H20" s="34">
        <v>8</v>
      </c>
      <c r="I20" s="34">
        <v>0</v>
      </c>
      <c r="J20" s="34">
        <v>5</v>
      </c>
      <c r="K20" s="34">
        <v>56</v>
      </c>
      <c r="L20" s="34" t="s">
        <v>21</v>
      </c>
      <c r="M20" s="34">
        <v>4179</v>
      </c>
      <c r="N20" s="35"/>
      <c r="O20" s="34">
        <v>1955</v>
      </c>
      <c r="P20" s="34">
        <v>10</v>
      </c>
      <c r="Q20" s="34">
        <v>0</v>
      </c>
      <c r="R20" s="34">
        <v>587</v>
      </c>
      <c r="S20" s="34" t="s">
        <v>21</v>
      </c>
      <c r="T20" s="34">
        <v>3330</v>
      </c>
      <c r="U20" s="35"/>
      <c r="V20" s="34">
        <v>844308</v>
      </c>
      <c r="W20" s="34">
        <v>13</v>
      </c>
      <c r="X20" s="34">
        <v>62</v>
      </c>
      <c r="Y20" s="34">
        <v>320231</v>
      </c>
      <c r="Z20" s="34" t="s">
        <v>21</v>
      </c>
      <c r="AA20" s="34">
        <v>2637</v>
      </c>
      <c r="AF20" s="28"/>
    </row>
    <row r="21" spans="1:32" x14ac:dyDescent="0.3">
      <c r="A21" s="36" t="s">
        <v>322</v>
      </c>
      <c r="B21" s="37" t="s">
        <v>323</v>
      </c>
      <c r="C21" s="38">
        <v>223</v>
      </c>
      <c r="D21" s="34">
        <v>0.15</v>
      </c>
      <c r="E21" s="34">
        <v>0.3872983346207417</v>
      </c>
      <c r="F21" s="34">
        <v>2.0236118295084348E-3</v>
      </c>
      <c r="G21" s="34">
        <v>4.095004836526475E-6</v>
      </c>
      <c r="H21" s="38"/>
      <c r="I21" s="38">
        <v>45</v>
      </c>
      <c r="J21" s="38">
        <v>0</v>
      </c>
      <c r="K21" s="38">
        <v>38</v>
      </c>
      <c r="L21" s="38" t="s">
        <v>21</v>
      </c>
      <c r="M21" s="38">
        <v>5868</v>
      </c>
      <c r="N21" s="39"/>
      <c r="O21" s="38">
        <v>14028</v>
      </c>
      <c r="P21" s="38">
        <v>38</v>
      </c>
      <c r="Q21" s="38">
        <v>2</v>
      </c>
      <c r="R21" s="38">
        <v>1664</v>
      </c>
      <c r="S21" s="38" t="s">
        <v>21</v>
      </c>
      <c r="T21" s="38">
        <v>8430</v>
      </c>
      <c r="U21" s="39"/>
      <c r="V21" s="38">
        <v>494</v>
      </c>
      <c r="W21" s="38">
        <v>142</v>
      </c>
      <c r="X21" s="38">
        <v>0</v>
      </c>
      <c r="Y21" s="38">
        <v>82</v>
      </c>
      <c r="Z21" s="38" t="s">
        <v>21</v>
      </c>
      <c r="AA21" s="38">
        <v>6024</v>
      </c>
      <c r="AF21" s="28"/>
    </row>
    <row r="22" spans="1:32" x14ac:dyDescent="0.3">
      <c r="A22" s="32" t="s">
        <v>324</v>
      </c>
      <c r="B22" s="33" t="s">
        <v>325</v>
      </c>
      <c r="C22" s="34">
        <v>155</v>
      </c>
      <c r="D22" s="34">
        <v>0.22</v>
      </c>
      <c r="E22" s="34">
        <v>0.46904157598234297</v>
      </c>
      <c r="F22" s="34">
        <v>1.4065463388959973E-3</v>
      </c>
      <c r="G22" s="34">
        <v>1.9783726034617336E-6</v>
      </c>
      <c r="H22" s="34">
        <v>1</v>
      </c>
      <c r="I22" s="34">
        <v>1</v>
      </c>
      <c r="J22" s="34">
        <v>0</v>
      </c>
      <c r="K22" s="34">
        <v>37</v>
      </c>
      <c r="L22" s="34" t="s">
        <v>21</v>
      </c>
      <c r="M22" s="34">
        <v>4189</v>
      </c>
      <c r="N22" s="35"/>
      <c r="O22" s="34">
        <v>9416</v>
      </c>
      <c r="P22" s="34">
        <v>4</v>
      </c>
      <c r="Q22" s="34">
        <v>1</v>
      </c>
      <c r="R22" s="34">
        <v>1564</v>
      </c>
      <c r="S22" s="34" t="s">
        <v>21</v>
      </c>
      <c r="T22" s="34">
        <v>6020</v>
      </c>
      <c r="U22" s="35"/>
      <c r="V22" s="34">
        <v>11961</v>
      </c>
      <c r="W22" s="34">
        <v>-3</v>
      </c>
      <c r="X22" s="34">
        <v>1</v>
      </c>
      <c r="Y22" s="34">
        <v>3829</v>
      </c>
      <c r="Z22" s="34" t="s">
        <v>21</v>
      </c>
      <c r="AA22" s="34">
        <v>3124</v>
      </c>
      <c r="AF22" s="28"/>
    </row>
    <row r="23" spans="1:32" x14ac:dyDescent="0.3">
      <c r="A23" s="36" t="s">
        <v>326</v>
      </c>
      <c r="B23" s="37" t="s">
        <v>327</v>
      </c>
      <c r="C23" s="38">
        <v>109</v>
      </c>
      <c r="D23" s="34">
        <v>0.11</v>
      </c>
      <c r="E23" s="34">
        <v>0.33166247903553997</v>
      </c>
      <c r="F23" s="34">
        <v>9.8911968348170125E-4</v>
      </c>
      <c r="G23" s="34">
        <v>9.7835774825094078E-7</v>
      </c>
      <c r="H23" s="38">
        <v>50</v>
      </c>
      <c r="I23" s="38">
        <v>1</v>
      </c>
      <c r="J23" s="38">
        <v>0</v>
      </c>
      <c r="K23" s="38">
        <v>18</v>
      </c>
      <c r="L23" s="38" t="s">
        <v>21</v>
      </c>
      <c r="M23" s="38">
        <v>6056</v>
      </c>
      <c r="N23" s="39"/>
      <c r="O23" s="38">
        <v>4182</v>
      </c>
      <c r="P23" s="38">
        <v>4</v>
      </c>
      <c r="Q23" s="38">
        <v>1</v>
      </c>
      <c r="R23" s="38">
        <v>307</v>
      </c>
      <c r="S23" s="38" t="s">
        <v>21</v>
      </c>
      <c r="T23" s="38">
        <v>13622</v>
      </c>
      <c r="U23" s="39"/>
      <c r="V23" s="38">
        <v>9043</v>
      </c>
      <c r="W23" s="38">
        <v>13</v>
      </c>
      <c r="X23" s="38">
        <v>1</v>
      </c>
      <c r="Y23" s="38">
        <v>809</v>
      </c>
      <c r="Z23" s="38" t="s">
        <v>21</v>
      </c>
      <c r="AA23" s="38">
        <v>11178</v>
      </c>
      <c r="AF23" s="28"/>
    </row>
    <row r="24" spans="1:32" x14ac:dyDescent="0.3">
      <c r="A24" s="32" t="s">
        <v>328</v>
      </c>
      <c r="B24" s="33" t="s">
        <v>329</v>
      </c>
      <c r="C24" s="34">
        <v>77</v>
      </c>
      <c r="D24" s="34">
        <v>0.37</v>
      </c>
      <c r="E24" s="34">
        <v>0.60827625302982191</v>
      </c>
      <c r="F24" s="34">
        <v>6.9873592319349542E-4</v>
      </c>
      <c r="G24" s="34">
        <v>4.8823189036106632E-7</v>
      </c>
      <c r="H24" s="34">
        <v>26</v>
      </c>
      <c r="I24" s="34">
        <v>0</v>
      </c>
      <c r="J24" s="34">
        <v>5</v>
      </c>
      <c r="K24" s="34">
        <v>20</v>
      </c>
      <c r="L24" s="34" t="s">
        <v>21</v>
      </c>
      <c r="M24" s="34">
        <v>3850</v>
      </c>
      <c r="N24" s="35"/>
      <c r="O24" s="34">
        <v>6284</v>
      </c>
      <c r="P24" s="34">
        <v>83</v>
      </c>
      <c r="Q24" s="34">
        <v>4</v>
      </c>
      <c r="R24" s="34">
        <v>2813</v>
      </c>
      <c r="S24" s="34" t="s">
        <v>21</v>
      </c>
      <c r="T24" s="34">
        <v>2234</v>
      </c>
      <c r="U24" s="35"/>
      <c r="V24" s="34">
        <v>16920</v>
      </c>
      <c r="W24" s="34">
        <v>14</v>
      </c>
      <c r="X24" s="34">
        <v>14</v>
      </c>
      <c r="Y24" s="34">
        <v>5031</v>
      </c>
      <c r="Z24" s="34" t="s">
        <v>21</v>
      </c>
      <c r="AA24" s="34">
        <v>3363</v>
      </c>
      <c r="AF24" s="28"/>
    </row>
    <row r="25" spans="1:32" x14ac:dyDescent="0.3">
      <c r="A25" s="36" t="s">
        <v>330</v>
      </c>
      <c r="B25" s="37" t="s">
        <v>331</v>
      </c>
      <c r="C25" s="38">
        <v>71</v>
      </c>
      <c r="D25" s="34">
        <v>0.4</v>
      </c>
      <c r="E25" s="34">
        <v>0.63245553203367588</v>
      </c>
      <c r="F25" s="34">
        <v>6.4428896813945675E-4</v>
      </c>
      <c r="G25" s="34">
        <v>4.1510827446620593E-7</v>
      </c>
      <c r="H25" s="38">
        <v>17</v>
      </c>
      <c r="I25" s="38">
        <v>1</v>
      </c>
      <c r="J25" s="38">
        <v>0</v>
      </c>
      <c r="K25" s="38">
        <v>2</v>
      </c>
      <c r="L25" s="38" t="s">
        <v>21</v>
      </c>
      <c r="M25" s="38">
        <v>35500</v>
      </c>
      <c r="N25" s="39"/>
      <c r="O25" s="38">
        <v>3118</v>
      </c>
      <c r="P25" s="38">
        <v>-53</v>
      </c>
      <c r="Q25" s="38">
        <v>5</v>
      </c>
      <c r="R25" s="38">
        <v>164</v>
      </c>
      <c r="S25" s="38" t="s">
        <v>21</v>
      </c>
      <c r="T25" s="38">
        <v>19012</v>
      </c>
      <c r="U25" s="39"/>
      <c r="V25" s="38">
        <v>11516</v>
      </c>
      <c r="W25" s="38">
        <v>19</v>
      </c>
      <c r="X25" s="38">
        <v>21</v>
      </c>
      <c r="Y25" s="38">
        <v>610</v>
      </c>
      <c r="Z25" s="38" t="s">
        <v>21</v>
      </c>
      <c r="AA25" s="38">
        <v>18879</v>
      </c>
      <c r="AF25" s="28"/>
    </row>
    <row r="26" spans="1:32" s="64" customFormat="1" ht="21.6" x14ac:dyDescent="0.3">
      <c r="A26" s="61" t="s">
        <v>332</v>
      </c>
      <c r="B26" s="62" t="s">
        <v>333</v>
      </c>
      <c r="C26" s="53">
        <v>70</v>
      </c>
      <c r="D26" s="53">
        <v>0.17</v>
      </c>
      <c r="E26" s="53">
        <v>0.41231056256176607</v>
      </c>
      <c r="F26" s="53">
        <v>6.3521447563045033E-4</v>
      </c>
      <c r="G26" s="53">
        <v>4.03497430050468E-7</v>
      </c>
      <c r="H26" s="53">
        <v>-15</v>
      </c>
      <c r="I26" s="53">
        <v>5</v>
      </c>
      <c r="J26" s="53">
        <v>0</v>
      </c>
      <c r="K26" s="53">
        <v>259</v>
      </c>
      <c r="L26" s="53" t="s">
        <v>21</v>
      </c>
      <c r="M26" s="53">
        <v>270</v>
      </c>
      <c r="N26" s="63"/>
      <c r="O26" s="53">
        <v>8163</v>
      </c>
      <c r="P26" s="53">
        <v>-16</v>
      </c>
      <c r="Q26" s="53">
        <v>8</v>
      </c>
      <c r="R26" s="53">
        <v>2396</v>
      </c>
      <c r="S26" s="53" t="s">
        <v>21</v>
      </c>
      <c r="T26" s="53">
        <v>3407</v>
      </c>
      <c r="U26" s="63"/>
      <c r="V26" s="53">
        <v>1443</v>
      </c>
      <c r="W26" s="53">
        <v>-2</v>
      </c>
      <c r="X26" s="53">
        <v>1</v>
      </c>
      <c r="Y26" s="53">
        <v>600</v>
      </c>
      <c r="Z26" s="53" t="s">
        <v>21</v>
      </c>
      <c r="AA26" s="53">
        <v>2405</v>
      </c>
      <c r="AF26" s="65"/>
    </row>
    <row r="27" spans="1:32" s="64" customFormat="1" ht="21.6" x14ac:dyDescent="0.3">
      <c r="A27" s="61" t="s">
        <v>334</v>
      </c>
      <c r="B27" s="62" t="s">
        <v>335</v>
      </c>
      <c r="C27" s="53">
        <v>60</v>
      </c>
      <c r="D27" s="53">
        <v>0.2</v>
      </c>
      <c r="E27" s="53">
        <v>0.44721359549995793</v>
      </c>
      <c r="F27" s="53">
        <v>5.4446955054038607E-4</v>
      </c>
      <c r="G27" s="53">
        <v>2.9644709146565003E-7</v>
      </c>
      <c r="H27" s="53">
        <v>-11</v>
      </c>
      <c r="I27" s="53">
        <v>1</v>
      </c>
      <c r="J27" s="53">
        <v>5</v>
      </c>
      <c r="K27" s="53">
        <v>14</v>
      </c>
      <c r="L27" s="53" t="s">
        <v>21</v>
      </c>
      <c r="M27" s="53">
        <v>4286</v>
      </c>
      <c r="N27" s="63"/>
      <c r="O27" s="53">
        <v>1051</v>
      </c>
      <c r="P27" s="53">
        <v>74</v>
      </c>
      <c r="Q27" s="53">
        <v>0</v>
      </c>
      <c r="R27" s="53">
        <v>297</v>
      </c>
      <c r="S27" s="53" t="s">
        <v>21</v>
      </c>
      <c r="T27" s="53">
        <v>3539</v>
      </c>
      <c r="U27" s="63"/>
      <c r="V27" s="53">
        <v>4193</v>
      </c>
      <c r="W27" s="53">
        <v>8</v>
      </c>
      <c r="X27" s="53">
        <v>2</v>
      </c>
      <c r="Y27" s="53">
        <v>790</v>
      </c>
      <c r="Z27" s="53" t="s">
        <v>21</v>
      </c>
      <c r="AA27" s="53">
        <v>5308</v>
      </c>
      <c r="AF27" s="65"/>
    </row>
    <row r="28" spans="1:32" s="64" customFormat="1" x14ac:dyDescent="0.3">
      <c r="A28" s="61" t="s">
        <v>336</v>
      </c>
      <c r="B28" s="62" t="s">
        <v>337</v>
      </c>
      <c r="C28" s="53">
        <v>48</v>
      </c>
      <c r="D28" s="53">
        <v>0.41</v>
      </c>
      <c r="E28" s="53">
        <v>0.6403124237432849</v>
      </c>
      <c r="F28" s="53">
        <v>4.355756404323088E-4</v>
      </c>
      <c r="G28" s="53">
        <v>1.8972613853801596E-7</v>
      </c>
      <c r="H28" s="53">
        <v>-12</v>
      </c>
      <c r="I28" s="53">
        <v>0</v>
      </c>
      <c r="J28" s="53">
        <v>5</v>
      </c>
      <c r="K28" s="53">
        <v>5</v>
      </c>
      <c r="L28" s="53" t="s">
        <v>21</v>
      </c>
      <c r="M28" s="53">
        <v>9600</v>
      </c>
      <c r="N28" s="63"/>
      <c r="O28" s="53">
        <v>22341</v>
      </c>
      <c r="P28" s="53">
        <v>26</v>
      </c>
      <c r="Q28" s="53">
        <v>1</v>
      </c>
      <c r="R28" s="53">
        <v>5718</v>
      </c>
      <c r="S28" s="53" t="s">
        <v>21</v>
      </c>
      <c r="T28" s="53">
        <v>3907</v>
      </c>
      <c r="U28" s="63"/>
      <c r="V28" s="53">
        <v>53356</v>
      </c>
      <c r="W28" s="53">
        <v>4</v>
      </c>
      <c r="X28" s="53">
        <v>3</v>
      </c>
      <c r="Y28" s="53">
        <v>11301</v>
      </c>
      <c r="Z28" s="53" t="s">
        <v>21</v>
      </c>
      <c r="AA28" s="53">
        <v>4721</v>
      </c>
      <c r="AF28" s="65"/>
    </row>
    <row r="29" spans="1:32" s="64" customFormat="1" x14ac:dyDescent="0.3">
      <c r="A29" s="61" t="s">
        <v>338</v>
      </c>
      <c r="B29" s="62" t="s">
        <v>339</v>
      </c>
      <c r="C29" s="53">
        <v>44</v>
      </c>
      <c r="D29" s="53">
        <v>0.76</v>
      </c>
      <c r="E29" s="53">
        <v>0.87177978870813466</v>
      </c>
      <c r="F29" s="53">
        <v>3.992776703962831E-4</v>
      </c>
      <c r="G29" s="53">
        <v>1.594226580770829E-7</v>
      </c>
      <c r="H29" s="53">
        <v>-29</v>
      </c>
      <c r="I29" s="53">
        <v>4</v>
      </c>
      <c r="J29" s="53">
        <v>5</v>
      </c>
      <c r="K29" s="53">
        <v>0</v>
      </c>
      <c r="L29" s="53" t="s">
        <v>21</v>
      </c>
      <c r="M29" s="53"/>
      <c r="N29" s="63"/>
      <c r="O29" s="53">
        <v>18941</v>
      </c>
      <c r="P29" s="53">
        <v>4</v>
      </c>
      <c r="Q29" s="53">
        <v>8</v>
      </c>
      <c r="R29" s="53">
        <v>33</v>
      </c>
      <c r="S29" s="53" t="s">
        <v>21</v>
      </c>
      <c r="T29" s="53">
        <v>573970</v>
      </c>
      <c r="U29" s="63"/>
      <c r="V29" s="53">
        <v>1105</v>
      </c>
      <c r="W29" s="53">
        <v>6</v>
      </c>
      <c r="X29" s="53">
        <v>0</v>
      </c>
      <c r="Y29" s="53">
        <v>27</v>
      </c>
      <c r="Z29" s="53" t="s">
        <v>21</v>
      </c>
      <c r="AA29" s="53">
        <v>40926</v>
      </c>
      <c r="AF29" s="65"/>
    </row>
    <row r="30" spans="1:32" ht="21.6" x14ac:dyDescent="0.3">
      <c r="A30" s="32" t="s">
        <v>340</v>
      </c>
      <c r="B30" s="33" t="s">
        <v>341</v>
      </c>
      <c r="C30" s="34">
        <v>43</v>
      </c>
      <c r="D30" s="34">
        <v>0.63</v>
      </c>
      <c r="E30" s="34">
        <v>0.79372539331937719</v>
      </c>
      <c r="F30" s="34">
        <v>3.9020317788727668E-4</v>
      </c>
      <c r="G30" s="34">
        <v>1.5225852003332968E-7</v>
      </c>
      <c r="H30" s="34">
        <v>18</v>
      </c>
      <c r="I30" s="34">
        <v>1</v>
      </c>
      <c r="J30" s="34">
        <v>5</v>
      </c>
      <c r="K30" s="34">
        <v>5</v>
      </c>
      <c r="L30" s="34" t="s">
        <v>21</v>
      </c>
      <c r="M30" s="34">
        <v>8600</v>
      </c>
      <c r="N30" s="35"/>
      <c r="O30" s="34">
        <v>14364</v>
      </c>
      <c r="P30" s="34">
        <v>15</v>
      </c>
      <c r="Q30" s="34">
        <v>4</v>
      </c>
      <c r="R30" s="34">
        <v>4616</v>
      </c>
      <c r="S30" s="34" t="s">
        <v>21</v>
      </c>
      <c r="T30" s="34">
        <v>3112</v>
      </c>
      <c r="U30" s="35"/>
      <c r="V30" s="34">
        <v>4457</v>
      </c>
      <c r="W30" s="34">
        <v>27</v>
      </c>
      <c r="X30" s="34">
        <v>1</v>
      </c>
      <c r="Y30" s="34">
        <v>581</v>
      </c>
      <c r="Z30" s="34" t="s">
        <v>21</v>
      </c>
      <c r="AA30" s="34">
        <v>7671</v>
      </c>
      <c r="AF30" s="28"/>
    </row>
    <row r="31" spans="1:32" x14ac:dyDescent="0.3">
      <c r="A31" s="36" t="s">
        <v>342</v>
      </c>
      <c r="B31" s="37" t="s">
        <v>343</v>
      </c>
      <c r="C31" s="38">
        <v>29</v>
      </c>
      <c r="D31" s="34">
        <v>0.09</v>
      </c>
      <c r="E31" s="34">
        <v>0.3</v>
      </c>
      <c r="F31" s="34">
        <v>2.6316028276118656E-4</v>
      </c>
      <c r="G31" s="34">
        <v>6.9253334422947663E-8</v>
      </c>
      <c r="H31" s="38">
        <v>108</v>
      </c>
      <c r="I31" s="38">
        <v>1</v>
      </c>
      <c r="J31" s="38">
        <v>0</v>
      </c>
      <c r="K31" s="38">
        <v>5</v>
      </c>
      <c r="L31" s="38" t="s">
        <v>21</v>
      </c>
      <c r="M31" s="38">
        <v>5800</v>
      </c>
      <c r="N31" s="39"/>
      <c r="O31" s="38">
        <v>114655</v>
      </c>
      <c r="P31" s="38">
        <v>35</v>
      </c>
      <c r="Q31" s="38">
        <v>1</v>
      </c>
      <c r="R31" s="38">
        <v>12651</v>
      </c>
      <c r="S31" s="38" t="s">
        <v>21</v>
      </c>
      <c r="T31" s="38">
        <v>9063</v>
      </c>
      <c r="U31" s="39"/>
      <c r="V31" s="38">
        <v>2081</v>
      </c>
      <c r="W31" s="38">
        <v>15</v>
      </c>
      <c r="X31" s="38">
        <v>0</v>
      </c>
      <c r="Y31" s="38">
        <v>315</v>
      </c>
      <c r="Z31" s="38" t="s">
        <v>21</v>
      </c>
      <c r="AA31" s="38">
        <v>6606</v>
      </c>
      <c r="AF31" s="28"/>
    </row>
    <row r="32" spans="1:32" ht="21.6" x14ac:dyDescent="0.3">
      <c r="A32" s="32" t="s">
        <v>344</v>
      </c>
      <c r="B32" s="33" t="s">
        <v>345</v>
      </c>
      <c r="C32" s="34">
        <v>11</v>
      </c>
      <c r="D32" s="34">
        <v>0.61</v>
      </c>
      <c r="E32" s="34">
        <v>0.78102496759066542</v>
      </c>
      <c r="F32" s="34">
        <v>9.9819417599070776E-5</v>
      </c>
      <c r="G32" s="34">
        <v>9.9639161298176811E-9</v>
      </c>
      <c r="H32" s="34"/>
      <c r="I32" s="34">
        <v>1</v>
      </c>
      <c r="J32" s="34">
        <v>5</v>
      </c>
      <c r="K32" s="34">
        <v>1</v>
      </c>
      <c r="L32" s="34"/>
      <c r="M32" s="34">
        <v>11000</v>
      </c>
      <c r="N32" s="35"/>
      <c r="O32" s="34">
        <v>1024</v>
      </c>
      <c r="P32" s="34">
        <v>5</v>
      </c>
      <c r="Q32" s="34">
        <v>5</v>
      </c>
      <c r="R32" s="34">
        <v>117</v>
      </c>
      <c r="S32" s="34"/>
      <c r="T32" s="34">
        <v>8752</v>
      </c>
      <c r="U32" s="35"/>
      <c r="V32" s="34">
        <v>1873</v>
      </c>
      <c r="W32" s="34">
        <v>3</v>
      </c>
      <c r="X32" s="34">
        <v>11</v>
      </c>
      <c r="Y32" s="34">
        <v>245</v>
      </c>
      <c r="Z32" s="34"/>
      <c r="AA32" s="34">
        <v>7645</v>
      </c>
      <c r="AF32" s="28"/>
    </row>
    <row r="33" spans="1:32" ht="21.6" x14ac:dyDescent="0.3">
      <c r="A33" s="36" t="s">
        <v>346</v>
      </c>
      <c r="B33" s="37" t="s">
        <v>347</v>
      </c>
      <c r="C33" s="38">
        <v>2</v>
      </c>
      <c r="D33" s="34">
        <v>0.2</v>
      </c>
      <c r="E33" s="34">
        <v>0.44721359549995793</v>
      </c>
      <c r="F33" s="34">
        <v>1.8148985018012868E-5</v>
      </c>
      <c r="G33" s="34">
        <v>3.2938565718405555E-10</v>
      </c>
      <c r="H33" s="38">
        <v>-6</v>
      </c>
      <c r="I33" s="38">
        <v>0</v>
      </c>
      <c r="J33" s="38">
        <v>5</v>
      </c>
      <c r="K33" s="38">
        <v>1</v>
      </c>
      <c r="L33" s="38" t="s">
        <v>21</v>
      </c>
      <c r="M33" s="38">
        <v>2000</v>
      </c>
      <c r="N33" s="39"/>
      <c r="O33" s="38">
        <v>415</v>
      </c>
      <c r="P33" s="38">
        <v>-14</v>
      </c>
      <c r="Q33" s="38">
        <v>1</v>
      </c>
      <c r="R33" s="38">
        <v>81</v>
      </c>
      <c r="S33" s="38" t="s">
        <v>21</v>
      </c>
      <c r="T33" s="38">
        <v>5123</v>
      </c>
      <c r="U33" s="39"/>
      <c r="V33" s="38">
        <v>2970</v>
      </c>
      <c r="W33" s="38">
        <v>5</v>
      </c>
      <c r="X33" s="38">
        <v>8</v>
      </c>
      <c r="Y33" s="38">
        <v>928</v>
      </c>
      <c r="Z33" s="38" t="s">
        <v>21</v>
      </c>
      <c r="AA33" s="38">
        <v>3200</v>
      </c>
      <c r="AF33" s="28"/>
    </row>
    <row r="34" spans="1:32" ht="21.6" x14ac:dyDescent="0.3">
      <c r="A34" s="32" t="s">
        <v>348</v>
      </c>
      <c r="B34" s="33" t="s">
        <v>349</v>
      </c>
      <c r="C34" s="34">
        <v>1</v>
      </c>
      <c r="D34" s="34">
        <v>0.61</v>
      </c>
      <c r="E34" s="34">
        <v>0.78102496759066542</v>
      </c>
      <c r="F34" s="34">
        <v>9.074492509006434E-6</v>
      </c>
      <c r="G34" s="34">
        <v>8.2346414296013888E-11</v>
      </c>
      <c r="H34" s="34"/>
      <c r="I34" s="34">
        <v>0</v>
      </c>
      <c r="J34" s="34">
        <v>5</v>
      </c>
      <c r="K34" s="34">
        <v>1</v>
      </c>
      <c r="L34" s="34" t="s">
        <v>21</v>
      </c>
      <c r="M34" s="34">
        <v>1000</v>
      </c>
      <c r="N34" s="35"/>
      <c r="O34" s="34">
        <v>2925</v>
      </c>
      <c r="P34" s="34">
        <v>6</v>
      </c>
      <c r="Q34" s="34">
        <v>1</v>
      </c>
      <c r="R34" s="34">
        <v>976</v>
      </c>
      <c r="S34" s="34" t="s">
        <v>21</v>
      </c>
      <c r="T34" s="34">
        <v>2997</v>
      </c>
      <c r="U34" s="35"/>
      <c r="V34" s="34">
        <v>2190</v>
      </c>
      <c r="W34" s="34">
        <v>21</v>
      </c>
      <c r="X34" s="34">
        <v>1</v>
      </c>
      <c r="Y34" s="34">
        <v>417</v>
      </c>
      <c r="Z34" s="34" t="s">
        <v>21</v>
      </c>
      <c r="AA34" s="34">
        <v>5252</v>
      </c>
      <c r="AF34" s="28"/>
    </row>
    <row r="35" spans="1:32" x14ac:dyDescent="0.3">
      <c r="A35" s="36" t="s">
        <v>350</v>
      </c>
      <c r="B35" s="37" t="s">
        <v>351</v>
      </c>
      <c r="C35" s="38">
        <v>0</v>
      </c>
      <c r="D35" s="34">
        <v>0.33</v>
      </c>
      <c r="E35" s="34">
        <v>0.57445626465380284</v>
      </c>
      <c r="F35" s="34">
        <v>0</v>
      </c>
      <c r="G35" s="34">
        <v>0</v>
      </c>
      <c r="H35" s="38"/>
      <c r="I35" s="38">
        <v>0</v>
      </c>
      <c r="J35" s="38"/>
      <c r="K35" s="38"/>
      <c r="L35" s="38"/>
      <c r="M35" s="38"/>
      <c r="N35" s="39"/>
      <c r="O35" s="38">
        <v>397</v>
      </c>
      <c r="P35" s="38">
        <v>21</v>
      </c>
      <c r="Q35" s="38">
        <v>0</v>
      </c>
      <c r="R35" s="38">
        <v>7</v>
      </c>
      <c r="S35" s="38" t="s">
        <v>21</v>
      </c>
      <c r="T35" s="38">
        <v>56714</v>
      </c>
      <c r="U35" s="39"/>
      <c r="V35" s="38">
        <v>0</v>
      </c>
      <c r="W35" s="38"/>
      <c r="X35" s="38">
        <v>0</v>
      </c>
      <c r="Y35" s="38"/>
      <c r="Z35" s="38" t="s">
        <v>21</v>
      </c>
      <c r="AA35" s="38"/>
      <c r="AF35" s="28"/>
    </row>
    <row r="36" spans="1:32" x14ac:dyDescent="0.3">
      <c r="A36" s="32" t="s">
        <v>352</v>
      </c>
      <c r="B36" s="33" t="s">
        <v>353</v>
      </c>
      <c r="C36" s="34">
        <v>0</v>
      </c>
      <c r="D36" s="34">
        <v>0.2</v>
      </c>
      <c r="E36" s="34">
        <v>0.44721359549995793</v>
      </c>
      <c r="F36" s="34">
        <v>0</v>
      </c>
      <c r="G36" s="34">
        <v>0</v>
      </c>
      <c r="H36" s="34"/>
      <c r="I36" s="34">
        <v>0</v>
      </c>
      <c r="J36" s="34">
        <v>5</v>
      </c>
      <c r="K36" s="34"/>
      <c r="L36" s="34"/>
      <c r="M36" s="34"/>
      <c r="N36" s="35"/>
      <c r="O36" s="34">
        <v>902</v>
      </c>
      <c r="P36" s="34">
        <v>15</v>
      </c>
      <c r="Q36" s="34">
        <v>1</v>
      </c>
      <c r="R36" s="34">
        <v>157</v>
      </c>
      <c r="S36" s="34" t="s">
        <v>21</v>
      </c>
      <c r="T36" s="34">
        <v>5745</v>
      </c>
      <c r="U36" s="35"/>
      <c r="V36" s="34">
        <v>217</v>
      </c>
      <c r="W36" s="34">
        <v>-28</v>
      </c>
      <c r="X36" s="34">
        <v>0</v>
      </c>
      <c r="Y36" s="34">
        <v>6</v>
      </c>
      <c r="Z36" s="34" t="s">
        <v>21</v>
      </c>
      <c r="AA36" s="34">
        <v>36167</v>
      </c>
      <c r="AF36" s="28"/>
    </row>
    <row r="37" spans="1:32" x14ac:dyDescent="0.3">
      <c r="A37" s="36" t="s">
        <v>354</v>
      </c>
      <c r="B37" s="37" t="s">
        <v>355</v>
      </c>
      <c r="C37" s="38">
        <v>0</v>
      </c>
      <c r="D37" s="34">
        <v>0.66</v>
      </c>
      <c r="E37" s="34">
        <v>0.81240384046359604</v>
      </c>
      <c r="F37" s="34">
        <v>0</v>
      </c>
      <c r="G37" s="34">
        <v>0</v>
      </c>
      <c r="H37" s="38"/>
      <c r="I37" s="38">
        <v>0</v>
      </c>
      <c r="J37" s="38">
        <v>5</v>
      </c>
      <c r="K37" s="38"/>
      <c r="L37" s="38"/>
      <c r="M37" s="38"/>
      <c r="N37" s="39"/>
      <c r="O37" s="38">
        <v>1051</v>
      </c>
      <c r="P37" s="38">
        <v>5</v>
      </c>
      <c r="Q37" s="38">
        <v>0</v>
      </c>
      <c r="R37" s="38">
        <v>376</v>
      </c>
      <c r="S37" s="38"/>
      <c r="T37" s="38">
        <v>2795</v>
      </c>
      <c r="U37" s="39"/>
      <c r="V37" s="38">
        <v>9</v>
      </c>
      <c r="W37" s="38">
        <v>49</v>
      </c>
      <c r="X37" s="38">
        <v>0</v>
      </c>
      <c r="Y37" s="38">
        <v>3</v>
      </c>
      <c r="Z37" s="38"/>
      <c r="AA37" s="38">
        <v>3000</v>
      </c>
      <c r="AF37" s="28"/>
    </row>
    <row r="38" spans="1:32" x14ac:dyDescent="0.3">
      <c r="A38" s="32" t="s">
        <v>356</v>
      </c>
      <c r="B38" s="33" t="s">
        <v>357</v>
      </c>
      <c r="C38" s="34">
        <v>0</v>
      </c>
      <c r="D38" s="34">
        <v>0.36</v>
      </c>
      <c r="E38" s="34">
        <v>0.6</v>
      </c>
      <c r="F38" s="34">
        <v>0</v>
      </c>
      <c r="G38" s="34">
        <v>0</v>
      </c>
      <c r="H38" s="34"/>
      <c r="I38" s="34">
        <v>0</v>
      </c>
      <c r="J38" s="34">
        <v>0</v>
      </c>
      <c r="K38" s="34"/>
      <c r="L38" s="34"/>
      <c r="M38" s="34"/>
      <c r="N38" s="35"/>
      <c r="O38" s="34">
        <v>14600</v>
      </c>
      <c r="P38" s="34">
        <v>36</v>
      </c>
      <c r="Q38" s="34">
        <v>1</v>
      </c>
      <c r="R38" s="34">
        <v>1345</v>
      </c>
      <c r="S38" s="34" t="s">
        <v>21</v>
      </c>
      <c r="T38" s="34">
        <v>10855</v>
      </c>
      <c r="U38" s="35"/>
      <c r="V38" s="34">
        <v>1009</v>
      </c>
      <c r="W38" s="34">
        <v>36</v>
      </c>
      <c r="X38" s="34">
        <v>0</v>
      </c>
      <c r="Y38" s="34">
        <v>352</v>
      </c>
      <c r="Z38" s="34" t="s">
        <v>21</v>
      </c>
      <c r="AA38" s="34">
        <v>2866</v>
      </c>
      <c r="AF38" s="28"/>
    </row>
    <row r="39" spans="1:32" x14ac:dyDescent="0.3">
      <c r="A39" s="36" t="s">
        <v>358</v>
      </c>
      <c r="B39" s="37" t="s">
        <v>359</v>
      </c>
      <c r="C39" s="38">
        <v>0</v>
      </c>
      <c r="D39" s="34" t="e">
        <v>#N/A</v>
      </c>
      <c r="E39" s="34" t="e">
        <v>#N/A</v>
      </c>
      <c r="F39" s="34">
        <v>0</v>
      </c>
      <c r="G39" s="34">
        <v>0</v>
      </c>
      <c r="H39" s="38"/>
      <c r="I39" s="38">
        <v>0</v>
      </c>
      <c r="J39" s="38"/>
      <c r="K39" s="38"/>
      <c r="L39" s="38"/>
      <c r="M39" s="38"/>
      <c r="N39" s="39"/>
      <c r="O39" s="38">
        <v>0</v>
      </c>
      <c r="P39" s="38"/>
      <c r="Q39" s="38">
        <v>0</v>
      </c>
      <c r="R39" s="38"/>
      <c r="S39" s="38"/>
      <c r="T39" s="38"/>
      <c r="U39" s="39"/>
      <c r="V39" s="38">
        <v>18356</v>
      </c>
      <c r="W39" s="38">
        <v>9</v>
      </c>
      <c r="X39" s="38">
        <v>13</v>
      </c>
      <c r="Y39" s="38">
        <v>2384</v>
      </c>
      <c r="Z39" s="38"/>
      <c r="AA39" s="38">
        <v>7700</v>
      </c>
      <c r="AF39" s="28"/>
    </row>
    <row r="40" spans="1:32" x14ac:dyDescent="0.3">
      <c r="A40" s="32" t="s">
        <v>360</v>
      </c>
      <c r="B40" s="33" t="s">
        <v>361</v>
      </c>
      <c r="C40" s="34">
        <v>0</v>
      </c>
      <c r="D40" s="34" t="e">
        <v>#N/A</v>
      </c>
      <c r="E40" s="34" t="e">
        <v>#N/A</v>
      </c>
      <c r="F40" s="34">
        <v>0</v>
      </c>
      <c r="G40" s="34">
        <v>0</v>
      </c>
      <c r="H40" s="34"/>
      <c r="I40" s="34">
        <v>0</v>
      </c>
      <c r="J40" s="34"/>
      <c r="K40" s="34"/>
      <c r="L40" s="34"/>
      <c r="M40" s="34"/>
      <c r="N40" s="35"/>
      <c r="O40" s="34">
        <v>0</v>
      </c>
      <c r="P40" s="34"/>
      <c r="Q40" s="34">
        <v>0</v>
      </c>
      <c r="R40" s="34"/>
      <c r="S40" s="34"/>
      <c r="T40" s="34"/>
      <c r="U40" s="35"/>
      <c r="V40" s="34">
        <v>7785</v>
      </c>
      <c r="W40" s="34">
        <v>8</v>
      </c>
      <c r="X40" s="34">
        <v>7</v>
      </c>
      <c r="Y40" s="34">
        <v>981</v>
      </c>
      <c r="Z40" s="34"/>
      <c r="AA40" s="34">
        <v>7936</v>
      </c>
      <c r="AF40" s="28"/>
    </row>
    <row r="41" spans="1:32" x14ac:dyDescent="0.3">
      <c r="A41" s="36" t="s">
        <v>362</v>
      </c>
      <c r="B41" s="37" t="s">
        <v>363</v>
      </c>
      <c r="C41" s="38">
        <v>0</v>
      </c>
      <c r="D41" s="34" t="e">
        <v>#N/A</v>
      </c>
      <c r="E41" s="34" t="e">
        <v>#N/A</v>
      </c>
      <c r="F41" s="34">
        <v>0</v>
      </c>
      <c r="G41" s="34">
        <v>0</v>
      </c>
      <c r="H41" s="38"/>
      <c r="I41" s="38">
        <v>0</v>
      </c>
      <c r="J41" s="38"/>
      <c r="K41" s="38"/>
      <c r="L41" s="38"/>
      <c r="M41" s="38"/>
      <c r="N41" s="39"/>
      <c r="O41" s="38">
        <v>0</v>
      </c>
      <c r="P41" s="38"/>
      <c r="Q41" s="38">
        <v>0</v>
      </c>
      <c r="R41" s="38"/>
      <c r="S41" s="38"/>
      <c r="T41" s="38"/>
      <c r="U41" s="39"/>
      <c r="V41" s="38">
        <v>1282</v>
      </c>
      <c r="W41" s="38">
        <v>29</v>
      </c>
      <c r="X41" s="38">
        <v>2</v>
      </c>
      <c r="Y41" s="38">
        <v>56</v>
      </c>
      <c r="Z41" s="38"/>
      <c r="AA41" s="38">
        <v>22893</v>
      </c>
      <c r="AF41" s="28"/>
    </row>
    <row r="42" spans="1:32" x14ac:dyDescent="0.3">
      <c r="A42" s="40" t="s">
        <v>364</v>
      </c>
      <c r="B42" s="41" t="s">
        <v>365</v>
      </c>
      <c r="C42" s="42">
        <v>0</v>
      </c>
      <c r="D42" s="34" t="e">
        <v>#N/A</v>
      </c>
      <c r="E42" s="34" t="e">
        <v>#N/A</v>
      </c>
      <c r="F42" s="34">
        <v>0</v>
      </c>
      <c r="G42" s="34">
        <v>0</v>
      </c>
      <c r="H42" s="42"/>
      <c r="I42" s="42">
        <v>0</v>
      </c>
      <c r="J42" s="42"/>
      <c r="K42" s="42"/>
      <c r="L42" s="42"/>
      <c r="M42" s="42"/>
      <c r="N42" s="43"/>
      <c r="O42" s="42">
        <v>0</v>
      </c>
      <c r="P42" s="42"/>
      <c r="Q42" s="42">
        <v>0</v>
      </c>
      <c r="R42" s="42"/>
      <c r="S42" s="42"/>
      <c r="T42" s="42"/>
      <c r="U42" s="43"/>
      <c r="V42" s="42">
        <v>564</v>
      </c>
      <c r="W42" s="42">
        <v>11</v>
      </c>
      <c r="X42" s="42">
        <v>2</v>
      </c>
      <c r="Y42" s="42">
        <v>28</v>
      </c>
      <c r="Z42" s="42"/>
      <c r="AA42" s="42">
        <v>20143</v>
      </c>
      <c r="AB42" s="44"/>
      <c r="AC42" s="44"/>
      <c r="AD42" s="44"/>
      <c r="AE42" s="44"/>
      <c r="AF42" s="45"/>
    </row>
    <row r="43" spans="1:32" x14ac:dyDescent="0.3">
      <c r="C43">
        <v>110199</v>
      </c>
      <c r="G43">
        <v>0.11636370923063089</v>
      </c>
    </row>
    <row r="44" spans="1:32" x14ac:dyDescent="0.3">
      <c r="F44" s="60" t="s">
        <v>154</v>
      </c>
      <c r="G44" s="57">
        <v>0.34112125297411605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62E2-3E8D-42C5-BD91-FC59DB38C485}">
  <dimension ref="A1:AF29"/>
  <sheetViews>
    <sheetView topLeftCell="A3" workbookViewId="0">
      <selection activeCell="F29" sqref="F29:G29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6.5546875" bestFit="1" customWidth="1"/>
    <col min="10" max="10" width="26.5546875" bestFit="1" customWidth="1"/>
    <col min="11" max="11" width="17.2187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44140625" bestFit="1" customWidth="1"/>
    <col min="18" max="18" width="17.2187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33203125" bestFit="1" customWidth="1"/>
    <col min="25" max="25" width="17.21875" bestFit="1" customWidth="1"/>
    <col min="27" max="27" width="13.77734375" bestFit="1" customWidth="1"/>
  </cols>
  <sheetData>
    <row r="1" spans="1:32" x14ac:dyDescent="0.3">
      <c r="A1" s="78" t="s">
        <v>0</v>
      </c>
      <c r="B1" s="81" t="s">
        <v>1</v>
      </c>
      <c r="C1" s="84" t="s">
        <v>2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6"/>
    </row>
    <row r="2" spans="1:32" ht="14.4" customHeight="1" x14ac:dyDescent="0.3">
      <c r="A2" s="79"/>
      <c r="B2" s="82"/>
      <c r="C2" s="87" t="s">
        <v>3</v>
      </c>
      <c r="D2" s="88"/>
      <c r="E2" s="88"/>
      <c r="F2" s="88"/>
      <c r="G2" s="88"/>
      <c r="H2" s="88"/>
      <c r="I2" s="88"/>
      <c r="J2" s="88"/>
      <c r="K2" s="88"/>
      <c r="L2" s="88"/>
      <c r="M2" s="89"/>
      <c r="N2" s="87" t="s">
        <v>4</v>
      </c>
      <c r="O2" s="88"/>
      <c r="P2" s="88"/>
      <c r="Q2" s="88"/>
      <c r="R2" s="88"/>
      <c r="S2" s="88"/>
      <c r="T2" s="89"/>
      <c r="U2" s="87" t="s">
        <v>5</v>
      </c>
      <c r="V2" s="88"/>
      <c r="W2" s="88"/>
      <c r="X2" s="88"/>
      <c r="Y2" s="88"/>
      <c r="Z2" s="88"/>
      <c r="AA2" s="89"/>
      <c r="AF2" s="28"/>
    </row>
    <row r="3" spans="1:32" x14ac:dyDescent="0.3">
      <c r="A3" s="80"/>
      <c r="B3" s="83"/>
      <c r="C3" s="31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1" t="s">
        <v>11</v>
      </c>
      <c r="I3" s="31" t="s">
        <v>12</v>
      </c>
      <c r="J3" s="31" t="s">
        <v>13</v>
      </c>
      <c r="K3" s="31" t="s">
        <v>14</v>
      </c>
      <c r="L3" s="31" t="s">
        <v>15</v>
      </c>
      <c r="M3" s="31" t="s">
        <v>16</v>
      </c>
      <c r="N3" s="31"/>
      <c r="O3" s="31" t="s">
        <v>6</v>
      </c>
      <c r="P3" s="31" t="s">
        <v>11</v>
      </c>
      <c r="Q3" s="31" t="s">
        <v>17</v>
      </c>
      <c r="R3" s="31" t="s">
        <v>14</v>
      </c>
      <c r="S3" s="31" t="s">
        <v>15</v>
      </c>
      <c r="T3" s="31" t="s">
        <v>16</v>
      </c>
      <c r="U3" s="31"/>
      <c r="V3" s="31" t="s">
        <v>6</v>
      </c>
      <c r="W3" s="31" t="s">
        <v>11</v>
      </c>
      <c r="X3" s="31" t="s">
        <v>18</v>
      </c>
      <c r="Y3" s="31" t="s">
        <v>14</v>
      </c>
      <c r="Z3" s="31" t="s">
        <v>15</v>
      </c>
      <c r="AA3" s="31" t="s">
        <v>16</v>
      </c>
      <c r="AF3" s="28"/>
    </row>
    <row r="4" spans="1:32" s="64" customFormat="1" ht="21.6" x14ac:dyDescent="0.3">
      <c r="A4" s="61" t="s">
        <v>366</v>
      </c>
      <c r="B4" s="62" t="s">
        <v>367</v>
      </c>
      <c r="C4" s="53">
        <v>989229</v>
      </c>
      <c r="D4" s="53">
        <v>0.57999999999999996</v>
      </c>
      <c r="E4" s="53">
        <v>0.76157731058639078</v>
      </c>
      <c r="F4" s="53">
        <v>0.98867435368758128</v>
      </c>
      <c r="G4" s="53">
        <v>0.97747697763955654</v>
      </c>
      <c r="H4" s="53">
        <v>-3</v>
      </c>
      <c r="I4" s="53">
        <v>11</v>
      </c>
      <c r="J4" s="53">
        <v>0</v>
      </c>
      <c r="K4" s="53">
        <v>1011893</v>
      </c>
      <c r="L4" s="53" t="s">
        <v>21</v>
      </c>
      <c r="M4" s="53">
        <v>978</v>
      </c>
      <c r="N4" s="63"/>
      <c r="O4" s="53">
        <v>1361454</v>
      </c>
      <c r="P4" s="53">
        <v>0</v>
      </c>
      <c r="Q4" s="53">
        <v>5</v>
      </c>
      <c r="R4" s="53">
        <v>1306829</v>
      </c>
      <c r="S4" s="53" t="s">
        <v>21</v>
      </c>
      <c r="T4" s="53">
        <v>1042</v>
      </c>
      <c r="U4" s="63"/>
      <c r="V4" s="53">
        <v>9400160</v>
      </c>
      <c r="W4" s="53">
        <v>9</v>
      </c>
      <c r="X4" s="53">
        <v>39</v>
      </c>
      <c r="Y4" s="53">
        <v>17866082</v>
      </c>
      <c r="Z4" s="53" t="s">
        <v>21</v>
      </c>
      <c r="AA4" s="53">
        <v>526</v>
      </c>
      <c r="AF4" s="65"/>
    </row>
    <row r="5" spans="1:32" x14ac:dyDescent="0.3">
      <c r="A5" s="36" t="s">
        <v>368</v>
      </c>
      <c r="B5" s="37" t="s">
        <v>369</v>
      </c>
      <c r="C5" s="38">
        <v>6780</v>
      </c>
      <c r="D5" s="34">
        <v>0.38</v>
      </c>
      <c r="E5" s="34">
        <v>0.61644140029689765</v>
      </c>
      <c r="F5" s="34">
        <v>6.7761985526119846E-3</v>
      </c>
      <c r="G5" s="34">
        <v>4.5916866824420753E-5</v>
      </c>
      <c r="H5" s="38">
        <v>28</v>
      </c>
      <c r="I5" s="38">
        <v>26</v>
      </c>
      <c r="J5" s="38">
        <v>0</v>
      </c>
      <c r="K5" s="38">
        <v>17714</v>
      </c>
      <c r="L5" s="38" t="s">
        <v>21</v>
      </c>
      <c r="M5" s="38">
        <v>383</v>
      </c>
      <c r="N5" s="39"/>
      <c r="O5" s="38">
        <v>2621</v>
      </c>
      <c r="P5" s="38">
        <v>-2</v>
      </c>
      <c r="Q5" s="38">
        <v>1</v>
      </c>
      <c r="R5" s="38">
        <v>6019</v>
      </c>
      <c r="S5" s="38" t="s">
        <v>21</v>
      </c>
      <c r="T5" s="38">
        <v>435</v>
      </c>
      <c r="U5" s="39"/>
      <c r="V5" s="38">
        <v>26078</v>
      </c>
      <c r="W5" s="38">
        <v>18</v>
      </c>
      <c r="X5" s="38">
        <v>15</v>
      </c>
      <c r="Y5" s="38">
        <v>69188</v>
      </c>
      <c r="Z5" s="38" t="s">
        <v>21</v>
      </c>
      <c r="AA5" s="38">
        <v>377</v>
      </c>
      <c r="AF5" s="28"/>
    </row>
    <row r="6" spans="1:32" x14ac:dyDescent="0.3">
      <c r="A6" s="32" t="s">
        <v>370</v>
      </c>
      <c r="B6" s="33" t="s">
        <v>371</v>
      </c>
      <c r="C6" s="34">
        <v>2486</v>
      </c>
      <c r="D6" s="34">
        <v>1</v>
      </c>
      <c r="E6" s="34">
        <v>1</v>
      </c>
      <c r="F6" s="34">
        <v>2.4846061359577276E-3</v>
      </c>
      <c r="G6" s="34">
        <v>6.1732676508387896E-6</v>
      </c>
      <c r="H6" s="34">
        <v>3</v>
      </c>
      <c r="I6" s="34">
        <v>22</v>
      </c>
      <c r="J6" s="34">
        <v>5</v>
      </c>
      <c r="K6" s="34">
        <v>5187</v>
      </c>
      <c r="L6" s="34"/>
      <c r="M6" s="34">
        <v>479</v>
      </c>
      <c r="N6" s="35"/>
      <c r="O6" s="34">
        <v>62</v>
      </c>
      <c r="P6" s="34">
        <v>-13</v>
      </c>
      <c r="Q6" s="34">
        <v>0</v>
      </c>
      <c r="R6" s="34">
        <v>119</v>
      </c>
      <c r="S6" s="34"/>
      <c r="T6" s="34">
        <v>521</v>
      </c>
      <c r="U6" s="35"/>
      <c r="V6" s="34">
        <v>11083</v>
      </c>
      <c r="W6" s="34">
        <v>-6</v>
      </c>
      <c r="X6" s="34">
        <v>0</v>
      </c>
      <c r="Y6" s="34">
        <v>27179</v>
      </c>
      <c r="Z6" s="34"/>
      <c r="AA6" s="34">
        <v>408</v>
      </c>
      <c r="AF6" s="28"/>
    </row>
    <row r="7" spans="1:32" s="64" customFormat="1" x14ac:dyDescent="0.3">
      <c r="A7" s="61" t="s">
        <v>372</v>
      </c>
      <c r="B7" s="62" t="s">
        <v>373</v>
      </c>
      <c r="C7" s="53">
        <v>486</v>
      </c>
      <c r="D7" s="53">
        <v>0.38</v>
      </c>
      <c r="E7" s="53">
        <v>0.61644140029689765</v>
      </c>
      <c r="F7" s="53">
        <v>4.857275068686467E-4</v>
      </c>
      <c r="G7" s="53">
        <v>2.3593121092883123E-7</v>
      </c>
      <c r="H7" s="53">
        <v>-34</v>
      </c>
      <c r="I7" s="53">
        <v>0</v>
      </c>
      <c r="J7" s="53">
        <v>0</v>
      </c>
      <c r="K7" s="53">
        <v>1215</v>
      </c>
      <c r="L7" s="53" t="s">
        <v>21</v>
      </c>
      <c r="M7" s="53">
        <v>400</v>
      </c>
      <c r="N7" s="63"/>
      <c r="O7" s="53">
        <v>1697897</v>
      </c>
      <c r="P7" s="53">
        <v>25</v>
      </c>
      <c r="Q7" s="53">
        <v>3</v>
      </c>
      <c r="R7" s="53">
        <v>4639662</v>
      </c>
      <c r="S7" s="53" t="s">
        <v>21</v>
      </c>
      <c r="T7" s="53">
        <v>366</v>
      </c>
      <c r="U7" s="63"/>
      <c r="V7" s="53">
        <v>1067214</v>
      </c>
      <c r="W7" s="53">
        <v>75</v>
      </c>
      <c r="X7" s="53">
        <v>2</v>
      </c>
      <c r="Y7" s="53">
        <v>3453518</v>
      </c>
      <c r="Z7" s="53" t="s">
        <v>21</v>
      </c>
      <c r="AA7" s="53">
        <v>309</v>
      </c>
      <c r="AF7" s="65"/>
    </row>
    <row r="8" spans="1:32" x14ac:dyDescent="0.3">
      <c r="A8" s="32" t="s">
        <v>374</v>
      </c>
      <c r="B8" s="33" t="s">
        <v>375</v>
      </c>
      <c r="C8" s="34">
        <v>453</v>
      </c>
      <c r="D8" s="34">
        <v>0.43</v>
      </c>
      <c r="E8" s="34">
        <v>0.65574385243020006</v>
      </c>
      <c r="F8" s="34">
        <v>4.5274600948867684E-4</v>
      </c>
      <c r="G8" s="34">
        <v>2.0497894910792108E-7</v>
      </c>
      <c r="H8" s="34">
        <v>36</v>
      </c>
      <c r="I8" s="34">
        <v>4</v>
      </c>
      <c r="J8" s="34">
        <v>0</v>
      </c>
      <c r="K8" s="34">
        <v>468</v>
      </c>
      <c r="L8" s="34" t="s">
        <v>21</v>
      </c>
      <c r="M8" s="34">
        <v>968</v>
      </c>
      <c r="N8" s="35"/>
      <c r="O8" s="34">
        <v>20172</v>
      </c>
      <c r="P8" s="34">
        <v>-29</v>
      </c>
      <c r="Q8" s="34">
        <v>1</v>
      </c>
      <c r="R8" s="34">
        <v>20508</v>
      </c>
      <c r="S8" s="34" t="s">
        <v>21</v>
      </c>
      <c r="T8" s="34">
        <v>984</v>
      </c>
      <c r="U8" s="35"/>
      <c r="V8" s="34">
        <v>12092</v>
      </c>
      <c r="W8" s="34">
        <v>28</v>
      </c>
      <c r="X8" s="34">
        <v>1</v>
      </c>
      <c r="Y8" s="34">
        <v>16165</v>
      </c>
      <c r="Z8" s="34" t="s">
        <v>21</v>
      </c>
      <c r="AA8" s="34">
        <v>748</v>
      </c>
      <c r="AF8" s="28"/>
    </row>
    <row r="9" spans="1:32" ht="21.6" x14ac:dyDescent="0.3">
      <c r="A9" s="36" t="s">
        <v>376</v>
      </c>
      <c r="B9" s="37" t="s">
        <v>377</v>
      </c>
      <c r="C9" s="38">
        <v>312</v>
      </c>
      <c r="D9" s="34">
        <v>1</v>
      </c>
      <c r="E9" s="34">
        <v>1</v>
      </c>
      <c r="F9" s="34">
        <v>3.1182506613789665E-4</v>
      </c>
      <c r="G9" s="34">
        <v>9.7234871871903613E-8</v>
      </c>
      <c r="H9" s="38">
        <v>168</v>
      </c>
      <c r="I9" s="38">
        <v>0</v>
      </c>
      <c r="J9" s="38">
        <v>0</v>
      </c>
      <c r="K9" s="38">
        <v>915</v>
      </c>
      <c r="L9" s="38"/>
      <c r="M9" s="38">
        <v>341</v>
      </c>
      <c r="N9" s="39"/>
      <c r="O9" s="38">
        <v>4</v>
      </c>
      <c r="P9" s="38"/>
      <c r="Q9" s="38">
        <v>0</v>
      </c>
      <c r="R9" s="38">
        <v>5</v>
      </c>
      <c r="S9" s="38"/>
      <c r="T9" s="38">
        <v>800</v>
      </c>
      <c r="U9" s="39"/>
      <c r="V9" s="38">
        <v>2106034</v>
      </c>
      <c r="W9" s="38">
        <v>203</v>
      </c>
      <c r="X9" s="38">
        <v>4</v>
      </c>
      <c r="Y9" s="38">
        <v>6724687</v>
      </c>
      <c r="Z9" s="38"/>
      <c r="AA9" s="38">
        <v>313</v>
      </c>
      <c r="AF9" s="28"/>
    </row>
    <row r="10" spans="1:32" x14ac:dyDescent="0.3">
      <c r="A10" s="32" t="s">
        <v>378</v>
      </c>
      <c r="B10" s="33" t="s">
        <v>379</v>
      </c>
      <c r="C10" s="34">
        <v>212</v>
      </c>
      <c r="D10" s="34">
        <v>0.43</v>
      </c>
      <c r="E10" s="34">
        <v>0.65574385243020006</v>
      </c>
      <c r="F10" s="34">
        <v>2.1188113468344259E-4</v>
      </c>
      <c r="G10" s="34">
        <v>4.4893615234743142E-8</v>
      </c>
      <c r="H10" s="34"/>
      <c r="I10" s="34">
        <v>24</v>
      </c>
      <c r="J10" s="34">
        <v>0</v>
      </c>
      <c r="K10" s="34">
        <v>658</v>
      </c>
      <c r="L10" s="34"/>
      <c r="M10" s="34">
        <v>322</v>
      </c>
      <c r="N10" s="35"/>
      <c r="O10" s="34">
        <v>5627</v>
      </c>
      <c r="P10" s="34">
        <v>41</v>
      </c>
      <c r="Q10" s="34">
        <v>4</v>
      </c>
      <c r="R10" s="34">
        <v>5688</v>
      </c>
      <c r="S10" s="34"/>
      <c r="T10" s="34">
        <v>989</v>
      </c>
      <c r="U10" s="35"/>
      <c r="V10" s="34">
        <v>891</v>
      </c>
      <c r="W10" s="34">
        <v>95</v>
      </c>
      <c r="X10" s="34">
        <v>1</v>
      </c>
      <c r="Y10" s="34">
        <v>2306</v>
      </c>
      <c r="Z10" s="34"/>
      <c r="AA10" s="34">
        <v>386</v>
      </c>
      <c r="AF10" s="28"/>
    </row>
    <row r="11" spans="1:32" ht="21.6" x14ac:dyDescent="0.3">
      <c r="A11" s="36" t="s">
        <v>380</v>
      </c>
      <c r="B11" s="37" t="s">
        <v>381</v>
      </c>
      <c r="C11" s="38">
        <v>198</v>
      </c>
      <c r="D11" s="34">
        <v>0.34</v>
      </c>
      <c r="E11" s="34">
        <v>0.5830951894845301</v>
      </c>
      <c r="F11" s="34">
        <v>1.9788898427981901E-4</v>
      </c>
      <c r="G11" s="34">
        <v>3.9160050099298457E-8</v>
      </c>
      <c r="H11" s="38">
        <v>238</v>
      </c>
      <c r="I11" s="38">
        <v>1</v>
      </c>
      <c r="J11" s="38">
        <v>0</v>
      </c>
      <c r="K11" s="38">
        <v>419</v>
      </c>
      <c r="L11" s="38" t="s">
        <v>21</v>
      </c>
      <c r="M11" s="38">
        <v>473</v>
      </c>
      <c r="N11" s="39"/>
      <c r="O11" s="38">
        <v>15</v>
      </c>
      <c r="P11" s="38">
        <v>-58</v>
      </c>
      <c r="Q11" s="38">
        <v>0</v>
      </c>
      <c r="R11" s="38">
        <v>9</v>
      </c>
      <c r="S11" s="38" t="s">
        <v>21</v>
      </c>
      <c r="T11" s="38">
        <v>1667</v>
      </c>
      <c r="U11" s="39"/>
      <c r="V11" s="38">
        <v>14009</v>
      </c>
      <c r="W11" s="38">
        <v>2</v>
      </c>
      <c r="X11" s="38">
        <v>7</v>
      </c>
      <c r="Y11" s="38">
        <v>16195</v>
      </c>
      <c r="Z11" s="38" t="s">
        <v>21</v>
      </c>
      <c r="AA11" s="38">
        <v>865</v>
      </c>
      <c r="AF11" s="28"/>
    </row>
    <row r="12" spans="1:32" x14ac:dyDescent="0.3">
      <c r="A12" s="32" t="s">
        <v>382</v>
      </c>
      <c r="B12" s="33" t="s">
        <v>383</v>
      </c>
      <c r="C12" s="34">
        <v>136</v>
      </c>
      <c r="D12" s="34">
        <v>0.31</v>
      </c>
      <c r="E12" s="34">
        <v>0.55677643628300222</v>
      </c>
      <c r="F12" s="34">
        <v>1.359237467780575E-4</v>
      </c>
      <c r="G12" s="34">
        <v>1.8475264938185498E-8</v>
      </c>
      <c r="H12" s="34">
        <v>145</v>
      </c>
      <c r="I12" s="34">
        <v>8</v>
      </c>
      <c r="J12" s="34">
        <v>0</v>
      </c>
      <c r="K12" s="34">
        <v>20</v>
      </c>
      <c r="L12" s="34" t="s">
        <v>21</v>
      </c>
      <c r="M12" s="34">
        <v>6800</v>
      </c>
      <c r="N12" s="35"/>
      <c r="O12" s="34">
        <v>512</v>
      </c>
      <c r="P12" s="34">
        <v>-17</v>
      </c>
      <c r="Q12" s="34">
        <v>0</v>
      </c>
      <c r="R12" s="34">
        <v>168</v>
      </c>
      <c r="S12" s="34" t="s">
        <v>21</v>
      </c>
      <c r="T12" s="34">
        <v>3048</v>
      </c>
      <c r="U12" s="35"/>
      <c r="V12" s="34">
        <v>1637</v>
      </c>
      <c r="W12" s="34">
        <v>47</v>
      </c>
      <c r="X12" s="34">
        <v>1</v>
      </c>
      <c r="Y12" s="34">
        <v>824</v>
      </c>
      <c r="Z12" s="34" t="s">
        <v>21</v>
      </c>
      <c r="AA12" s="34">
        <v>1987</v>
      </c>
      <c r="AF12" s="28"/>
    </row>
    <row r="13" spans="1:32" s="64" customFormat="1" x14ac:dyDescent="0.3">
      <c r="A13" s="61" t="s">
        <v>384</v>
      </c>
      <c r="B13" s="62" t="s">
        <v>385</v>
      </c>
      <c r="C13" s="53">
        <v>112</v>
      </c>
      <c r="D13" s="53">
        <v>0.69</v>
      </c>
      <c r="E13" s="53">
        <v>0.83066238629180744</v>
      </c>
      <c r="F13" s="53">
        <v>1.1193720322898854E-4</v>
      </c>
      <c r="G13" s="53">
        <v>1.2529937466727883E-8</v>
      </c>
      <c r="H13" s="53">
        <v>-7</v>
      </c>
      <c r="I13" s="53">
        <v>0</v>
      </c>
      <c r="J13" s="53">
        <v>0</v>
      </c>
      <c r="K13" s="53">
        <v>204</v>
      </c>
      <c r="L13" s="53" t="s">
        <v>21</v>
      </c>
      <c r="M13" s="53">
        <v>549</v>
      </c>
      <c r="N13" s="63"/>
      <c r="O13" s="53">
        <v>3300</v>
      </c>
      <c r="P13" s="53">
        <v>19</v>
      </c>
      <c r="Q13" s="53">
        <v>0</v>
      </c>
      <c r="R13" s="53">
        <v>2992</v>
      </c>
      <c r="S13" s="53" t="s">
        <v>21</v>
      </c>
      <c r="T13" s="53">
        <v>1103</v>
      </c>
      <c r="U13" s="63"/>
      <c r="V13" s="53">
        <v>1203857</v>
      </c>
      <c r="W13" s="53">
        <v>57</v>
      </c>
      <c r="X13" s="53">
        <v>38</v>
      </c>
      <c r="Y13" s="53">
        <v>3893704</v>
      </c>
      <c r="Z13" s="53" t="s">
        <v>21</v>
      </c>
      <c r="AA13" s="53">
        <v>309</v>
      </c>
      <c r="AF13" s="65"/>
    </row>
    <row r="14" spans="1:32" s="64" customFormat="1" x14ac:dyDescent="0.3">
      <c r="A14" s="61" t="s">
        <v>386</v>
      </c>
      <c r="B14" s="62" t="s">
        <v>387</v>
      </c>
      <c r="C14" s="53">
        <v>95</v>
      </c>
      <c r="D14" s="53">
        <v>1</v>
      </c>
      <c r="E14" s="53">
        <v>1</v>
      </c>
      <c r="F14" s="53">
        <v>9.494673488173135E-5</v>
      </c>
      <c r="G14" s="53">
        <v>9.0148824647017802E-9</v>
      </c>
      <c r="H14" s="53">
        <v>-10</v>
      </c>
      <c r="I14" s="53">
        <v>1</v>
      </c>
      <c r="J14" s="53">
        <v>0</v>
      </c>
      <c r="K14" s="53">
        <v>168</v>
      </c>
      <c r="L14" s="53"/>
      <c r="M14" s="53">
        <v>565</v>
      </c>
      <c r="N14" s="63"/>
      <c r="O14" s="53">
        <v>19</v>
      </c>
      <c r="P14" s="53">
        <v>-65</v>
      </c>
      <c r="Q14" s="53">
        <v>0</v>
      </c>
      <c r="R14" s="53">
        <v>50</v>
      </c>
      <c r="S14" s="53"/>
      <c r="T14" s="53">
        <v>380</v>
      </c>
      <c r="U14" s="63"/>
      <c r="V14" s="53">
        <v>10537</v>
      </c>
      <c r="W14" s="53">
        <v>-4</v>
      </c>
      <c r="X14" s="53">
        <v>29</v>
      </c>
      <c r="Y14" s="53">
        <v>30973</v>
      </c>
      <c r="Z14" s="53"/>
      <c r="AA14" s="53">
        <v>340</v>
      </c>
      <c r="AF14" s="65"/>
    </row>
    <row r="15" spans="1:32" x14ac:dyDescent="0.3">
      <c r="A15" s="36" t="s">
        <v>388</v>
      </c>
      <c r="B15" s="37" t="s">
        <v>389</v>
      </c>
      <c r="C15" s="38">
        <v>50</v>
      </c>
      <c r="D15" s="34">
        <v>0.71</v>
      </c>
      <c r="E15" s="34">
        <v>0.84261497731763579</v>
      </c>
      <c r="F15" s="34">
        <v>4.9971965727227028E-5</v>
      </c>
      <c r="G15" s="34">
        <v>2.4971973586431527E-9</v>
      </c>
      <c r="H15" s="38">
        <v>57</v>
      </c>
      <c r="I15" s="38">
        <v>0</v>
      </c>
      <c r="J15" s="38">
        <v>0</v>
      </c>
      <c r="K15" s="38">
        <v>40</v>
      </c>
      <c r="L15" s="38"/>
      <c r="M15" s="38">
        <v>1250</v>
      </c>
      <c r="N15" s="39"/>
      <c r="O15" s="38">
        <v>2658</v>
      </c>
      <c r="P15" s="38">
        <v>32</v>
      </c>
      <c r="Q15" s="38">
        <v>0</v>
      </c>
      <c r="R15" s="38">
        <v>525</v>
      </c>
      <c r="S15" s="38"/>
      <c r="T15" s="38">
        <v>5063</v>
      </c>
      <c r="U15" s="39"/>
      <c r="V15" s="38">
        <v>51098</v>
      </c>
      <c r="W15" s="38">
        <v>-1</v>
      </c>
      <c r="X15" s="38">
        <v>2</v>
      </c>
      <c r="Y15" s="38">
        <v>32983</v>
      </c>
      <c r="Z15" s="38"/>
      <c r="AA15" s="38">
        <v>1549</v>
      </c>
      <c r="AF15" s="28"/>
    </row>
    <row r="16" spans="1:32" x14ac:dyDescent="0.3">
      <c r="A16" s="32" t="s">
        <v>390</v>
      </c>
      <c r="B16" s="33" t="s">
        <v>391</v>
      </c>
      <c r="C16" s="34">
        <v>9</v>
      </c>
      <c r="D16" s="34">
        <v>1</v>
      </c>
      <c r="E16" s="34">
        <v>1</v>
      </c>
      <c r="F16" s="34">
        <v>8.9949538309008652E-6</v>
      </c>
      <c r="G16" s="34">
        <v>8.0909194420038148E-11</v>
      </c>
      <c r="H16" s="34">
        <v>6</v>
      </c>
      <c r="I16" s="34">
        <v>1</v>
      </c>
      <c r="J16" s="34">
        <v>0</v>
      </c>
      <c r="K16" s="34">
        <v>3</v>
      </c>
      <c r="L16" s="34"/>
      <c r="M16" s="34">
        <v>3000</v>
      </c>
      <c r="N16" s="35"/>
      <c r="O16" s="34">
        <v>9</v>
      </c>
      <c r="P16" s="34">
        <v>-29</v>
      </c>
      <c r="Q16" s="34">
        <v>0</v>
      </c>
      <c r="R16" s="34">
        <v>7</v>
      </c>
      <c r="S16" s="34"/>
      <c r="T16" s="34">
        <v>1286</v>
      </c>
      <c r="U16" s="35"/>
      <c r="V16" s="34">
        <v>677</v>
      </c>
      <c r="W16" s="34">
        <v>-4</v>
      </c>
      <c r="X16" s="34">
        <v>0</v>
      </c>
      <c r="Y16" s="34">
        <v>1091</v>
      </c>
      <c r="Z16" s="34"/>
      <c r="AA16" s="34">
        <v>621</v>
      </c>
      <c r="AF16" s="28"/>
    </row>
    <row r="17" spans="1:32" x14ac:dyDescent="0.3">
      <c r="A17" s="36" t="s">
        <v>392</v>
      </c>
      <c r="B17" s="37" t="s">
        <v>393</v>
      </c>
      <c r="C17" s="38">
        <v>3</v>
      </c>
      <c r="D17" s="34">
        <v>0.4</v>
      </c>
      <c r="E17" s="34">
        <v>0.63245553203367588</v>
      </c>
      <c r="F17" s="34">
        <v>2.9983179436336214E-6</v>
      </c>
      <c r="G17" s="34">
        <v>8.9899104911153479E-12</v>
      </c>
      <c r="H17" s="38">
        <v>7</v>
      </c>
      <c r="I17" s="38">
        <v>0</v>
      </c>
      <c r="J17" s="38">
        <v>0</v>
      </c>
      <c r="K17" s="38">
        <v>2</v>
      </c>
      <c r="L17" s="38"/>
      <c r="M17" s="38">
        <v>1500</v>
      </c>
      <c r="N17" s="39"/>
      <c r="O17" s="38">
        <v>1400904</v>
      </c>
      <c r="P17" s="38">
        <v>17</v>
      </c>
      <c r="Q17" s="38">
        <v>12</v>
      </c>
      <c r="R17" s="38">
        <v>3791062</v>
      </c>
      <c r="S17" s="38"/>
      <c r="T17" s="38">
        <v>370</v>
      </c>
      <c r="U17" s="39"/>
      <c r="V17" s="38">
        <v>982</v>
      </c>
      <c r="W17" s="38">
        <v>-1</v>
      </c>
      <c r="X17" s="38">
        <v>0</v>
      </c>
      <c r="Y17" s="38">
        <v>1685</v>
      </c>
      <c r="Z17" s="38"/>
      <c r="AA17" s="38">
        <v>583</v>
      </c>
      <c r="AF17" s="28"/>
    </row>
    <row r="18" spans="1:32" x14ac:dyDescent="0.3">
      <c r="A18" s="32" t="s">
        <v>394</v>
      </c>
      <c r="B18" s="33" t="s">
        <v>395</v>
      </c>
      <c r="C18" s="34">
        <v>0</v>
      </c>
      <c r="D18" s="34" t="e">
        <v>#N/A</v>
      </c>
      <c r="E18" s="34" t="e">
        <v>#N/A</v>
      </c>
      <c r="F18" s="34">
        <v>0</v>
      </c>
      <c r="G18" s="34">
        <v>0</v>
      </c>
      <c r="H18" s="34"/>
      <c r="I18" s="34">
        <v>0</v>
      </c>
      <c r="J18" s="34"/>
      <c r="K18" s="34"/>
      <c r="L18" s="34"/>
      <c r="M18" s="34"/>
      <c r="N18" s="35"/>
      <c r="O18" s="34">
        <v>0</v>
      </c>
      <c r="P18" s="34"/>
      <c r="Q18" s="34">
        <v>0</v>
      </c>
      <c r="R18" s="34"/>
      <c r="S18" s="34"/>
      <c r="T18" s="34"/>
      <c r="U18" s="35"/>
      <c r="V18" s="34">
        <v>35</v>
      </c>
      <c r="W18" s="34">
        <v>164</v>
      </c>
      <c r="X18" s="34">
        <v>0</v>
      </c>
      <c r="Y18" s="34">
        <v>24</v>
      </c>
      <c r="Z18" s="34"/>
      <c r="AA18" s="34">
        <v>1458</v>
      </c>
      <c r="AF18" s="28"/>
    </row>
    <row r="19" spans="1:32" x14ac:dyDescent="0.3">
      <c r="A19" s="36" t="s">
        <v>396</v>
      </c>
      <c r="B19" s="37" t="s">
        <v>397</v>
      </c>
      <c r="C19" s="38">
        <v>0</v>
      </c>
      <c r="D19" s="34">
        <v>0.42</v>
      </c>
      <c r="E19" s="34">
        <v>0.64807406984078597</v>
      </c>
      <c r="F19" s="34">
        <v>0</v>
      </c>
      <c r="G19" s="34">
        <v>0</v>
      </c>
      <c r="H19" s="38"/>
      <c r="I19" s="38">
        <v>0</v>
      </c>
      <c r="J19" s="38">
        <v>0</v>
      </c>
      <c r="K19" s="38"/>
      <c r="L19" s="38"/>
      <c r="M19" s="38"/>
      <c r="N19" s="39"/>
      <c r="O19" s="38">
        <v>2699</v>
      </c>
      <c r="P19" s="38">
        <v>0</v>
      </c>
      <c r="Q19" s="38">
        <v>0</v>
      </c>
      <c r="R19" s="38">
        <v>2543</v>
      </c>
      <c r="S19" s="38" t="s">
        <v>21</v>
      </c>
      <c r="T19" s="38">
        <v>1061</v>
      </c>
      <c r="U19" s="39"/>
      <c r="V19" s="38">
        <v>154</v>
      </c>
      <c r="W19" s="38">
        <v>25</v>
      </c>
      <c r="X19" s="38">
        <v>0</v>
      </c>
      <c r="Y19" s="38">
        <v>323</v>
      </c>
      <c r="Z19" s="38" t="s">
        <v>21</v>
      </c>
      <c r="AA19" s="38">
        <v>477</v>
      </c>
      <c r="AF19" s="28"/>
    </row>
    <row r="20" spans="1:32" x14ac:dyDescent="0.3">
      <c r="A20" s="32" t="s">
        <v>398</v>
      </c>
      <c r="B20" s="33" t="s">
        <v>399</v>
      </c>
      <c r="C20" s="34">
        <v>0</v>
      </c>
      <c r="D20" s="34">
        <v>1</v>
      </c>
      <c r="E20" s="34">
        <v>1</v>
      </c>
      <c r="F20" s="34">
        <v>0</v>
      </c>
      <c r="G20" s="34">
        <v>0</v>
      </c>
      <c r="H20" s="34"/>
      <c r="I20" s="34">
        <v>0</v>
      </c>
      <c r="J20" s="34">
        <v>0</v>
      </c>
      <c r="K20" s="34"/>
      <c r="L20" s="34"/>
      <c r="M20" s="34"/>
      <c r="N20" s="35"/>
      <c r="O20" s="34">
        <v>3</v>
      </c>
      <c r="P20" s="34">
        <v>-52</v>
      </c>
      <c r="Q20" s="34">
        <v>0</v>
      </c>
      <c r="R20" s="34">
        <v>20</v>
      </c>
      <c r="S20" s="34" t="s">
        <v>21</v>
      </c>
      <c r="T20" s="34">
        <v>150</v>
      </c>
      <c r="U20" s="35"/>
      <c r="V20" s="34">
        <v>42</v>
      </c>
      <c r="W20" s="34">
        <v>18</v>
      </c>
      <c r="X20" s="34">
        <v>0</v>
      </c>
      <c r="Y20" s="34">
        <v>106</v>
      </c>
      <c r="Z20" s="34" t="s">
        <v>21</v>
      </c>
      <c r="AA20" s="34">
        <v>396</v>
      </c>
      <c r="AF20" s="28"/>
    </row>
    <row r="21" spans="1:32" x14ac:dyDescent="0.3">
      <c r="A21" s="36" t="s">
        <v>400</v>
      </c>
      <c r="B21" s="37" t="s">
        <v>401</v>
      </c>
      <c r="C21" s="38">
        <v>0</v>
      </c>
      <c r="D21" s="34">
        <v>0.31</v>
      </c>
      <c r="E21" s="34">
        <v>0.55677643628300222</v>
      </c>
      <c r="F21" s="34">
        <v>0</v>
      </c>
      <c r="G21" s="34">
        <v>0</v>
      </c>
      <c r="H21" s="38"/>
      <c r="I21" s="38">
        <v>0</v>
      </c>
      <c r="J21" s="38">
        <v>0</v>
      </c>
      <c r="K21" s="38"/>
      <c r="L21" s="38"/>
      <c r="M21" s="38"/>
      <c r="N21" s="39"/>
      <c r="O21" s="38">
        <v>1661988</v>
      </c>
      <c r="P21" s="38">
        <v>78</v>
      </c>
      <c r="Q21" s="38">
        <v>10</v>
      </c>
      <c r="R21" s="38">
        <v>3749163</v>
      </c>
      <c r="S21" s="38"/>
      <c r="T21" s="38">
        <v>443</v>
      </c>
      <c r="U21" s="39"/>
      <c r="V21" s="38">
        <v>24034</v>
      </c>
      <c r="W21" s="38">
        <v>305</v>
      </c>
      <c r="X21" s="38">
        <v>0</v>
      </c>
      <c r="Y21" s="38">
        <v>71986</v>
      </c>
      <c r="Z21" s="38"/>
      <c r="AA21" s="38">
        <v>334</v>
      </c>
      <c r="AF21" s="28"/>
    </row>
    <row r="22" spans="1:32" x14ac:dyDescent="0.3">
      <c r="A22" s="32" t="s">
        <v>402</v>
      </c>
      <c r="B22" s="33" t="s">
        <v>403</v>
      </c>
      <c r="C22" s="34">
        <v>0</v>
      </c>
      <c r="D22" s="34" t="e">
        <v>#N/A</v>
      </c>
      <c r="E22" s="34" t="e">
        <v>#N/A</v>
      </c>
      <c r="F22" s="34">
        <v>0</v>
      </c>
      <c r="G22" s="34">
        <v>0</v>
      </c>
      <c r="H22" s="34"/>
      <c r="I22" s="34">
        <v>0</v>
      </c>
      <c r="J22" s="34"/>
      <c r="K22" s="34"/>
      <c r="L22" s="34"/>
      <c r="M22" s="34"/>
      <c r="N22" s="35"/>
      <c r="O22" s="34">
        <v>0</v>
      </c>
      <c r="P22" s="34"/>
      <c r="Q22" s="34">
        <v>0</v>
      </c>
      <c r="R22" s="34"/>
      <c r="S22" s="34"/>
      <c r="T22" s="34"/>
      <c r="U22" s="35"/>
      <c r="V22" s="34">
        <v>628</v>
      </c>
      <c r="W22" s="34">
        <v>152</v>
      </c>
      <c r="X22" s="34">
        <v>0</v>
      </c>
      <c r="Y22" s="34">
        <v>1819</v>
      </c>
      <c r="Z22" s="34"/>
      <c r="AA22" s="34">
        <v>345</v>
      </c>
      <c r="AF22" s="28"/>
    </row>
    <row r="23" spans="1:32" x14ac:dyDescent="0.3">
      <c r="A23" s="36" t="s">
        <v>404</v>
      </c>
      <c r="B23" s="37" t="s">
        <v>405</v>
      </c>
      <c r="C23" s="38">
        <v>0</v>
      </c>
      <c r="D23" s="34" t="e">
        <v>#N/A</v>
      </c>
      <c r="E23" s="34" t="e">
        <v>#N/A</v>
      </c>
      <c r="F23" s="34">
        <v>0</v>
      </c>
      <c r="G23" s="34">
        <v>0</v>
      </c>
      <c r="H23" s="38"/>
      <c r="I23" s="38">
        <v>0</v>
      </c>
      <c r="J23" s="38"/>
      <c r="K23" s="38"/>
      <c r="L23" s="38"/>
      <c r="M23" s="38"/>
      <c r="N23" s="39"/>
      <c r="O23" s="38">
        <v>0</v>
      </c>
      <c r="P23" s="38"/>
      <c r="Q23" s="38">
        <v>0</v>
      </c>
      <c r="R23" s="38"/>
      <c r="S23" s="38"/>
      <c r="T23" s="38"/>
      <c r="U23" s="39"/>
      <c r="V23" s="38">
        <v>1</v>
      </c>
      <c r="W23" s="38">
        <v>39</v>
      </c>
      <c r="X23" s="38">
        <v>0</v>
      </c>
      <c r="Y23" s="38">
        <v>0</v>
      </c>
      <c r="Z23" s="38"/>
      <c r="AA23" s="38"/>
      <c r="AF23" s="28"/>
    </row>
    <row r="24" spans="1:32" x14ac:dyDescent="0.3">
      <c r="A24" s="32" t="s">
        <v>406</v>
      </c>
      <c r="B24" s="33" t="s">
        <v>407</v>
      </c>
      <c r="C24" s="34">
        <v>0</v>
      </c>
      <c r="D24" s="34" t="e">
        <v>#N/A</v>
      </c>
      <c r="E24" s="34" t="e">
        <v>#N/A</v>
      </c>
      <c r="F24" s="34">
        <v>0</v>
      </c>
      <c r="G24" s="34">
        <v>0</v>
      </c>
      <c r="H24" s="34"/>
      <c r="I24" s="34">
        <v>0</v>
      </c>
      <c r="J24" s="34"/>
      <c r="K24" s="34"/>
      <c r="L24" s="34"/>
      <c r="M24" s="34"/>
      <c r="N24" s="35"/>
      <c r="O24" s="34">
        <v>0</v>
      </c>
      <c r="P24" s="34"/>
      <c r="Q24" s="34">
        <v>0</v>
      </c>
      <c r="R24" s="34"/>
      <c r="S24" s="34"/>
      <c r="T24" s="34"/>
      <c r="U24" s="35"/>
      <c r="V24" s="34">
        <v>1</v>
      </c>
      <c r="W24" s="34">
        <v>-15</v>
      </c>
      <c r="X24" s="34">
        <v>0</v>
      </c>
      <c r="Y24" s="34">
        <v>0</v>
      </c>
      <c r="Z24" s="34"/>
      <c r="AA24" s="34"/>
      <c r="AF24" s="28"/>
    </row>
    <row r="25" spans="1:32" x14ac:dyDescent="0.3">
      <c r="A25" s="36" t="s">
        <v>408</v>
      </c>
      <c r="B25" s="37" t="s">
        <v>409</v>
      </c>
      <c r="C25" s="38">
        <v>0</v>
      </c>
      <c r="D25" s="34">
        <v>1</v>
      </c>
      <c r="E25" s="34">
        <v>1</v>
      </c>
      <c r="F25" s="34">
        <v>0</v>
      </c>
      <c r="G25" s="34">
        <v>0</v>
      </c>
      <c r="H25" s="38"/>
      <c r="I25" s="38">
        <v>0</v>
      </c>
      <c r="J25" s="38">
        <v>0</v>
      </c>
      <c r="K25" s="38"/>
      <c r="L25" s="38"/>
      <c r="M25" s="38"/>
      <c r="N25" s="39"/>
      <c r="O25" s="38">
        <v>308</v>
      </c>
      <c r="P25" s="38">
        <v>50</v>
      </c>
      <c r="Q25" s="38">
        <v>0</v>
      </c>
      <c r="R25" s="38">
        <v>80</v>
      </c>
      <c r="S25" s="38" t="s">
        <v>21</v>
      </c>
      <c r="T25" s="38">
        <v>3850</v>
      </c>
      <c r="U25" s="39"/>
      <c r="V25" s="38">
        <v>166</v>
      </c>
      <c r="W25" s="38">
        <v>-7</v>
      </c>
      <c r="X25" s="38">
        <v>0</v>
      </c>
      <c r="Y25" s="38">
        <v>402</v>
      </c>
      <c r="Z25" s="38" t="s">
        <v>21</v>
      </c>
      <c r="AA25" s="38">
        <v>413</v>
      </c>
      <c r="AF25" s="28"/>
    </row>
    <row r="26" spans="1:32" x14ac:dyDescent="0.3">
      <c r="A26" s="32" t="s">
        <v>410</v>
      </c>
      <c r="B26" s="33" t="s">
        <v>411</v>
      </c>
      <c r="C26" s="34">
        <v>0</v>
      </c>
      <c r="D26" s="34" t="e">
        <v>#N/A</v>
      </c>
      <c r="E26" s="34" t="e">
        <v>#N/A</v>
      </c>
      <c r="F26" s="34">
        <v>0</v>
      </c>
      <c r="G26" s="34">
        <v>0</v>
      </c>
      <c r="H26" s="34"/>
      <c r="I26" s="34">
        <v>0</v>
      </c>
      <c r="J26" s="34"/>
      <c r="K26" s="34"/>
      <c r="L26" s="34"/>
      <c r="M26" s="34"/>
      <c r="N26" s="35"/>
      <c r="O26" s="34">
        <v>0</v>
      </c>
      <c r="P26" s="34"/>
      <c r="Q26" s="34">
        <v>0</v>
      </c>
      <c r="R26" s="34"/>
      <c r="S26" s="34"/>
      <c r="T26" s="34"/>
      <c r="U26" s="35"/>
      <c r="V26" s="34">
        <v>5841</v>
      </c>
      <c r="W26" s="34">
        <v>-19</v>
      </c>
      <c r="X26" s="34">
        <v>6</v>
      </c>
      <c r="Y26" s="34">
        <v>12651</v>
      </c>
      <c r="Z26" s="34"/>
      <c r="AA26" s="34">
        <v>462</v>
      </c>
      <c r="AF26" s="28"/>
    </row>
    <row r="27" spans="1:32" x14ac:dyDescent="0.3">
      <c r="A27" s="46" t="s">
        <v>412</v>
      </c>
      <c r="B27" s="47" t="s">
        <v>413</v>
      </c>
      <c r="C27" s="48">
        <v>0</v>
      </c>
      <c r="D27" s="34">
        <v>0.73</v>
      </c>
      <c r="E27" s="34">
        <v>0.8544003745317531</v>
      </c>
      <c r="F27" s="34">
        <v>0</v>
      </c>
      <c r="G27" s="34">
        <v>0</v>
      </c>
      <c r="H27" s="48"/>
      <c r="I27" s="48">
        <v>0</v>
      </c>
      <c r="J27" s="48">
        <v>0</v>
      </c>
      <c r="K27" s="48"/>
      <c r="L27" s="48"/>
      <c r="M27" s="48"/>
      <c r="N27" s="49"/>
      <c r="O27" s="48">
        <v>3046</v>
      </c>
      <c r="P27" s="48">
        <v>-25</v>
      </c>
      <c r="Q27" s="48">
        <v>0</v>
      </c>
      <c r="R27" s="48">
        <v>3497</v>
      </c>
      <c r="S27" s="48" t="s">
        <v>21</v>
      </c>
      <c r="T27" s="48">
        <v>871</v>
      </c>
      <c r="U27" s="49"/>
      <c r="V27" s="48">
        <v>150513</v>
      </c>
      <c r="W27" s="48">
        <v>20</v>
      </c>
      <c r="X27" s="48">
        <v>13</v>
      </c>
      <c r="Y27" s="48">
        <v>460635</v>
      </c>
      <c r="Z27" s="48" t="s">
        <v>21</v>
      </c>
      <c r="AA27" s="48">
        <v>327</v>
      </c>
      <c r="AB27" s="44"/>
      <c r="AC27" s="44"/>
      <c r="AD27" s="44"/>
      <c r="AE27" s="44"/>
      <c r="AF27" s="45"/>
    </row>
    <row r="28" spans="1:32" x14ac:dyDescent="0.3">
      <c r="C28">
        <v>1000561</v>
      </c>
      <c r="G28">
        <v>0.97752973257991038</v>
      </c>
    </row>
    <row r="29" spans="1:32" x14ac:dyDescent="0.3">
      <c r="F29" s="60" t="s">
        <v>154</v>
      </c>
      <c r="G29" s="57">
        <v>0.98870103296189105</v>
      </c>
    </row>
  </sheetData>
  <mergeCells count="6">
    <mergeCell ref="A1:A3"/>
    <mergeCell ref="B1:B3"/>
    <mergeCell ref="C1:AF1"/>
    <mergeCell ref="C2:M2"/>
    <mergeCell ref="N2:T2"/>
    <mergeCell ref="U2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6464-E347-4E72-AC58-195C9B340A6E}">
  <dimension ref="A1:AF32"/>
  <sheetViews>
    <sheetView topLeftCell="A14" workbookViewId="0">
      <selection activeCell="C24" sqref="B24:C25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6.5546875" bestFit="1" customWidth="1"/>
    <col min="10" max="10" width="26.5546875" bestFit="1" customWidth="1"/>
    <col min="11" max="11" width="17.2187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44140625" bestFit="1" customWidth="1"/>
    <col min="18" max="18" width="17.2187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33203125" bestFit="1" customWidth="1"/>
    <col min="25" max="25" width="17.21875" bestFit="1" customWidth="1"/>
    <col min="27" max="27" width="13.77734375" bestFit="1" customWidth="1"/>
  </cols>
  <sheetData>
    <row r="1" spans="1:32" x14ac:dyDescent="0.3">
      <c r="A1" s="78" t="s">
        <v>0</v>
      </c>
      <c r="B1" s="81" t="s">
        <v>1</v>
      </c>
      <c r="C1" s="84" t="s">
        <v>2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6"/>
    </row>
    <row r="2" spans="1:32" ht="14.4" customHeight="1" x14ac:dyDescent="0.3">
      <c r="A2" s="79"/>
      <c r="B2" s="82"/>
      <c r="C2" s="87" t="s">
        <v>3</v>
      </c>
      <c r="D2" s="88"/>
      <c r="E2" s="88"/>
      <c r="F2" s="88"/>
      <c r="G2" s="88"/>
      <c r="H2" s="88"/>
      <c r="I2" s="88"/>
      <c r="J2" s="88"/>
      <c r="K2" s="88"/>
      <c r="L2" s="88"/>
      <c r="M2" s="89"/>
      <c r="N2" s="87" t="s">
        <v>4</v>
      </c>
      <c r="O2" s="88"/>
      <c r="P2" s="88"/>
      <c r="Q2" s="88"/>
      <c r="R2" s="88"/>
      <c r="S2" s="88"/>
      <c r="T2" s="89"/>
      <c r="U2" s="87" t="s">
        <v>5</v>
      </c>
      <c r="V2" s="88"/>
      <c r="W2" s="88"/>
      <c r="X2" s="88"/>
      <c r="Y2" s="88"/>
      <c r="Z2" s="88"/>
      <c r="AA2" s="89"/>
      <c r="AF2" s="28"/>
    </row>
    <row r="3" spans="1:32" x14ac:dyDescent="0.3">
      <c r="A3" s="80"/>
      <c r="B3" s="83"/>
      <c r="C3" s="31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1" t="s">
        <v>11</v>
      </c>
      <c r="I3" s="31" t="s">
        <v>12</v>
      </c>
      <c r="J3" s="31" t="s">
        <v>13</v>
      </c>
      <c r="K3" s="31" t="s">
        <v>14</v>
      </c>
      <c r="L3" s="31" t="s">
        <v>15</v>
      </c>
      <c r="M3" s="31" t="s">
        <v>16</v>
      </c>
      <c r="N3" s="31"/>
      <c r="O3" s="31" t="s">
        <v>6</v>
      </c>
      <c r="P3" s="31" t="s">
        <v>11</v>
      </c>
      <c r="Q3" s="31" t="s">
        <v>17</v>
      </c>
      <c r="R3" s="31" t="s">
        <v>14</v>
      </c>
      <c r="S3" s="31" t="s">
        <v>15</v>
      </c>
      <c r="T3" s="31" t="s">
        <v>16</v>
      </c>
      <c r="U3" s="31"/>
      <c r="V3" s="31" t="s">
        <v>6</v>
      </c>
      <c r="W3" s="31" t="s">
        <v>11</v>
      </c>
      <c r="X3" s="31" t="s">
        <v>18</v>
      </c>
      <c r="Y3" s="31" t="s">
        <v>14</v>
      </c>
      <c r="Z3" s="31" t="s">
        <v>15</v>
      </c>
      <c r="AA3" s="31" t="s">
        <v>16</v>
      </c>
      <c r="AF3" s="28"/>
    </row>
    <row r="4" spans="1:32" x14ac:dyDescent="0.3">
      <c r="A4" s="32" t="s">
        <v>414</v>
      </c>
      <c r="B4" s="33" t="s">
        <v>415</v>
      </c>
      <c r="C4" s="34">
        <v>4973</v>
      </c>
      <c r="D4" s="34">
        <v>0.8</v>
      </c>
      <c r="E4" s="34">
        <v>0.89442719099991586</v>
      </c>
      <c r="F4" s="34">
        <v>0.34022029144147226</v>
      </c>
      <c r="G4" s="34">
        <v>0.11574984670852032</v>
      </c>
      <c r="H4" s="34">
        <v>9</v>
      </c>
      <c r="I4" s="34">
        <v>16</v>
      </c>
      <c r="J4" s="34">
        <v>0</v>
      </c>
      <c r="K4" s="34">
        <v>12084</v>
      </c>
      <c r="L4" s="34" t="s">
        <v>21</v>
      </c>
      <c r="M4" s="34">
        <v>412</v>
      </c>
      <c r="N4" s="35"/>
      <c r="O4" s="34">
        <v>6994</v>
      </c>
      <c r="P4" s="34">
        <v>15</v>
      </c>
      <c r="Q4" s="34">
        <v>1</v>
      </c>
      <c r="R4" s="34">
        <v>12927</v>
      </c>
      <c r="S4" s="34" t="s">
        <v>21</v>
      </c>
      <c r="T4" s="34">
        <v>541</v>
      </c>
      <c r="U4" s="35"/>
      <c r="V4" s="34">
        <v>30874</v>
      </c>
      <c r="W4" s="34">
        <v>6</v>
      </c>
      <c r="X4" s="34">
        <v>6</v>
      </c>
      <c r="Y4" s="34">
        <v>78275</v>
      </c>
      <c r="Z4" s="34" t="s">
        <v>21</v>
      </c>
      <c r="AA4" s="34">
        <v>394</v>
      </c>
      <c r="AF4" s="28"/>
    </row>
    <row r="5" spans="1:32" x14ac:dyDescent="0.3">
      <c r="A5" s="36" t="s">
        <v>416</v>
      </c>
      <c r="B5" s="37" t="s">
        <v>417</v>
      </c>
      <c r="C5" s="38">
        <v>2677</v>
      </c>
      <c r="D5" s="34">
        <v>0.15</v>
      </c>
      <c r="E5" s="34">
        <v>0.3872983346207417</v>
      </c>
      <c r="F5" s="34">
        <v>0.18314291578299241</v>
      </c>
      <c r="G5" s="34">
        <v>3.3541327601496251E-2</v>
      </c>
      <c r="H5" s="38">
        <v>127</v>
      </c>
      <c r="I5" s="38">
        <v>1</v>
      </c>
      <c r="J5" s="38">
        <v>5</v>
      </c>
      <c r="K5" s="38">
        <v>4715</v>
      </c>
      <c r="L5" s="38" t="s">
        <v>21</v>
      </c>
      <c r="M5" s="38">
        <v>568</v>
      </c>
      <c r="N5" s="39"/>
      <c r="O5" s="38">
        <v>8349</v>
      </c>
      <c r="P5" s="38">
        <v>-10</v>
      </c>
      <c r="Q5" s="38">
        <v>0</v>
      </c>
      <c r="R5" s="38">
        <v>6705</v>
      </c>
      <c r="S5" s="38" t="s">
        <v>21</v>
      </c>
      <c r="T5" s="38">
        <v>1245</v>
      </c>
      <c r="U5" s="39"/>
      <c r="V5" s="38">
        <v>223098</v>
      </c>
      <c r="W5" s="38">
        <v>36</v>
      </c>
      <c r="X5" s="38">
        <v>14</v>
      </c>
      <c r="Y5" s="38">
        <v>478147</v>
      </c>
      <c r="Z5" s="38" t="s">
        <v>21</v>
      </c>
      <c r="AA5" s="38">
        <v>467</v>
      </c>
      <c r="AF5" s="28"/>
    </row>
    <row r="6" spans="1:32" x14ac:dyDescent="0.3">
      <c r="A6" s="32" t="s">
        <v>418</v>
      </c>
      <c r="B6" s="33" t="s">
        <v>419</v>
      </c>
      <c r="C6" s="34">
        <v>2082</v>
      </c>
      <c r="D6" s="34">
        <v>0.34</v>
      </c>
      <c r="E6" s="34">
        <v>0.5830951894845301</v>
      </c>
      <c r="F6" s="34">
        <v>0.14243688855442294</v>
      </c>
      <c r="G6" s="34">
        <v>2.0288267221065099E-2</v>
      </c>
      <c r="H6" s="34">
        <v>52</v>
      </c>
      <c r="I6" s="34">
        <v>8</v>
      </c>
      <c r="J6" s="34">
        <v>0</v>
      </c>
      <c r="K6" s="34">
        <v>2026</v>
      </c>
      <c r="L6" s="34" t="s">
        <v>21</v>
      </c>
      <c r="M6" s="34">
        <v>1028</v>
      </c>
      <c r="N6" s="35"/>
      <c r="O6" s="34">
        <v>2885</v>
      </c>
      <c r="P6" s="34">
        <v>12</v>
      </c>
      <c r="Q6" s="34">
        <v>0</v>
      </c>
      <c r="R6" s="34">
        <v>2473</v>
      </c>
      <c r="S6" s="34" t="s">
        <v>21</v>
      </c>
      <c r="T6" s="34">
        <v>1167</v>
      </c>
      <c r="U6" s="35"/>
      <c r="V6" s="34">
        <v>24799</v>
      </c>
      <c r="W6" s="34">
        <v>20</v>
      </c>
      <c r="X6" s="34">
        <v>4</v>
      </c>
      <c r="Y6" s="34">
        <v>30160</v>
      </c>
      <c r="Z6" s="34" t="s">
        <v>21</v>
      </c>
      <c r="AA6" s="34">
        <v>822</v>
      </c>
      <c r="AF6" s="28"/>
    </row>
    <row r="7" spans="1:32" x14ac:dyDescent="0.3">
      <c r="A7" s="36" t="s">
        <v>420</v>
      </c>
      <c r="B7" s="37" t="s">
        <v>421</v>
      </c>
      <c r="C7" s="38">
        <v>1699</v>
      </c>
      <c r="D7" s="34">
        <v>0.3</v>
      </c>
      <c r="E7" s="34">
        <v>0.54772255750516607</v>
      </c>
      <c r="F7" s="34">
        <v>0.11623452144762947</v>
      </c>
      <c r="G7" s="34">
        <v>1.3510463976159435E-2</v>
      </c>
      <c r="H7" s="38">
        <v>138</v>
      </c>
      <c r="I7" s="38">
        <v>15</v>
      </c>
      <c r="J7" s="38">
        <v>0</v>
      </c>
      <c r="K7" s="38">
        <v>3258</v>
      </c>
      <c r="L7" s="38" t="s">
        <v>21</v>
      </c>
      <c r="M7" s="38">
        <v>521</v>
      </c>
      <c r="N7" s="39"/>
      <c r="O7" s="38">
        <v>36788</v>
      </c>
      <c r="P7" s="38">
        <v>1</v>
      </c>
      <c r="Q7" s="38">
        <v>6</v>
      </c>
      <c r="R7" s="38">
        <v>47605</v>
      </c>
      <c r="S7" s="38" t="s">
        <v>21</v>
      </c>
      <c r="T7" s="38">
        <v>773</v>
      </c>
      <c r="U7" s="39"/>
      <c r="V7" s="38">
        <v>11593</v>
      </c>
      <c r="W7" s="38">
        <v>11</v>
      </c>
      <c r="X7" s="38">
        <v>2</v>
      </c>
      <c r="Y7" s="38">
        <v>21876</v>
      </c>
      <c r="Z7" s="38" t="s">
        <v>21</v>
      </c>
      <c r="AA7" s="38">
        <v>530</v>
      </c>
      <c r="AF7" s="28"/>
    </row>
    <row r="8" spans="1:32" x14ac:dyDescent="0.3">
      <c r="A8" s="32" t="s">
        <v>422</v>
      </c>
      <c r="B8" s="33" t="s">
        <v>423</v>
      </c>
      <c r="C8" s="34">
        <v>1511</v>
      </c>
      <c r="D8" s="34">
        <v>0.23</v>
      </c>
      <c r="E8" s="34">
        <v>0.47958315233127197</v>
      </c>
      <c r="F8" s="34">
        <v>0.10337278511322433</v>
      </c>
      <c r="G8" s="34">
        <v>1.0685932702064853E-2</v>
      </c>
      <c r="H8" s="34">
        <v>73</v>
      </c>
      <c r="I8" s="34">
        <v>66</v>
      </c>
      <c r="J8" s="34">
        <v>5</v>
      </c>
      <c r="K8" s="34">
        <v>2511</v>
      </c>
      <c r="L8" s="34" t="s">
        <v>21</v>
      </c>
      <c r="M8" s="34">
        <v>602</v>
      </c>
      <c r="N8" s="35"/>
      <c r="O8" s="34">
        <v>5089</v>
      </c>
      <c r="P8" s="34">
        <v>8</v>
      </c>
      <c r="Q8" s="34">
        <v>0</v>
      </c>
      <c r="R8" s="34">
        <v>6537</v>
      </c>
      <c r="S8" s="34" t="s">
        <v>21</v>
      </c>
      <c r="T8" s="34">
        <v>778</v>
      </c>
      <c r="U8" s="35"/>
      <c r="V8" s="34">
        <v>2298</v>
      </c>
      <c r="W8" s="34">
        <v>52</v>
      </c>
      <c r="X8" s="34">
        <v>0</v>
      </c>
      <c r="Y8" s="34">
        <v>3318</v>
      </c>
      <c r="Z8" s="34" t="s">
        <v>21</v>
      </c>
      <c r="AA8" s="34">
        <v>693</v>
      </c>
      <c r="AF8" s="28"/>
    </row>
    <row r="9" spans="1:32" x14ac:dyDescent="0.3">
      <c r="A9" s="36" t="s">
        <v>424</v>
      </c>
      <c r="B9" s="37" t="s">
        <v>425</v>
      </c>
      <c r="C9" s="38">
        <v>610</v>
      </c>
      <c r="D9" s="34">
        <v>0.5</v>
      </c>
      <c r="E9" s="34">
        <v>0.70710678118654757</v>
      </c>
      <c r="F9" s="34">
        <v>4.1732229595676268E-2</v>
      </c>
      <c r="G9" s="34">
        <v>1.7415789870262382E-3</v>
      </c>
      <c r="H9" s="38">
        <v>15</v>
      </c>
      <c r="I9" s="38">
        <v>0</v>
      </c>
      <c r="J9" s="38">
        <v>0</v>
      </c>
      <c r="K9" s="38">
        <v>1069</v>
      </c>
      <c r="L9" s="38" t="s">
        <v>21</v>
      </c>
      <c r="M9" s="38">
        <v>571</v>
      </c>
      <c r="N9" s="39"/>
      <c r="O9" s="38">
        <v>47215</v>
      </c>
      <c r="P9" s="38">
        <v>-4</v>
      </c>
      <c r="Q9" s="38">
        <v>1</v>
      </c>
      <c r="R9" s="38">
        <v>74615</v>
      </c>
      <c r="S9" s="38" t="s">
        <v>21</v>
      </c>
      <c r="T9" s="38">
        <v>633</v>
      </c>
      <c r="U9" s="39"/>
      <c r="V9" s="38">
        <v>276408</v>
      </c>
      <c r="W9" s="38">
        <v>30</v>
      </c>
      <c r="X9" s="38">
        <v>4</v>
      </c>
      <c r="Y9" s="38">
        <v>686565</v>
      </c>
      <c r="Z9" s="38" t="s">
        <v>21</v>
      </c>
      <c r="AA9" s="38">
        <v>403</v>
      </c>
      <c r="AF9" s="28"/>
    </row>
    <row r="10" spans="1:32" ht="21.6" x14ac:dyDescent="0.3">
      <c r="A10" s="32" t="s">
        <v>426</v>
      </c>
      <c r="B10" s="33" t="s">
        <v>427</v>
      </c>
      <c r="C10" s="34">
        <v>270</v>
      </c>
      <c r="D10" s="34">
        <v>0.27</v>
      </c>
      <c r="E10" s="34">
        <v>0.51961524227066325</v>
      </c>
      <c r="F10" s="34">
        <v>1.8471642607922282E-2</v>
      </c>
      <c r="G10" s="34">
        <v>3.4120158063480989E-4</v>
      </c>
      <c r="H10" s="34">
        <v>328</v>
      </c>
      <c r="I10" s="34">
        <v>3</v>
      </c>
      <c r="J10" s="34">
        <v>5</v>
      </c>
      <c r="K10" s="34">
        <v>516</v>
      </c>
      <c r="L10" s="34" t="s">
        <v>21</v>
      </c>
      <c r="M10" s="34">
        <v>523</v>
      </c>
      <c r="N10" s="35"/>
      <c r="O10" s="34">
        <v>606</v>
      </c>
      <c r="P10" s="34">
        <v>-24</v>
      </c>
      <c r="Q10" s="34">
        <v>0</v>
      </c>
      <c r="R10" s="34">
        <v>870</v>
      </c>
      <c r="S10" s="34" t="s">
        <v>21</v>
      </c>
      <c r="T10" s="34">
        <v>697</v>
      </c>
      <c r="U10" s="35"/>
      <c r="V10" s="34">
        <v>10691</v>
      </c>
      <c r="W10" s="34">
        <v>4</v>
      </c>
      <c r="X10" s="34">
        <v>3</v>
      </c>
      <c r="Y10" s="34">
        <v>24611</v>
      </c>
      <c r="Z10" s="34" t="s">
        <v>21</v>
      </c>
      <c r="AA10" s="34">
        <v>434</v>
      </c>
      <c r="AF10" s="28"/>
    </row>
    <row r="11" spans="1:32" x14ac:dyDescent="0.3">
      <c r="A11" s="36" t="s">
        <v>428</v>
      </c>
      <c r="B11" s="37" t="s">
        <v>429</v>
      </c>
      <c r="C11" s="38">
        <v>230</v>
      </c>
      <c r="D11" s="34">
        <v>0.17</v>
      </c>
      <c r="E11" s="34">
        <v>0.41231056256176607</v>
      </c>
      <c r="F11" s="34">
        <v>1.5735102962304168E-2</v>
      </c>
      <c r="G11" s="34">
        <v>2.4759346523431342E-4</v>
      </c>
      <c r="H11" s="38">
        <v>359</v>
      </c>
      <c r="I11" s="38">
        <v>2</v>
      </c>
      <c r="J11" s="38">
        <v>0</v>
      </c>
      <c r="K11" s="38">
        <v>486</v>
      </c>
      <c r="L11" s="38" t="s">
        <v>21</v>
      </c>
      <c r="M11" s="38">
        <v>473</v>
      </c>
      <c r="N11" s="39"/>
      <c r="O11" s="38">
        <v>676</v>
      </c>
      <c r="P11" s="38">
        <v>1</v>
      </c>
      <c r="Q11" s="38">
        <v>0</v>
      </c>
      <c r="R11" s="38">
        <v>765</v>
      </c>
      <c r="S11" s="38" t="s">
        <v>21</v>
      </c>
      <c r="T11" s="38">
        <v>884</v>
      </c>
      <c r="U11" s="39"/>
      <c r="V11" s="38">
        <v>15230</v>
      </c>
      <c r="W11" s="38">
        <v>38</v>
      </c>
      <c r="X11" s="38">
        <v>2</v>
      </c>
      <c r="Y11" s="38">
        <v>21029</v>
      </c>
      <c r="Z11" s="38" t="s">
        <v>21</v>
      </c>
      <c r="AA11" s="38">
        <v>724</v>
      </c>
      <c r="AF11" s="28"/>
    </row>
    <row r="12" spans="1:32" x14ac:dyDescent="0.3">
      <c r="A12" s="32" t="s">
        <v>430</v>
      </c>
      <c r="B12" s="33" t="s">
        <v>431</v>
      </c>
      <c r="C12" s="34">
        <v>152</v>
      </c>
      <c r="D12" s="34">
        <v>0.16</v>
      </c>
      <c r="E12" s="34">
        <v>0.4</v>
      </c>
      <c r="F12" s="34">
        <v>1.039885065334884E-2</v>
      </c>
      <c r="G12" s="34">
        <v>1.0813609491065359E-4</v>
      </c>
      <c r="H12" s="34">
        <v>8</v>
      </c>
      <c r="I12" s="34">
        <v>11</v>
      </c>
      <c r="J12" s="34">
        <v>5</v>
      </c>
      <c r="K12" s="34">
        <v>330</v>
      </c>
      <c r="L12" s="34" t="s">
        <v>21</v>
      </c>
      <c r="M12" s="34">
        <v>461</v>
      </c>
      <c r="N12" s="35"/>
      <c r="O12" s="34">
        <v>5448</v>
      </c>
      <c r="P12" s="34">
        <v>4</v>
      </c>
      <c r="Q12" s="34">
        <v>2</v>
      </c>
      <c r="R12" s="34">
        <v>5982</v>
      </c>
      <c r="S12" s="34" t="s">
        <v>21</v>
      </c>
      <c r="T12" s="34">
        <v>911</v>
      </c>
      <c r="U12" s="35"/>
      <c r="V12" s="34">
        <v>1422</v>
      </c>
      <c r="W12" s="34">
        <v>17</v>
      </c>
      <c r="X12" s="34">
        <v>1</v>
      </c>
      <c r="Y12" s="34">
        <v>1895</v>
      </c>
      <c r="Z12" s="34" t="s">
        <v>21</v>
      </c>
      <c r="AA12" s="34">
        <v>750</v>
      </c>
      <c r="AF12" s="28"/>
    </row>
    <row r="13" spans="1:32" ht="21.6" x14ac:dyDescent="0.3">
      <c r="A13" s="36" t="s">
        <v>432</v>
      </c>
      <c r="B13" s="37" t="s">
        <v>433</v>
      </c>
      <c r="C13" s="38">
        <v>150</v>
      </c>
      <c r="D13" s="34">
        <v>0.18</v>
      </c>
      <c r="E13" s="34">
        <v>0.42426406871192851</v>
      </c>
      <c r="F13" s="34">
        <v>1.0262023671067934E-2</v>
      </c>
      <c r="G13" s="34">
        <v>1.0530912982555861E-4</v>
      </c>
      <c r="H13" s="38">
        <v>90</v>
      </c>
      <c r="I13" s="38">
        <v>2</v>
      </c>
      <c r="J13" s="38">
        <v>5</v>
      </c>
      <c r="K13" s="38">
        <v>78</v>
      </c>
      <c r="L13" s="38" t="s">
        <v>21</v>
      </c>
      <c r="M13" s="38">
        <v>1923</v>
      </c>
      <c r="N13" s="39"/>
      <c r="O13" s="38">
        <v>7444</v>
      </c>
      <c r="P13" s="38">
        <v>4</v>
      </c>
      <c r="Q13" s="38">
        <v>2</v>
      </c>
      <c r="R13" s="38">
        <v>2883</v>
      </c>
      <c r="S13" s="38" t="s">
        <v>21</v>
      </c>
      <c r="T13" s="38">
        <v>2582</v>
      </c>
      <c r="U13" s="39"/>
      <c r="V13" s="38">
        <v>7453</v>
      </c>
      <c r="W13" s="38">
        <v>-12</v>
      </c>
      <c r="X13" s="38">
        <v>2</v>
      </c>
      <c r="Y13" s="38">
        <v>5208</v>
      </c>
      <c r="Z13" s="38" t="s">
        <v>21</v>
      </c>
      <c r="AA13" s="38">
        <v>1431</v>
      </c>
      <c r="AF13" s="28"/>
    </row>
    <row r="14" spans="1:32" s="64" customFormat="1" ht="21.6" x14ac:dyDescent="0.3">
      <c r="A14" s="61" t="s">
        <v>434</v>
      </c>
      <c r="B14" s="62" t="s">
        <v>435</v>
      </c>
      <c r="C14" s="53">
        <v>138</v>
      </c>
      <c r="D14" s="53">
        <v>0.33</v>
      </c>
      <c r="E14" s="53">
        <v>0.57445626465380284</v>
      </c>
      <c r="F14" s="53">
        <v>9.4410617773824992E-3</v>
      </c>
      <c r="G14" s="53">
        <v>8.9133647484352797E-5</v>
      </c>
      <c r="H14" s="53">
        <v>-32</v>
      </c>
      <c r="I14" s="53">
        <v>5</v>
      </c>
      <c r="J14" s="53">
        <v>5</v>
      </c>
      <c r="K14" s="53">
        <v>163</v>
      </c>
      <c r="L14" s="53" t="s">
        <v>21</v>
      </c>
      <c r="M14" s="53">
        <v>847</v>
      </c>
      <c r="N14" s="63"/>
      <c r="O14" s="53">
        <v>8868</v>
      </c>
      <c r="P14" s="53">
        <v>-13</v>
      </c>
      <c r="Q14" s="53">
        <v>2</v>
      </c>
      <c r="R14" s="53">
        <v>15388</v>
      </c>
      <c r="S14" s="53" t="s">
        <v>21</v>
      </c>
      <c r="T14" s="53">
        <v>576</v>
      </c>
      <c r="U14" s="63"/>
      <c r="V14" s="53">
        <v>2560</v>
      </c>
      <c r="W14" s="53">
        <v>-11</v>
      </c>
      <c r="X14" s="53">
        <v>1</v>
      </c>
      <c r="Y14" s="53">
        <v>2838</v>
      </c>
      <c r="Z14" s="53" t="s">
        <v>21</v>
      </c>
      <c r="AA14" s="53">
        <v>902</v>
      </c>
      <c r="AF14" s="65"/>
    </row>
    <row r="15" spans="1:32" x14ac:dyDescent="0.3">
      <c r="A15" s="36" t="s">
        <v>436</v>
      </c>
      <c r="B15" s="37" t="s">
        <v>437</v>
      </c>
      <c r="C15" s="38">
        <v>52</v>
      </c>
      <c r="D15" s="34">
        <v>0.41</v>
      </c>
      <c r="E15" s="34">
        <v>0.6403124237432849</v>
      </c>
      <c r="F15" s="34">
        <v>3.5575015393035508E-3</v>
      </c>
      <c r="G15" s="34">
        <v>1.2655817202147133E-5</v>
      </c>
      <c r="H15" s="38">
        <v>83</v>
      </c>
      <c r="I15" s="38">
        <v>0</v>
      </c>
      <c r="J15" s="38">
        <v>0</v>
      </c>
      <c r="K15" s="38">
        <v>50</v>
      </c>
      <c r="L15" s="38" t="s">
        <v>21</v>
      </c>
      <c r="M15" s="38">
        <v>1040</v>
      </c>
      <c r="N15" s="39"/>
      <c r="O15" s="38">
        <v>25605</v>
      </c>
      <c r="P15" s="38">
        <v>91</v>
      </c>
      <c r="Q15" s="38">
        <v>8</v>
      </c>
      <c r="R15" s="38">
        <v>72818</v>
      </c>
      <c r="S15" s="38" t="s">
        <v>21</v>
      </c>
      <c r="T15" s="38">
        <v>352</v>
      </c>
      <c r="U15" s="39"/>
      <c r="V15" s="38">
        <v>11080</v>
      </c>
      <c r="W15" s="38">
        <v>59</v>
      </c>
      <c r="X15" s="38">
        <v>4</v>
      </c>
      <c r="Y15" s="38">
        <v>12608</v>
      </c>
      <c r="Z15" s="38" t="s">
        <v>21</v>
      </c>
      <c r="AA15" s="38">
        <v>879</v>
      </c>
      <c r="AF15" s="28"/>
    </row>
    <row r="16" spans="1:32" x14ac:dyDescent="0.3">
      <c r="A16" s="32" t="s">
        <v>438</v>
      </c>
      <c r="B16" s="33" t="s">
        <v>439</v>
      </c>
      <c r="C16" s="34">
        <v>43</v>
      </c>
      <c r="D16" s="34">
        <v>0.27</v>
      </c>
      <c r="E16" s="34">
        <v>0.51961524227066325</v>
      </c>
      <c r="F16" s="34">
        <v>2.9417801190394746E-3</v>
      </c>
      <c r="G16" s="34">
        <v>8.6540702687759059E-6</v>
      </c>
      <c r="H16" s="34">
        <v>54</v>
      </c>
      <c r="I16" s="34">
        <v>0</v>
      </c>
      <c r="J16" s="34">
        <v>5</v>
      </c>
      <c r="K16" s="34">
        <v>25</v>
      </c>
      <c r="L16" s="34" t="s">
        <v>21</v>
      </c>
      <c r="M16" s="34">
        <v>1720</v>
      </c>
      <c r="N16" s="35"/>
      <c r="O16" s="34">
        <v>18716</v>
      </c>
      <c r="P16" s="34">
        <v>14</v>
      </c>
      <c r="Q16" s="34">
        <v>2</v>
      </c>
      <c r="R16" s="34">
        <v>8272</v>
      </c>
      <c r="S16" s="34" t="s">
        <v>21</v>
      </c>
      <c r="T16" s="34">
        <v>2263</v>
      </c>
      <c r="U16" s="35"/>
      <c r="V16" s="34">
        <v>21842</v>
      </c>
      <c r="W16" s="34">
        <v>56</v>
      </c>
      <c r="X16" s="34">
        <v>3</v>
      </c>
      <c r="Y16" s="34">
        <v>15298</v>
      </c>
      <c r="Z16" s="34" t="s">
        <v>21</v>
      </c>
      <c r="AA16" s="34">
        <v>1428</v>
      </c>
      <c r="AF16" s="28"/>
    </row>
    <row r="17" spans="1:32" x14ac:dyDescent="0.3">
      <c r="A17" s="36" t="s">
        <v>440</v>
      </c>
      <c r="B17" s="37" t="s">
        <v>441</v>
      </c>
      <c r="C17" s="38">
        <v>9</v>
      </c>
      <c r="D17" s="34">
        <v>0.39</v>
      </c>
      <c r="E17" s="34">
        <v>0.62449979983983983</v>
      </c>
      <c r="F17" s="34">
        <v>6.157214202640761E-4</v>
      </c>
      <c r="G17" s="34">
        <v>3.7911286737201103E-7</v>
      </c>
      <c r="H17" s="38">
        <v>-2</v>
      </c>
      <c r="I17" s="38">
        <v>0</v>
      </c>
      <c r="J17" s="38">
        <v>5</v>
      </c>
      <c r="K17" s="38">
        <v>6</v>
      </c>
      <c r="L17" s="38" t="s">
        <v>21</v>
      </c>
      <c r="M17" s="38">
        <v>1500</v>
      </c>
      <c r="N17" s="39"/>
      <c r="O17" s="38">
        <v>3044</v>
      </c>
      <c r="P17" s="38">
        <v>1</v>
      </c>
      <c r="Q17" s="38">
        <v>1</v>
      </c>
      <c r="R17" s="38">
        <v>3315</v>
      </c>
      <c r="S17" s="38" t="s">
        <v>21</v>
      </c>
      <c r="T17" s="38">
        <v>918</v>
      </c>
      <c r="U17" s="39"/>
      <c r="V17" s="38">
        <v>2212</v>
      </c>
      <c r="W17" s="38">
        <v>18</v>
      </c>
      <c r="X17" s="38">
        <v>1</v>
      </c>
      <c r="Y17" s="38">
        <v>1993</v>
      </c>
      <c r="Z17" s="38" t="s">
        <v>21</v>
      </c>
      <c r="AA17" s="38">
        <v>1110</v>
      </c>
      <c r="AF17" s="28"/>
    </row>
    <row r="18" spans="1:32" ht="21.6" x14ac:dyDescent="0.3">
      <c r="A18" s="32" t="s">
        <v>442</v>
      </c>
      <c r="B18" s="33" t="s">
        <v>443</v>
      </c>
      <c r="C18" s="34">
        <v>8</v>
      </c>
      <c r="D18" s="34">
        <v>0.26</v>
      </c>
      <c r="E18" s="34">
        <v>0.50990195135927852</v>
      </c>
      <c r="F18" s="34">
        <v>5.4730792912362322E-4</v>
      </c>
      <c r="G18" s="34">
        <v>2.99545969281589E-7</v>
      </c>
      <c r="H18" s="34">
        <v>11</v>
      </c>
      <c r="I18" s="34">
        <v>0</v>
      </c>
      <c r="J18" s="34">
        <v>5</v>
      </c>
      <c r="K18" s="34">
        <v>9</v>
      </c>
      <c r="L18" s="34" t="s">
        <v>21</v>
      </c>
      <c r="M18" s="34">
        <v>889</v>
      </c>
      <c r="N18" s="35"/>
      <c r="O18" s="34">
        <v>2666</v>
      </c>
      <c r="P18" s="34">
        <v>-10</v>
      </c>
      <c r="Q18" s="34">
        <v>2</v>
      </c>
      <c r="R18" s="34">
        <v>2640</v>
      </c>
      <c r="S18" s="34" t="s">
        <v>21</v>
      </c>
      <c r="T18" s="34">
        <v>1010</v>
      </c>
      <c r="U18" s="35"/>
      <c r="V18" s="34">
        <v>159875</v>
      </c>
      <c r="W18" s="34">
        <v>55</v>
      </c>
      <c r="X18" s="34">
        <v>54</v>
      </c>
      <c r="Y18" s="34">
        <v>175339</v>
      </c>
      <c r="Z18" s="34" t="s">
        <v>21</v>
      </c>
      <c r="AA18" s="34">
        <v>912</v>
      </c>
      <c r="AF18" s="28"/>
    </row>
    <row r="19" spans="1:32" x14ac:dyDescent="0.3">
      <c r="A19" s="36" t="s">
        <v>444</v>
      </c>
      <c r="B19" s="37" t="s">
        <v>445</v>
      </c>
      <c r="C19" s="38">
        <v>8</v>
      </c>
      <c r="D19" s="34">
        <v>0.6</v>
      </c>
      <c r="E19" s="34">
        <v>0.7745966692414834</v>
      </c>
      <c r="F19" s="34">
        <v>5.4730792912362322E-4</v>
      </c>
      <c r="G19" s="34">
        <v>2.99545969281589E-7</v>
      </c>
      <c r="H19" s="38"/>
      <c r="I19" s="38">
        <v>0</v>
      </c>
      <c r="J19" s="38">
        <v>5</v>
      </c>
      <c r="K19" s="38">
        <v>8</v>
      </c>
      <c r="L19" s="38"/>
      <c r="M19" s="38">
        <v>1000</v>
      </c>
      <c r="N19" s="39"/>
      <c r="O19" s="38">
        <v>55</v>
      </c>
      <c r="P19" s="38">
        <v>122</v>
      </c>
      <c r="Q19" s="38">
        <v>0</v>
      </c>
      <c r="R19" s="38">
        <v>22</v>
      </c>
      <c r="S19" s="38"/>
      <c r="T19" s="38">
        <v>2500</v>
      </c>
      <c r="U19" s="39"/>
      <c r="V19" s="38">
        <v>3367</v>
      </c>
      <c r="W19" s="38">
        <v>58</v>
      </c>
      <c r="X19" s="38">
        <v>0</v>
      </c>
      <c r="Y19" s="38">
        <v>5241</v>
      </c>
      <c r="Z19" s="38"/>
      <c r="AA19" s="38">
        <v>642</v>
      </c>
      <c r="AF19" s="28"/>
    </row>
    <row r="20" spans="1:32" x14ac:dyDescent="0.3">
      <c r="A20" s="32" t="s">
        <v>446</v>
      </c>
      <c r="B20" s="33" t="s">
        <v>447</v>
      </c>
      <c r="C20" s="34">
        <v>3</v>
      </c>
      <c r="D20" s="34">
        <v>0.16</v>
      </c>
      <c r="E20" s="34">
        <v>0.4</v>
      </c>
      <c r="F20" s="34">
        <v>2.0524047342135868E-4</v>
      </c>
      <c r="G20" s="34">
        <v>4.212365193022344E-8</v>
      </c>
      <c r="H20" s="34"/>
      <c r="I20" s="34">
        <v>0</v>
      </c>
      <c r="J20" s="34">
        <v>5</v>
      </c>
      <c r="K20" s="34">
        <v>2</v>
      </c>
      <c r="L20" s="34" t="s">
        <v>21</v>
      </c>
      <c r="M20" s="34">
        <v>1500</v>
      </c>
      <c r="N20" s="35"/>
      <c r="O20" s="34">
        <v>2178</v>
      </c>
      <c r="P20" s="34">
        <v>23</v>
      </c>
      <c r="Q20" s="34">
        <v>1</v>
      </c>
      <c r="R20" s="34">
        <v>1713</v>
      </c>
      <c r="S20" s="34" t="s">
        <v>21</v>
      </c>
      <c r="T20" s="34">
        <v>1271</v>
      </c>
      <c r="U20" s="35"/>
      <c r="V20" s="34">
        <v>1793</v>
      </c>
      <c r="W20" s="34">
        <v>-25</v>
      </c>
      <c r="X20" s="34">
        <v>1</v>
      </c>
      <c r="Y20" s="34">
        <v>2997</v>
      </c>
      <c r="Z20" s="34" t="s">
        <v>21</v>
      </c>
      <c r="AA20" s="34">
        <v>598</v>
      </c>
      <c r="AF20" s="28"/>
    </row>
    <row r="21" spans="1:32" ht="21.6" x14ac:dyDescent="0.3">
      <c r="A21" s="36" t="s">
        <v>448</v>
      </c>
      <c r="B21" s="37" t="s">
        <v>449</v>
      </c>
      <c r="C21" s="38">
        <v>2</v>
      </c>
      <c r="D21" s="34">
        <v>0.2</v>
      </c>
      <c r="E21" s="34">
        <v>0.44721359549995793</v>
      </c>
      <c r="F21" s="34">
        <v>1.3682698228090581E-4</v>
      </c>
      <c r="G21" s="34">
        <v>1.8721623080099313E-8</v>
      </c>
      <c r="H21" s="38">
        <v>12</v>
      </c>
      <c r="I21" s="38">
        <v>0</v>
      </c>
      <c r="J21" s="38">
        <v>5</v>
      </c>
      <c r="K21" s="38">
        <v>1</v>
      </c>
      <c r="L21" s="38" t="s">
        <v>21</v>
      </c>
      <c r="M21" s="38">
        <v>2000</v>
      </c>
      <c r="N21" s="39"/>
      <c r="O21" s="38">
        <v>4522</v>
      </c>
      <c r="P21" s="38">
        <v>31</v>
      </c>
      <c r="Q21" s="38">
        <v>3</v>
      </c>
      <c r="R21" s="38">
        <v>3473</v>
      </c>
      <c r="S21" s="38" t="s">
        <v>21</v>
      </c>
      <c r="T21" s="38">
        <v>1302</v>
      </c>
      <c r="U21" s="39"/>
      <c r="V21" s="38">
        <v>1026</v>
      </c>
      <c r="W21" s="38">
        <v>3</v>
      </c>
      <c r="X21" s="38">
        <v>1</v>
      </c>
      <c r="Y21" s="38">
        <v>1163</v>
      </c>
      <c r="Z21" s="38" t="s">
        <v>21</v>
      </c>
      <c r="AA21" s="38">
        <v>882</v>
      </c>
      <c r="AF21" s="28"/>
    </row>
    <row r="22" spans="1:32" x14ac:dyDescent="0.3">
      <c r="A22" s="32" t="s">
        <v>450</v>
      </c>
      <c r="B22" s="33" t="s">
        <v>451</v>
      </c>
      <c r="C22" s="34">
        <v>0</v>
      </c>
      <c r="D22" s="34">
        <v>0.45</v>
      </c>
      <c r="E22" s="34">
        <v>0.67082039324993692</v>
      </c>
      <c r="F22" s="34">
        <v>0</v>
      </c>
      <c r="G22" s="34">
        <v>0</v>
      </c>
      <c r="H22" s="34"/>
      <c r="I22" s="34">
        <v>0</v>
      </c>
      <c r="J22" s="34">
        <v>5</v>
      </c>
      <c r="K22" s="34"/>
      <c r="L22" s="34"/>
      <c r="M22" s="34"/>
      <c r="N22" s="35"/>
      <c r="O22" s="34">
        <v>20</v>
      </c>
      <c r="P22" s="34">
        <v>-21</v>
      </c>
      <c r="Q22" s="34">
        <v>0</v>
      </c>
      <c r="R22" s="34">
        <v>5</v>
      </c>
      <c r="S22" s="34"/>
      <c r="T22" s="34">
        <v>4000</v>
      </c>
      <c r="U22" s="35"/>
      <c r="V22" s="34">
        <v>13</v>
      </c>
      <c r="W22" s="34">
        <v>16</v>
      </c>
      <c r="X22" s="34">
        <v>0</v>
      </c>
      <c r="Y22" s="34">
        <v>4</v>
      </c>
      <c r="Z22" s="34"/>
      <c r="AA22" s="34">
        <v>3250</v>
      </c>
      <c r="AF22" s="28"/>
    </row>
    <row r="23" spans="1:32" x14ac:dyDescent="0.3">
      <c r="A23" s="36" t="s">
        <v>452</v>
      </c>
      <c r="B23" s="37" t="s">
        <v>453</v>
      </c>
      <c r="C23" s="38">
        <v>0</v>
      </c>
      <c r="D23" s="34">
        <v>0.42</v>
      </c>
      <c r="E23" s="34">
        <v>0.64807406984078597</v>
      </c>
      <c r="F23" s="34">
        <v>0</v>
      </c>
      <c r="G23" s="34">
        <v>0</v>
      </c>
      <c r="H23" s="38"/>
      <c r="I23" s="38">
        <v>0</v>
      </c>
      <c r="J23" s="38">
        <v>5</v>
      </c>
      <c r="K23" s="38"/>
      <c r="L23" s="38"/>
      <c r="M23" s="38"/>
      <c r="N23" s="39"/>
      <c r="O23" s="38">
        <v>26846</v>
      </c>
      <c r="P23" s="38">
        <v>14</v>
      </c>
      <c r="Q23" s="38">
        <v>1</v>
      </c>
      <c r="R23" s="38">
        <v>12056</v>
      </c>
      <c r="S23" s="38" t="s">
        <v>21</v>
      </c>
      <c r="T23" s="38">
        <v>2227</v>
      </c>
      <c r="U23" s="39"/>
      <c r="V23" s="38">
        <v>269</v>
      </c>
      <c r="W23" s="38">
        <v>40</v>
      </c>
      <c r="X23" s="38">
        <v>0</v>
      </c>
      <c r="Y23" s="38">
        <v>134</v>
      </c>
      <c r="Z23" s="38" t="s">
        <v>21</v>
      </c>
      <c r="AA23" s="38">
        <v>2007</v>
      </c>
      <c r="AF23" s="28"/>
    </row>
    <row r="24" spans="1:32" x14ac:dyDescent="0.3">
      <c r="A24" s="32" t="s">
        <v>454</v>
      </c>
      <c r="B24" s="33" t="s">
        <v>455</v>
      </c>
      <c r="C24" s="34">
        <v>0</v>
      </c>
      <c r="D24" s="34">
        <v>0.6</v>
      </c>
      <c r="E24" s="34">
        <v>0.7745966692414834</v>
      </c>
      <c r="F24" s="34">
        <v>0</v>
      </c>
      <c r="G24" s="34">
        <v>0</v>
      </c>
      <c r="H24" s="34"/>
      <c r="I24" s="34">
        <v>0</v>
      </c>
      <c r="J24" s="34">
        <v>0</v>
      </c>
      <c r="K24" s="34"/>
      <c r="L24" s="34"/>
      <c r="M24" s="34"/>
      <c r="N24" s="35"/>
      <c r="O24" s="34">
        <v>236</v>
      </c>
      <c r="P24" s="34"/>
      <c r="Q24" s="34">
        <v>0</v>
      </c>
      <c r="R24" s="34">
        <v>408</v>
      </c>
      <c r="S24" s="34"/>
      <c r="T24" s="34">
        <v>578</v>
      </c>
      <c r="U24" s="35"/>
      <c r="V24" s="34">
        <v>1498</v>
      </c>
      <c r="W24" s="34">
        <v>24</v>
      </c>
      <c r="X24" s="34">
        <v>2</v>
      </c>
      <c r="Y24" s="34">
        <v>2550</v>
      </c>
      <c r="Z24" s="34"/>
      <c r="AA24" s="34">
        <v>587</v>
      </c>
      <c r="AF24" s="28"/>
    </row>
    <row r="25" spans="1:32" x14ac:dyDescent="0.3">
      <c r="A25" s="36" t="s">
        <v>456</v>
      </c>
      <c r="B25" s="37" t="s">
        <v>457</v>
      </c>
      <c r="C25" s="38">
        <v>0</v>
      </c>
      <c r="D25" s="34">
        <v>0.54</v>
      </c>
      <c r="E25" s="34">
        <v>0.73484692283495345</v>
      </c>
      <c r="F25" s="34">
        <v>0</v>
      </c>
      <c r="G25" s="34">
        <v>0</v>
      </c>
      <c r="H25" s="38"/>
      <c r="I25" s="38">
        <v>0</v>
      </c>
      <c r="J25" s="38">
        <v>5</v>
      </c>
      <c r="K25" s="38"/>
      <c r="L25" s="38"/>
      <c r="M25" s="38"/>
      <c r="N25" s="39"/>
      <c r="O25" s="38">
        <v>37248</v>
      </c>
      <c r="P25" s="38">
        <v>15</v>
      </c>
      <c r="Q25" s="38">
        <v>4</v>
      </c>
      <c r="R25" s="38">
        <v>14973</v>
      </c>
      <c r="S25" s="38" t="s">
        <v>21</v>
      </c>
      <c r="T25" s="38">
        <v>2488</v>
      </c>
      <c r="U25" s="39"/>
      <c r="V25" s="38">
        <v>2003</v>
      </c>
      <c r="W25" s="38">
        <v>17</v>
      </c>
      <c r="X25" s="38">
        <v>0</v>
      </c>
      <c r="Y25" s="38">
        <v>1192</v>
      </c>
      <c r="Z25" s="38" t="s">
        <v>21</v>
      </c>
      <c r="AA25" s="38">
        <v>1680</v>
      </c>
      <c r="AF25" s="28"/>
    </row>
    <row r="26" spans="1:32" x14ac:dyDescent="0.3">
      <c r="A26" s="32" t="s">
        <v>458</v>
      </c>
      <c r="B26" s="33" t="s">
        <v>459</v>
      </c>
      <c r="C26" s="34">
        <v>0</v>
      </c>
      <c r="D26" s="34">
        <v>0.25</v>
      </c>
      <c r="E26" s="34">
        <v>0.5</v>
      </c>
      <c r="F26" s="34">
        <v>0</v>
      </c>
      <c r="G26" s="34">
        <v>0</v>
      </c>
      <c r="H26" s="34"/>
      <c r="I26" s="34">
        <v>0</v>
      </c>
      <c r="J26" s="34">
        <v>5</v>
      </c>
      <c r="K26" s="34"/>
      <c r="L26" s="34"/>
      <c r="M26" s="34"/>
      <c r="N26" s="35"/>
      <c r="O26" s="34">
        <v>25</v>
      </c>
      <c r="P26" s="34">
        <v>20</v>
      </c>
      <c r="Q26" s="34">
        <v>0</v>
      </c>
      <c r="R26" s="34">
        <v>27</v>
      </c>
      <c r="S26" s="34"/>
      <c r="T26" s="34">
        <v>926</v>
      </c>
      <c r="U26" s="35"/>
      <c r="V26" s="34">
        <v>596</v>
      </c>
      <c r="W26" s="34">
        <v>-8</v>
      </c>
      <c r="X26" s="34">
        <v>0</v>
      </c>
      <c r="Y26" s="34">
        <v>464</v>
      </c>
      <c r="Z26" s="34"/>
      <c r="AA26" s="34">
        <v>1284</v>
      </c>
      <c r="AF26" s="28"/>
    </row>
    <row r="27" spans="1:32" ht="21.6" x14ac:dyDescent="0.3">
      <c r="A27" s="36" t="s">
        <v>460</v>
      </c>
      <c r="B27" s="37" t="s">
        <v>461</v>
      </c>
      <c r="C27" s="38">
        <v>0</v>
      </c>
      <c r="D27" s="34">
        <v>0.62</v>
      </c>
      <c r="E27" s="34">
        <v>0.78740078740118113</v>
      </c>
      <c r="F27" s="34">
        <v>0</v>
      </c>
      <c r="G27" s="34">
        <v>0</v>
      </c>
      <c r="H27" s="38"/>
      <c r="I27" s="38">
        <v>0</v>
      </c>
      <c r="J27" s="38">
        <v>5</v>
      </c>
      <c r="K27" s="38"/>
      <c r="L27" s="38"/>
      <c r="M27" s="38"/>
      <c r="N27" s="39"/>
      <c r="O27" s="38">
        <v>4129</v>
      </c>
      <c r="P27" s="38">
        <v>-2</v>
      </c>
      <c r="Q27" s="38">
        <v>1</v>
      </c>
      <c r="R27" s="38">
        <v>2537</v>
      </c>
      <c r="S27" s="38" t="s">
        <v>21</v>
      </c>
      <c r="T27" s="38">
        <v>1628</v>
      </c>
      <c r="U27" s="39"/>
      <c r="V27" s="38">
        <v>17</v>
      </c>
      <c r="W27" s="38">
        <v>-3</v>
      </c>
      <c r="X27" s="38">
        <v>0</v>
      </c>
      <c r="Y27" s="38">
        <v>5</v>
      </c>
      <c r="Z27" s="38" t="s">
        <v>21</v>
      </c>
      <c r="AA27" s="38">
        <v>3400</v>
      </c>
      <c r="AF27" s="28"/>
    </row>
    <row r="28" spans="1:32" x14ac:dyDescent="0.3">
      <c r="A28" s="32" t="s">
        <v>462</v>
      </c>
      <c r="B28" s="33" t="s">
        <v>463</v>
      </c>
      <c r="C28" s="34">
        <v>0</v>
      </c>
      <c r="D28" s="34">
        <v>0.6</v>
      </c>
      <c r="E28" s="34">
        <v>0.7745966692414834</v>
      </c>
      <c r="F28" s="34">
        <v>0</v>
      </c>
      <c r="G28" s="34">
        <v>0</v>
      </c>
      <c r="H28" s="34"/>
      <c r="I28" s="34">
        <v>0</v>
      </c>
      <c r="J28" s="34">
        <v>5</v>
      </c>
      <c r="K28" s="34"/>
      <c r="L28" s="34"/>
      <c r="M28" s="34"/>
      <c r="N28" s="35"/>
      <c r="O28" s="34">
        <v>267</v>
      </c>
      <c r="P28" s="34">
        <v>190</v>
      </c>
      <c r="Q28" s="34">
        <v>0</v>
      </c>
      <c r="R28" s="34">
        <v>30</v>
      </c>
      <c r="S28" s="34"/>
      <c r="T28" s="34">
        <v>8900</v>
      </c>
      <c r="U28" s="35"/>
      <c r="V28" s="34">
        <v>14279</v>
      </c>
      <c r="W28" s="34">
        <v>18</v>
      </c>
      <c r="X28" s="34">
        <v>0</v>
      </c>
      <c r="Y28" s="34">
        <v>22391</v>
      </c>
      <c r="Z28" s="34"/>
      <c r="AA28" s="34">
        <v>638</v>
      </c>
      <c r="AF28" s="28"/>
    </row>
    <row r="29" spans="1:32" x14ac:dyDescent="0.3">
      <c r="A29" s="36" t="s">
        <v>464</v>
      </c>
      <c r="B29" s="37" t="s">
        <v>465</v>
      </c>
      <c r="C29" s="38">
        <v>0</v>
      </c>
      <c r="D29" s="34">
        <v>0.77</v>
      </c>
      <c r="E29" s="34">
        <v>0.87749643873921224</v>
      </c>
      <c r="F29" s="34">
        <v>0</v>
      </c>
      <c r="G29" s="34">
        <v>0</v>
      </c>
      <c r="H29" s="38"/>
      <c r="I29" s="38">
        <v>0</v>
      </c>
      <c r="J29" s="38">
        <v>5</v>
      </c>
      <c r="K29" s="38"/>
      <c r="L29" s="38"/>
      <c r="M29" s="38"/>
      <c r="N29" s="39"/>
      <c r="O29" s="38">
        <v>223</v>
      </c>
      <c r="P29" s="38">
        <v>-3</v>
      </c>
      <c r="Q29" s="38">
        <v>0</v>
      </c>
      <c r="R29" s="38">
        <v>62</v>
      </c>
      <c r="S29" s="38"/>
      <c r="T29" s="38">
        <v>3597</v>
      </c>
      <c r="U29" s="39"/>
      <c r="V29" s="38">
        <v>130</v>
      </c>
      <c r="W29" s="38">
        <v>-36</v>
      </c>
      <c r="X29" s="38">
        <v>0</v>
      </c>
      <c r="Y29" s="38">
        <v>113</v>
      </c>
      <c r="Z29" s="38"/>
      <c r="AA29" s="38">
        <v>1150</v>
      </c>
      <c r="AF29" s="28"/>
    </row>
    <row r="30" spans="1:32" x14ac:dyDescent="0.3">
      <c r="A30" s="40" t="s">
        <v>466</v>
      </c>
      <c r="B30" s="41" t="s">
        <v>467</v>
      </c>
      <c r="C30" s="42">
        <v>0</v>
      </c>
      <c r="D30" s="34">
        <v>0.28999999999999998</v>
      </c>
      <c r="E30" s="34">
        <v>0.53851648071345037</v>
      </c>
      <c r="F30" s="34">
        <v>0</v>
      </c>
      <c r="G30" s="34">
        <v>0</v>
      </c>
      <c r="H30" s="42"/>
      <c r="I30" s="42">
        <v>0</v>
      </c>
      <c r="J30" s="42">
        <v>5</v>
      </c>
      <c r="K30" s="42"/>
      <c r="L30" s="42"/>
      <c r="M30" s="42"/>
      <c r="N30" s="43"/>
      <c r="O30" s="42">
        <v>2179</v>
      </c>
      <c r="P30" s="42">
        <v>10</v>
      </c>
      <c r="Q30" s="42">
        <v>0</v>
      </c>
      <c r="R30" s="42">
        <v>2247</v>
      </c>
      <c r="S30" s="42" t="s">
        <v>21</v>
      </c>
      <c r="T30" s="42">
        <v>970</v>
      </c>
      <c r="U30" s="43"/>
      <c r="V30" s="42">
        <v>12</v>
      </c>
      <c r="W30" s="42">
        <v>-61</v>
      </c>
      <c r="X30" s="42">
        <v>0</v>
      </c>
      <c r="Y30" s="42">
        <v>15</v>
      </c>
      <c r="Z30" s="42" t="s">
        <v>21</v>
      </c>
      <c r="AA30" s="42">
        <v>800</v>
      </c>
      <c r="AB30" s="44"/>
      <c r="AC30" s="44"/>
      <c r="AD30" s="44"/>
      <c r="AE30" s="44"/>
      <c r="AF30" s="45"/>
    </row>
    <row r="31" spans="1:32" x14ac:dyDescent="0.3">
      <c r="C31">
        <v>14617</v>
      </c>
      <c r="G31">
        <v>0.19643114005197376</v>
      </c>
    </row>
    <row r="32" spans="1:32" x14ac:dyDescent="0.3">
      <c r="F32" s="60" t="s">
        <v>154</v>
      </c>
      <c r="G32" s="57">
        <v>0.44320552800249879</v>
      </c>
    </row>
  </sheetData>
  <mergeCells count="6">
    <mergeCell ref="A1:A3"/>
    <mergeCell ref="B1:B3"/>
    <mergeCell ref="C1:AF1"/>
    <mergeCell ref="C2:M2"/>
    <mergeCell ref="N2:T2"/>
    <mergeCell ref="U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912E-6293-4B57-9216-F1DBE20B55E7}">
  <dimension ref="A1:AF51"/>
  <sheetViews>
    <sheetView workbookViewId="0">
      <selection activeCell="F63" sqref="F63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6.5546875" bestFit="1" customWidth="1"/>
    <col min="10" max="10" width="26.5546875" bestFit="1" customWidth="1"/>
    <col min="11" max="11" width="17.2187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44140625" bestFit="1" customWidth="1"/>
    <col min="18" max="18" width="17.2187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33203125" bestFit="1" customWidth="1"/>
    <col min="25" max="25" width="17.21875" bestFit="1" customWidth="1"/>
    <col min="27" max="27" width="13.77734375" bestFit="1" customWidth="1"/>
  </cols>
  <sheetData>
    <row r="1" spans="1:32" x14ac:dyDescent="0.3">
      <c r="A1" s="78" t="s">
        <v>0</v>
      </c>
      <c r="B1" s="81" t="s">
        <v>1</v>
      </c>
      <c r="C1" s="84" t="s">
        <v>2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6"/>
    </row>
    <row r="2" spans="1:32" ht="14.4" customHeight="1" x14ac:dyDescent="0.3">
      <c r="A2" s="79"/>
      <c r="B2" s="82"/>
      <c r="C2" s="87" t="s">
        <v>3</v>
      </c>
      <c r="D2" s="88"/>
      <c r="E2" s="88"/>
      <c r="F2" s="88"/>
      <c r="G2" s="88"/>
      <c r="H2" s="88"/>
      <c r="I2" s="88"/>
      <c r="J2" s="88"/>
      <c r="K2" s="88"/>
      <c r="L2" s="88"/>
      <c r="M2" s="89"/>
      <c r="N2" s="87" t="s">
        <v>4</v>
      </c>
      <c r="O2" s="88"/>
      <c r="P2" s="88"/>
      <c r="Q2" s="88"/>
      <c r="R2" s="88"/>
      <c r="S2" s="88"/>
      <c r="T2" s="89"/>
      <c r="U2" s="87" t="s">
        <v>5</v>
      </c>
      <c r="V2" s="88"/>
      <c r="W2" s="88"/>
      <c r="X2" s="88"/>
      <c r="Y2" s="88"/>
      <c r="Z2" s="88"/>
      <c r="AA2" s="89"/>
      <c r="AF2" s="28"/>
    </row>
    <row r="3" spans="1:32" x14ac:dyDescent="0.3">
      <c r="A3" s="80"/>
      <c r="B3" s="83"/>
      <c r="C3" s="31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1" t="s">
        <v>11</v>
      </c>
      <c r="I3" s="31" t="s">
        <v>12</v>
      </c>
      <c r="J3" s="31" t="s">
        <v>13</v>
      </c>
      <c r="K3" s="31" t="s">
        <v>14</v>
      </c>
      <c r="L3" s="31" t="s">
        <v>15</v>
      </c>
      <c r="M3" s="31" t="s">
        <v>16</v>
      </c>
      <c r="N3" s="31"/>
      <c r="O3" s="31" t="s">
        <v>6</v>
      </c>
      <c r="P3" s="31" t="s">
        <v>11</v>
      </c>
      <c r="Q3" s="31" t="s">
        <v>17</v>
      </c>
      <c r="R3" s="31" t="s">
        <v>14</v>
      </c>
      <c r="S3" s="31" t="s">
        <v>15</v>
      </c>
      <c r="T3" s="31" t="s">
        <v>16</v>
      </c>
      <c r="U3" s="31"/>
      <c r="V3" s="31" t="s">
        <v>6</v>
      </c>
      <c r="W3" s="31" t="s">
        <v>11</v>
      </c>
      <c r="X3" s="31" t="s">
        <v>18</v>
      </c>
      <c r="Y3" s="31" t="s">
        <v>14</v>
      </c>
      <c r="Z3" s="31" t="s">
        <v>15</v>
      </c>
      <c r="AA3" s="31" t="s">
        <v>16</v>
      </c>
      <c r="AF3" s="28"/>
    </row>
    <row r="4" spans="1:32" x14ac:dyDescent="0.3">
      <c r="A4" s="32" t="s">
        <v>468</v>
      </c>
      <c r="B4" s="33" t="s">
        <v>469</v>
      </c>
      <c r="C4" s="34">
        <v>8830</v>
      </c>
      <c r="D4" s="34">
        <v>0.57999999999999996</v>
      </c>
      <c r="E4" s="34">
        <v>0.76157731058639078</v>
      </c>
      <c r="F4" s="34">
        <v>0.5279837359483377</v>
      </c>
      <c r="G4" s="34">
        <v>0.27876682542596398</v>
      </c>
      <c r="H4" s="34">
        <v>9</v>
      </c>
      <c r="I4" s="34">
        <v>2</v>
      </c>
      <c r="J4" s="34">
        <v>5</v>
      </c>
      <c r="K4" s="34">
        <v>4503</v>
      </c>
      <c r="L4" s="34" t="s">
        <v>21</v>
      </c>
      <c r="M4" s="34">
        <v>1961</v>
      </c>
      <c r="N4" s="35"/>
      <c r="O4" s="34">
        <v>60532</v>
      </c>
      <c r="P4" s="34">
        <v>-8</v>
      </c>
      <c r="Q4" s="34">
        <v>2</v>
      </c>
      <c r="R4" s="34">
        <v>37593</v>
      </c>
      <c r="S4" s="34" t="s">
        <v>21</v>
      </c>
      <c r="T4" s="34">
        <v>1610</v>
      </c>
      <c r="U4" s="35"/>
      <c r="V4" s="34">
        <v>421674</v>
      </c>
      <c r="W4" s="34">
        <v>-7</v>
      </c>
      <c r="X4" s="34">
        <v>14</v>
      </c>
      <c r="Y4" s="34">
        <v>234764</v>
      </c>
      <c r="Z4" s="34" t="s">
        <v>21</v>
      </c>
      <c r="AA4" s="34">
        <v>1796</v>
      </c>
      <c r="AF4" s="28"/>
    </row>
    <row r="5" spans="1:32" ht="21.6" x14ac:dyDescent="0.3">
      <c r="A5" s="36" t="s">
        <v>470</v>
      </c>
      <c r="B5" s="37" t="s">
        <v>471</v>
      </c>
      <c r="C5" s="38">
        <v>3315</v>
      </c>
      <c r="D5" s="34">
        <v>0.52</v>
      </c>
      <c r="E5" s="34">
        <v>0.72111025509279791</v>
      </c>
      <c r="F5" s="34">
        <v>0.19821812963405883</v>
      </c>
      <c r="G5" s="34">
        <v>3.9290426915624552E-2</v>
      </c>
      <c r="H5" s="38">
        <v>20</v>
      </c>
      <c r="I5" s="38">
        <v>1</v>
      </c>
      <c r="J5" s="38">
        <v>5</v>
      </c>
      <c r="K5" s="38">
        <v>892</v>
      </c>
      <c r="L5" s="38" t="s">
        <v>21</v>
      </c>
      <c r="M5" s="38">
        <v>3716</v>
      </c>
      <c r="N5" s="39"/>
      <c r="O5" s="38">
        <v>97478</v>
      </c>
      <c r="P5" s="38">
        <v>17</v>
      </c>
      <c r="Q5" s="38">
        <v>3</v>
      </c>
      <c r="R5" s="38">
        <v>4678</v>
      </c>
      <c r="S5" s="38" t="s">
        <v>21</v>
      </c>
      <c r="T5" s="38">
        <v>20838</v>
      </c>
      <c r="U5" s="39"/>
      <c r="V5" s="38">
        <v>438586</v>
      </c>
      <c r="W5" s="38">
        <v>11</v>
      </c>
      <c r="X5" s="38">
        <v>12</v>
      </c>
      <c r="Y5" s="38">
        <v>105457</v>
      </c>
      <c r="Z5" s="38" t="s">
        <v>21</v>
      </c>
      <c r="AA5" s="38">
        <v>4159</v>
      </c>
      <c r="AF5" s="28"/>
    </row>
    <row r="6" spans="1:32" ht="21.6" x14ac:dyDescent="0.3">
      <c r="A6" s="32" t="s">
        <v>472</v>
      </c>
      <c r="B6" s="33" t="s">
        <v>473</v>
      </c>
      <c r="C6" s="34">
        <v>2112</v>
      </c>
      <c r="D6" s="34">
        <v>0.28000000000000003</v>
      </c>
      <c r="E6" s="34">
        <v>0.52915026221291817</v>
      </c>
      <c r="F6" s="34">
        <v>0.12628557761301124</v>
      </c>
      <c r="G6" s="34">
        <v>1.5948047113051884E-2</v>
      </c>
      <c r="H6" s="34">
        <v>6</v>
      </c>
      <c r="I6" s="34">
        <v>0</v>
      </c>
      <c r="J6" s="34">
        <v>5</v>
      </c>
      <c r="K6" s="34">
        <v>1649</v>
      </c>
      <c r="L6" s="34" t="s">
        <v>21</v>
      </c>
      <c r="M6" s="34">
        <v>1281</v>
      </c>
      <c r="N6" s="35"/>
      <c r="O6" s="34">
        <v>7702</v>
      </c>
      <c r="P6" s="34">
        <v>10</v>
      </c>
      <c r="Q6" s="34">
        <v>0</v>
      </c>
      <c r="R6" s="34">
        <v>4683</v>
      </c>
      <c r="S6" s="34" t="s">
        <v>21</v>
      </c>
      <c r="T6" s="34">
        <v>1645</v>
      </c>
      <c r="U6" s="35"/>
      <c r="V6" s="34">
        <v>695794</v>
      </c>
      <c r="W6" s="34">
        <v>10</v>
      </c>
      <c r="X6" s="34">
        <v>19</v>
      </c>
      <c r="Y6" s="34">
        <v>560912</v>
      </c>
      <c r="Z6" s="34" t="s">
        <v>21</v>
      </c>
      <c r="AA6" s="34">
        <v>1240</v>
      </c>
      <c r="AF6" s="28"/>
    </row>
    <row r="7" spans="1:32" x14ac:dyDescent="0.3">
      <c r="A7" s="36" t="s">
        <v>474</v>
      </c>
      <c r="B7" s="37" t="s">
        <v>475</v>
      </c>
      <c r="C7" s="38">
        <v>1299</v>
      </c>
      <c r="D7" s="34">
        <v>0.09</v>
      </c>
      <c r="E7" s="34">
        <v>0.3</v>
      </c>
      <c r="F7" s="34">
        <v>7.7672805548911747E-2</v>
      </c>
      <c r="G7" s="34">
        <v>6.0330647218390559E-3</v>
      </c>
      <c r="H7" s="38">
        <v>27</v>
      </c>
      <c r="I7" s="38">
        <v>1</v>
      </c>
      <c r="J7" s="38">
        <v>0</v>
      </c>
      <c r="K7" s="38">
        <v>239</v>
      </c>
      <c r="L7" s="38" t="s">
        <v>21</v>
      </c>
      <c r="M7" s="38">
        <v>5435</v>
      </c>
      <c r="N7" s="39"/>
      <c r="O7" s="38">
        <v>26459</v>
      </c>
      <c r="P7" s="38">
        <v>3</v>
      </c>
      <c r="Q7" s="38">
        <v>1</v>
      </c>
      <c r="R7" s="38">
        <v>980</v>
      </c>
      <c r="S7" s="38" t="s">
        <v>21</v>
      </c>
      <c r="T7" s="38">
        <v>26999</v>
      </c>
      <c r="U7" s="39"/>
      <c r="V7" s="38">
        <v>93796</v>
      </c>
      <c r="W7" s="38">
        <v>-1</v>
      </c>
      <c r="X7" s="38">
        <v>2</v>
      </c>
      <c r="Y7" s="38">
        <v>13100</v>
      </c>
      <c r="Z7" s="38" t="s">
        <v>21</v>
      </c>
      <c r="AA7" s="38">
        <v>7160</v>
      </c>
      <c r="AF7" s="28"/>
    </row>
    <row r="8" spans="1:32" s="64" customFormat="1" x14ac:dyDescent="0.3">
      <c r="A8" s="61" t="s">
        <v>476</v>
      </c>
      <c r="B8" s="62" t="s">
        <v>477</v>
      </c>
      <c r="C8" s="53">
        <v>441</v>
      </c>
      <c r="D8" s="53">
        <v>0.3</v>
      </c>
      <c r="E8" s="53">
        <v>0.54772255750516607</v>
      </c>
      <c r="F8" s="53">
        <v>2.6369289643625927E-2</v>
      </c>
      <c r="G8" s="53">
        <v>6.9533943630943759E-4</v>
      </c>
      <c r="H8" s="53">
        <v>-5</v>
      </c>
      <c r="I8" s="53">
        <v>4</v>
      </c>
      <c r="J8" s="53">
        <v>5</v>
      </c>
      <c r="K8" s="53">
        <v>288</v>
      </c>
      <c r="L8" s="53" t="s">
        <v>21</v>
      </c>
      <c r="M8" s="53">
        <v>1531</v>
      </c>
      <c r="N8" s="63"/>
      <c r="O8" s="53">
        <v>2094</v>
      </c>
      <c r="P8" s="53">
        <v>15</v>
      </c>
      <c r="Q8" s="53">
        <v>0</v>
      </c>
      <c r="R8" s="53">
        <v>1353</v>
      </c>
      <c r="S8" s="53" t="s">
        <v>21</v>
      </c>
      <c r="T8" s="53">
        <v>1548</v>
      </c>
      <c r="U8" s="63"/>
      <c r="V8" s="53">
        <v>10647</v>
      </c>
      <c r="W8" s="53">
        <v>-8</v>
      </c>
      <c r="X8" s="53">
        <v>1</v>
      </c>
      <c r="Y8" s="53">
        <v>10193</v>
      </c>
      <c r="Z8" s="53" t="s">
        <v>21</v>
      </c>
      <c r="AA8" s="53">
        <v>1045</v>
      </c>
      <c r="AF8" s="65"/>
    </row>
    <row r="9" spans="1:32" s="64" customFormat="1" x14ac:dyDescent="0.3">
      <c r="A9" s="61" t="s">
        <v>478</v>
      </c>
      <c r="B9" s="62" t="s">
        <v>479</v>
      </c>
      <c r="C9" s="53">
        <v>268</v>
      </c>
      <c r="D9" s="53">
        <v>0.33</v>
      </c>
      <c r="E9" s="53">
        <v>0.57445626465380284</v>
      </c>
      <c r="F9" s="53">
        <v>1.6024874431954078E-2</v>
      </c>
      <c r="G9" s="53">
        <v>2.5679660055989554E-4</v>
      </c>
      <c r="H9" s="53">
        <v>-1</v>
      </c>
      <c r="I9" s="53">
        <v>1</v>
      </c>
      <c r="J9" s="53">
        <v>5</v>
      </c>
      <c r="K9" s="53">
        <v>296</v>
      </c>
      <c r="L9" s="53"/>
      <c r="M9" s="53">
        <v>905</v>
      </c>
      <c r="N9" s="63"/>
      <c r="O9" s="53">
        <v>724</v>
      </c>
      <c r="P9" s="53">
        <v>25</v>
      </c>
      <c r="Q9" s="53">
        <v>0</v>
      </c>
      <c r="R9" s="53">
        <v>906</v>
      </c>
      <c r="S9" s="53"/>
      <c r="T9" s="53">
        <v>799</v>
      </c>
      <c r="U9" s="63"/>
      <c r="V9" s="53">
        <v>51134</v>
      </c>
      <c r="W9" s="53">
        <v>35</v>
      </c>
      <c r="X9" s="53">
        <v>11</v>
      </c>
      <c r="Y9" s="53">
        <v>55444</v>
      </c>
      <c r="Z9" s="53"/>
      <c r="AA9" s="53">
        <v>922</v>
      </c>
      <c r="AF9" s="65"/>
    </row>
    <row r="10" spans="1:32" x14ac:dyDescent="0.3">
      <c r="A10" s="32" t="s">
        <v>480</v>
      </c>
      <c r="B10" s="33" t="s">
        <v>481</v>
      </c>
      <c r="C10" s="34">
        <v>261</v>
      </c>
      <c r="D10" s="34">
        <v>0.15</v>
      </c>
      <c r="E10" s="34">
        <v>0.3872983346207417</v>
      </c>
      <c r="F10" s="34">
        <v>1.5606314278880651E-2</v>
      </c>
      <c r="G10" s="34">
        <v>2.4355704537119409E-4</v>
      </c>
      <c r="H10" s="34">
        <v>56</v>
      </c>
      <c r="I10" s="34">
        <v>1</v>
      </c>
      <c r="J10" s="34">
        <v>5</v>
      </c>
      <c r="K10" s="34">
        <v>186</v>
      </c>
      <c r="L10" s="34" t="s">
        <v>21</v>
      </c>
      <c r="M10" s="34">
        <v>1403</v>
      </c>
      <c r="N10" s="35"/>
      <c r="O10" s="34">
        <v>909</v>
      </c>
      <c r="P10" s="34">
        <v>27</v>
      </c>
      <c r="Q10" s="34">
        <v>0</v>
      </c>
      <c r="R10" s="34">
        <v>633</v>
      </c>
      <c r="S10" s="34" t="s">
        <v>21</v>
      </c>
      <c r="T10" s="34">
        <v>1436</v>
      </c>
      <c r="U10" s="35"/>
      <c r="V10" s="34">
        <v>21255</v>
      </c>
      <c r="W10" s="34">
        <v>17</v>
      </c>
      <c r="X10" s="34">
        <v>1</v>
      </c>
      <c r="Y10" s="34">
        <v>13108</v>
      </c>
      <c r="Z10" s="34" t="s">
        <v>21</v>
      </c>
      <c r="AA10" s="34">
        <v>1622</v>
      </c>
      <c r="AF10" s="28"/>
    </row>
    <row r="11" spans="1:32" ht="21.6" x14ac:dyDescent="0.3">
      <c r="A11" s="36" t="s">
        <v>482</v>
      </c>
      <c r="B11" s="37" t="s">
        <v>483</v>
      </c>
      <c r="C11" s="38">
        <v>100</v>
      </c>
      <c r="D11" s="34">
        <v>0.28000000000000003</v>
      </c>
      <c r="E11" s="34">
        <v>0.52915026221291817</v>
      </c>
      <c r="F11" s="34">
        <v>5.9794307581918201E-3</v>
      </c>
      <c r="G11" s="34">
        <v>3.5753592192010403E-5</v>
      </c>
      <c r="H11" s="38">
        <v>115</v>
      </c>
      <c r="I11" s="38">
        <v>1</v>
      </c>
      <c r="J11" s="38">
        <v>5</v>
      </c>
      <c r="K11" s="38">
        <v>9</v>
      </c>
      <c r="L11" s="38" t="s">
        <v>21</v>
      </c>
      <c r="M11" s="38">
        <v>11111</v>
      </c>
      <c r="N11" s="39"/>
      <c r="O11" s="38">
        <v>3435</v>
      </c>
      <c r="P11" s="38">
        <v>56</v>
      </c>
      <c r="Q11" s="38">
        <v>0</v>
      </c>
      <c r="R11" s="38">
        <v>1253</v>
      </c>
      <c r="S11" s="38" t="s">
        <v>21</v>
      </c>
      <c r="T11" s="38">
        <v>2741</v>
      </c>
      <c r="U11" s="39"/>
      <c r="V11" s="38">
        <v>16406</v>
      </c>
      <c r="W11" s="38">
        <v>1</v>
      </c>
      <c r="X11" s="38">
        <v>2</v>
      </c>
      <c r="Y11" s="38">
        <v>9537</v>
      </c>
      <c r="Z11" s="38" t="s">
        <v>21</v>
      </c>
      <c r="AA11" s="38">
        <v>1720</v>
      </c>
      <c r="AF11" s="28"/>
    </row>
    <row r="12" spans="1:32" ht="21.6" x14ac:dyDescent="0.3">
      <c r="A12" s="32" t="s">
        <v>484</v>
      </c>
      <c r="B12" s="33" t="s">
        <v>485</v>
      </c>
      <c r="C12" s="34">
        <v>29</v>
      </c>
      <c r="D12" s="34">
        <v>0.51</v>
      </c>
      <c r="E12" s="34">
        <v>0.71414284285428498</v>
      </c>
      <c r="F12" s="34">
        <v>1.7340349198756279E-3</v>
      </c>
      <c r="G12" s="34">
        <v>3.0068771033480751E-6</v>
      </c>
      <c r="H12" s="34">
        <v>42</v>
      </c>
      <c r="I12" s="34">
        <v>0</v>
      </c>
      <c r="J12" s="34">
        <v>0</v>
      </c>
      <c r="K12" s="34">
        <v>26</v>
      </c>
      <c r="L12" s="34" t="s">
        <v>21</v>
      </c>
      <c r="M12" s="34">
        <v>1115</v>
      </c>
      <c r="N12" s="35"/>
      <c r="O12" s="34">
        <v>491239</v>
      </c>
      <c r="P12" s="34">
        <v>23</v>
      </c>
      <c r="Q12" s="34">
        <v>0</v>
      </c>
      <c r="R12" s="34">
        <v>747378</v>
      </c>
      <c r="S12" s="34" t="s">
        <v>21</v>
      </c>
      <c r="T12" s="34">
        <v>657</v>
      </c>
      <c r="U12" s="35"/>
      <c r="V12" s="34">
        <v>46810</v>
      </c>
      <c r="W12" s="34">
        <v>-25</v>
      </c>
      <c r="X12" s="34">
        <v>0</v>
      </c>
      <c r="Y12" s="34">
        <v>50488</v>
      </c>
      <c r="Z12" s="34" t="s">
        <v>21</v>
      </c>
      <c r="AA12" s="34">
        <v>927</v>
      </c>
      <c r="AF12" s="28"/>
    </row>
    <row r="13" spans="1:32" x14ac:dyDescent="0.3">
      <c r="A13" s="36" t="s">
        <v>486</v>
      </c>
      <c r="B13" s="37" t="s">
        <v>487</v>
      </c>
      <c r="C13" s="38">
        <v>25</v>
      </c>
      <c r="D13" s="34">
        <v>0.67</v>
      </c>
      <c r="E13" s="34">
        <v>0.81853527718724506</v>
      </c>
      <c r="F13" s="34">
        <v>1.494857689547955E-3</v>
      </c>
      <c r="G13" s="34">
        <v>2.2345995120006502E-6</v>
      </c>
      <c r="H13" s="38"/>
      <c r="I13" s="38">
        <v>2</v>
      </c>
      <c r="J13" s="38">
        <v>5</v>
      </c>
      <c r="K13" s="38">
        <v>26</v>
      </c>
      <c r="L13" s="38" t="s">
        <v>21</v>
      </c>
      <c r="M13" s="38">
        <v>962</v>
      </c>
      <c r="N13" s="39"/>
      <c r="O13" s="38">
        <v>24603</v>
      </c>
      <c r="P13" s="38">
        <v>-3</v>
      </c>
      <c r="Q13" s="38">
        <v>0</v>
      </c>
      <c r="R13" s="38">
        <v>13416</v>
      </c>
      <c r="S13" s="38" t="s">
        <v>21</v>
      </c>
      <c r="T13" s="38">
        <v>1834</v>
      </c>
      <c r="U13" s="39"/>
      <c r="V13" s="38">
        <v>1423</v>
      </c>
      <c r="W13" s="38">
        <v>0</v>
      </c>
      <c r="X13" s="38">
        <v>0</v>
      </c>
      <c r="Y13" s="38">
        <v>1274</v>
      </c>
      <c r="Z13" s="38" t="s">
        <v>21</v>
      </c>
      <c r="AA13" s="38">
        <v>1117</v>
      </c>
      <c r="AF13" s="28"/>
    </row>
    <row r="14" spans="1:32" s="64" customFormat="1" ht="21.6" x14ac:dyDescent="0.3">
      <c r="A14" s="61" t="s">
        <v>488</v>
      </c>
      <c r="B14" s="62" t="s">
        <v>489</v>
      </c>
      <c r="C14" s="53">
        <v>22</v>
      </c>
      <c r="D14" s="53">
        <v>0.16</v>
      </c>
      <c r="E14" s="53">
        <v>0.4</v>
      </c>
      <c r="F14" s="53">
        <v>1.3154747668022004E-3</v>
      </c>
      <c r="G14" s="53">
        <v>1.7304738620933035E-6</v>
      </c>
      <c r="H14" s="53">
        <v>-29</v>
      </c>
      <c r="I14" s="53">
        <v>0</v>
      </c>
      <c r="J14" s="53">
        <v>0</v>
      </c>
      <c r="K14" s="53">
        <v>8</v>
      </c>
      <c r="L14" s="53"/>
      <c r="M14" s="53">
        <v>2750</v>
      </c>
      <c r="N14" s="63"/>
      <c r="O14" s="53">
        <v>11602</v>
      </c>
      <c r="P14" s="53">
        <v>8</v>
      </c>
      <c r="Q14" s="53">
        <v>2</v>
      </c>
      <c r="R14" s="53">
        <v>1327</v>
      </c>
      <c r="S14" s="53"/>
      <c r="T14" s="53">
        <v>8743</v>
      </c>
      <c r="U14" s="63"/>
      <c r="V14" s="53">
        <v>15338</v>
      </c>
      <c r="W14" s="53">
        <v>-1</v>
      </c>
      <c r="X14" s="53">
        <v>4</v>
      </c>
      <c r="Y14" s="53">
        <v>5766</v>
      </c>
      <c r="Z14" s="53"/>
      <c r="AA14" s="53">
        <v>2660</v>
      </c>
      <c r="AF14" s="65"/>
    </row>
    <row r="15" spans="1:32" x14ac:dyDescent="0.3">
      <c r="A15" s="36" t="s">
        <v>490</v>
      </c>
      <c r="B15" s="37" t="s">
        <v>491</v>
      </c>
      <c r="C15" s="38">
        <v>12</v>
      </c>
      <c r="D15" s="34">
        <v>1</v>
      </c>
      <c r="E15" s="34">
        <v>1</v>
      </c>
      <c r="F15" s="34">
        <v>7.175316909830184E-4</v>
      </c>
      <c r="G15" s="34">
        <v>5.1485172756494985E-7</v>
      </c>
      <c r="H15" s="38">
        <v>-60</v>
      </c>
      <c r="I15" s="38">
        <v>1</v>
      </c>
      <c r="J15" s="38">
        <v>5</v>
      </c>
      <c r="K15" s="38">
        <v>5</v>
      </c>
      <c r="L15" s="38"/>
      <c r="M15" s="38">
        <v>2400</v>
      </c>
      <c r="N15" s="39"/>
      <c r="O15" s="38">
        <v>63</v>
      </c>
      <c r="P15" s="38"/>
      <c r="Q15" s="38">
        <v>0</v>
      </c>
      <c r="R15" s="38">
        <v>35</v>
      </c>
      <c r="S15" s="38"/>
      <c r="T15" s="38">
        <v>1800</v>
      </c>
      <c r="U15" s="39"/>
      <c r="V15" s="38">
        <v>969</v>
      </c>
      <c r="W15" s="38">
        <v>-35</v>
      </c>
      <c r="X15" s="38">
        <v>2</v>
      </c>
      <c r="Y15" s="38">
        <v>882</v>
      </c>
      <c r="Z15" s="38"/>
      <c r="AA15" s="38">
        <v>1099</v>
      </c>
      <c r="AF15" s="28"/>
    </row>
    <row r="16" spans="1:32" ht="21.6" x14ac:dyDescent="0.3">
      <c r="A16" s="32" t="s">
        <v>492</v>
      </c>
      <c r="B16" s="33" t="s">
        <v>493</v>
      </c>
      <c r="C16" s="34">
        <v>6</v>
      </c>
      <c r="D16" s="34">
        <v>0.77</v>
      </c>
      <c r="E16" s="34">
        <v>0.87749643873921224</v>
      </c>
      <c r="F16" s="34">
        <v>3.587658454915092E-4</v>
      </c>
      <c r="G16" s="34">
        <v>1.2871293189123746E-7</v>
      </c>
      <c r="H16" s="34">
        <v>-32</v>
      </c>
      <c r="I16" s="34">
        <v>1</v>
      </c>
      <c r="J16" s="34">
        <v>5</v>
      </c>
      <c r="K16" s="34">
        <v>3</v>
      </c>
      <c r="L16" s="34" t="s">
        <v>21</v>
      </c>
      <c r="M16" s="34">
        <v>2000</v>
      </c>
      <c r="N16" s="35"/>
      <c r="O16" s="34">
        <v>2671</v>
      </c>
      <c r="P16" s="34">
        <v>19</v>
      </c>
      <c r="Q16" s="34">
        <v>1</v>
      </c>
      <c r="R16" s="34">
        <v>2095</v>
      </c>
      <c r="S16" s="34" t="s">
        <v>21</v>
      </c>
      <c r="T16" s="34">
        <v>1275</v>
      </c>
      <c r="U16" s="35"/>
      <c r="V16" s="34">
        <v>693</v>
      </c>
      <c r="W16" s="34">
        <v>20</v>
      </c>
      <c r="X16" s="34">
        <v>0</v>
      </c>
      <c r="Y16" s="34">
        <v>314</v>
      </c>
      <c r="Z16" s="34" t="s">
        <v>21</v>
      </c>
      <c r="AA16" s="34">
        <v>2207</v>
      </c>
      <c r="AF16" s="28"/>
    </row>
    <row r="17" spans="1:32" ht="21.6" x14ac:dyDescent="0.3">
      <c r="A17" s="36" t="s">
        <v>494</v>
      </c>
      <c r="B17" s="37" t="s">
        <v>495</v>
      </c>
      <c r="C17" s="38">
        <v>4</v>
      </c>
      <c r="D17" s="34">
        <v>0.81</v>
      </c>
      <c r="E17" s="34">
        <v>0.9</v>
      </c>
      <c r="F17" s="34">
        <v>2.3917723032767282E-4</v>
      </c>
      <c r="G17" s="34">
        <v>5.7205747507216655E-8</v>
      </c>
      <c r="H17" s="38">
        <v>47</v>
      </c>
      <c r="I17" s="38">
        <v>1</v>
      </c>
      <c r="J17" s="38">
        <v>5</v>
      </c>
      <c r="K17" s="38">
        <v>3</v>
      </c>
      <c r="L17" s="38" t="s">
        <v>21</v>
      </c>
      <c r="M17" s="38">
        <v>1333</v>
      </c>
      <c r="N17" s="39"/>
      <c r="O17" s="38">
        <v>1372</v>
      </c>
      <c r="P17" s="38">
        <v>2</v>
      </c>
      <c r="Q17" s="38">
        <v>1</v>
      </c>
      <c r="R17" s="38">
        <v>20409</v>
      </c>
      <c r="S17" s="38" t="s">
        <v>21</v>
      </c>
      <c r="T17" s="38">
        <v>67</v>
      </c>
      <c r="U17" s="39"/>
      <c r="V17" s="38">
        <v>284</v>
      </c>
      <c r="W17" s="38">
        <v>46</v>
      </c>
      <c r="X17" s="38">
        <v>0</v>
      </c>
      <c r="Y17" s="38">
        <v>949</v>
      </c>
      <c r="Z17" s="38" t="s">
        <v>21</v>
      </c>
      <c r="AA17" s="38">
        <v>299</v>
      </c>
      <c r="AF17" s="28"/>
    </row>
    <row r="18" spans="1:32" ht="21.6" x14ac:dyDescent="0.3">
      <c r="A18" s="32" t="s">
        <v>496</v>
      </c>
      <c r="B18" s="33" t="s">
        <v>497</v>
      </c>
      <c r="C18" s="34">
        <v>0</v>
      </c>
      <c r="D18" s="34">
        <v>1</v>
      </c>
      <c r="E18" s="34">
        <v>1</v>
      </c>
      <c r="F18" s="34">
        <v>0</v>
      </c>
      <c r="G18" s="34">
        <v>0</v>
      </c>
      <c r="H18" s="34"/>
      <c r="I18" s="34">
        <v>0</v>
      </c>
      <c r="J18" s="34">
        <v>5</v>
      </c>
      <c r="K18" s="34"/>
      <c r="L18" s="34"/>
      <c r="M18" s="34"/>
      <c r="N18" s="35"/>
      <c r="O18" s="34">
        <v>1</v>
      </c>
      <c r="P18" s="34"/>
      <c r="Q18" s="34">
        <v>0</v>
      </c>
      <c r="R18" s="34">
        <v>0</v>
      </c>
      <c r="S18" s="34"/>
      <c r="T18" s="34"/>
      <c r="U18" s="35"/>
      <c r="V18" s="34">
        <v>1403</v>
      </c>
      <c r="W18" s="34">
        <v>84</v>
      </c>
      <c r="X18" s="34">
        <v>8</v>
      </c>
      <c r="Y18" s="34">
        <v>2080</v>
      </c>
      <c r="Z18" s="34"/>
      <c r="AA18" s="34">
        <v>675</v>
      </c>
      <c r="AF18" s="28"/>
    </row>
    <row r="19" spans="1:32" ht="21.6" x14ac:dyDescent="0.3">
      <c r="A19" s="36" t="s">
        <v>498</v>
      </c>
      <c r="B19" s="37" t="s">
        <v>499</v>
      </c>
      <c r="C19" s="38">
        <v>0</v>
      </c>
      <c r="D19" s="34">
        <v>0.38</v>
      </c>
      <c r="E19" s="34">
        <v>0.61644140029689765</v>
      </c>
      <c r="F19" s="34">
        <v>0</v>
      </c>
      <c r="G19" s="34">
        <v>0</v>
      </c>
      <c r="H19" s="38"/>
      <c r="I19" s="38">
        <v>0</v>
      </c>
      <c r="J19" s="38">
        <v>5</v>
      </c>
      <c r="K19" s="38"/>
      <c r="L19" s="38"/>
      <c r="M19" s="38"/>
      <c r="N19" s="39"/>
      <c r="O19" s="38">
        <v>32724</v>
      </c>
      <c r="P19" s="38">
        <v>11</v>
      </c>
      <c r="Q19" s="38">
        <v>2</v>
      </c>
      <c r="R19" s="38">
        <v>12626</v>
      </c>
      <c r="S19" s="38" t="s">
        <v>21</v>
      </c>
      <c r="T19" s="38">
        <v>2592</v>
      </c>
      <c r="U19" s="39"/>
      <c r="V19" s="38">
        <v>6881</v>
      </c>
      <c r="W19" s="38">
        <v>29</v>
      </c>
      <c r="X19" s="38">
        <v>1</v>
      </c>
      <c r="Y19" s="38">
        <v>605</v>
      </c>
      <c r="Z19" s="38" t="s">
        <v>21</v>
      </c>
      <c r="AA19" s="38">
        <v>11374</v>
      </c>
      <c r="AF19" s="28"/>
    </row>
    <row r="20" spans="1:32" ht="21.6" x14ac:dyDescent="0.3">
      <c r="A20" s="32" t="s">
        <v>500</v>
      </c>
      <c r="B20" s="33" t="s">
        <v>501</v>
      </c>
      <c r="C20" s="34">
        <v>0</v>
      </c>
      <c r="D20" s="34">
        <v>0.73</v>
      </c>
      <c r="E20" s="34">
        <v>0.8544003745317531</v>
      </c>
      <c r="F20" s="34">
        <v>0</v>
      </c>
      <c r="G20" s="34">
        <v>0</v>
      </c>
      <c r="H20" s="34"/>
      <c r="I20" s="34">
        <v>0</v>
      </c>
      <c r="J20" s="34">
        <v>0</v>
      </c>
      <c r="K20" s="34"/>
      <c r="L20" s="34"/>
      <c r="M20" s="34"/>
      <c r="N20" s="35"/>
      <c r="O20" s="34">
        <v>346949</v>
      </c>
      <c r="P20" s="34">
        <v>103</v>
      </c>
      <c r="Q20" s="34">
        <v>40</v>
      </c>
      <c r="R20" s="34">
        <v>1079891</v>
      </c>
      <c r="S20" s="34"/>
      <c r="T20" s="34">
        <v>321</v>
      </c>
      <c r="U20" s="35"/>
      <c r="V20" s="34">
        <v>1149</v>
      </c>
      <c r="W20" s="34">
        <v>14</v>
      </c>
      <c r="X20" s="34">
        <v>0</v>
      </c>
      <c r="Y20" s="34">
        <v>21565</v>
      </c>
      <c r="Z20" s="34"/>
      <c r="AA20" s="34">
        <v>53</v>
      </c>
      <c r="AF20" s="28"/>
    </row>
    <row r="21" spans="1:32" x14ac:dyDescent="0.3">
      <c r="A21" s="36" t="s">
        <v>502</v>
      </c>
      <c r="B21" s="37" t="s">
        <v>503</v>
      </c>
      <c r="C21" s="38">
        <v>0</v>
      </c>
      <c r="D21" s="34">
        <v>0.81</v>
      </c>
      <c r="E21" s="34">
        <v>0.9</v>
      </c>
      <c r="F21" s="34">
        <v>0</v>
      </c>
      <c r="G21" s="34">
        <v>0</v>
      </c>
      <c r="H21" s="38"/>
      <c r="I21" s="38">
        <v>0</v>
      </c>
      <c r="J21" s="38">
        <v>0</v>
      </c>
      <c r="K21" s="38"/>
      <c r="L21" s="38"/>
      <c r="M21" s="38"/>
      <c r="N21" s="39"/>
      <c r="O21" s="38">
        <v>67626</v>
      </c>
      <c r="P21" s="38">
        <v>48</v>
      </c>
      <c r="Q21" s="38">
        <v>12</v>
      </c>
      <c r="R21" s="38">
        <v>273751</v>
      </c>
      <c r="S21" s="38"/>
      <c r="T21" s="38">
        <v>247</v>
      </c>
      <c r="U21" s="39"/>
      <c r="V21" s="38">
        <v>86</v>
      </c>
      <c r="W21" s="38">
        <v>93</v>
      </c>
      <c r="X21" s="38">
        <v>0</v>
      </c>
      <c r="Y21" s="38">
        <v>21</v>
      </c>
      <c r="Z21" s="38"/>
      <c r="AA21" s="38">
        <v>4095</v>
      </c>
      <c r="AF21" s="28"/>
    </row>
    <row r="22" spans="1:32" ht="21.6" x14ac:dyDescent="0.3">
      <c r="A22" s="32" t="s">
        <v>504</v>
      </c>
      <c r="B22" s="33" t="s">
        <v>505</v>
      </c>
      <c r="C22" s="34">
        <v>0</v>
      </c>
      <c r="D22" s="34">
        <v>0.33</v>
      </c>
      <c r="E22" s="34">
        <v>0.57445626465380284</v>
      </c>
      <c r="F22" s="34">
        <v>0</v>
      </c>
      <c r="G22" s="34">
        <v>0</v>
      </c>
      <c r="H22" s="34"/>
      <c r="I22" s="34">
        <v>0</v>
      </c>
      <c r="J22" s="34">
        <v>0</v>
      </c>
      <c r="K22" s="34"/>
      <c r="L22" s="34"/>
      <c r="M22" s="34"/>
      <c r="N22" s="35"/>
      <c r="O22" s="34">
        <v>239564</v>
      </c>
      <c r="P22" s="34">
        <v>-4</v>
      </c>
      <c r="Q22" s="34">
        <v>7</v>
      </c>
      <c r="R22" s="34">
        <v>478678</v>
      </c>
      <c r="S22" s="34" t="s">
        <v>21</v>
      </c>
      <c r="T22" s="34">
        <v>500</v>
      </c>
      <c r="U22" s="35"/>
      <c r="V22" s="34">
        <v>1</v>
      </c>
      <c r="W22" s="34">
        <v>-59</v>
      </c>
      <c r="X22" s="34">
        <v>0</v>
      </c>
      <c r="Y22" s="34">
        <v>0</v>
      </c>
      <c r="Z22" s="34" t="s">
        <v>21</v>
      </c>
      <c r="AA22" s="34"/>
      <c r="AF22" s="28"/>
    </row>
    <row r="23" spans="1:32" x14ac:dyDescent="0.3">
      <c r="A23" s="36" t="s">
        <v>506</v>
      </c>
      <c r="B23" s="37" t="s">
        <v>507</v>
      </c>
      <c r="C23" s="38">
        <v>0</v>
      </c>
      <c r="D23" s="34">
        <v>0.56999999999999995</v>
      </c>
      <c r="E23" s="34">
        <v>0.75498344352707492</v>
      </c>
      <c r="F23" s="34">
        <v>0</v>
      </c>
      <c r="G23" s="34">
        <v>0</v>
      </c>
      <c r="H23" s="38"/>
      <c r="I23" s="38">
        <v>0</v>
      </c>
      <c r="J23" s="38">
        <v>0</v>
      </c>
      <c r="K23" s="38"/>
      <c r="L23" s="38"/>
      <c r="M23" s="38"/>
      <c r="N23" s="39"/>
      <c r="O23" s="38">
        <v>11</v>
      </c>
      <c r="P23" s="38">
        <v>1</v>
      </c>
      <c r="Q23" s="38">
        <v>0</v>
      </c>
      <c r="R23" s="38">
        <v>1</v>
      </c>
      <c r="S23" s="38"/>
      <c r="T23" s="38">
        <v>11000</v>
      </c>
      <c r="U23" s="39"/>
      <c r="V23" s="38">
        <v>54</v>
      </c>
      <c r="W23" s="38">
        <v>19</v>
      </c>
      <c r="X23" s="38">
        <v>0</v>
      </c>
      <c r="Y23" s="38">
        <v>41</v>
      </c>
      <c r="Z23" s="38"/>
      <c r="AA23" s="38">
        <v>1317</v>
      </c>
      <c r="AF23" s="28"/>
    </row>
    <row r="24" spans="1:32" x14ac:dyDescent="0.3">
      <c r="A24" s="32" t="s">
        <v>508</v>
      </c>
      <c r="B24" s="33" t="s">
        <v>509</v>
      </c>
      <c r="C24" s="34">
        <v>0</v>
      </c>
      <c r="D24" s="34">
        <v>0.44</v>
      </c>
      <c r="E24" s="34">
        <v>0.66332495807107994</v>
      </c>
      <c r="F24" s="34">
        <v>0</v>
      </c>
      <c r="G24" s="34">
        <v>0</v>
      </c>
      <c r="H24" s="34"/>
      <c r="I24" s="34">
        <v>0</v>
      </c>
      <c r="J24" s="34">
        <v>0</v>
      </c>
      <c r="K24" s="34"/>
      <c r="L24" s="34"/>
      <c r="M24" s="34"/>
      <c r="N24" s="35"/>
      <c r="O24" s="34">
        <v>71370</v>
      </c>
      <c r="P24" s="34">
        <v>32</v>
      </c>
      <c r="Q24" s="34">
        <v>24</v>
      </c>
      <c r="R24" s="34">
        <v>9065</v>
      </c>
      <c r="S24" s="34" t="s">
        <v>21</v>
      </c>
      <c r="T24" s="34">
        <v>7873</v>
      </c>
      <c r="U24" s="35"/>
      <c r="V24" s="34">
        <v>1578</v>
      </c>
      <c r="W24" s="34">
        <v>-14</v>
      </c>
      <c r="X24" s="34">
        <v>0</v>
      </c>
      <c r="Y24" s="34">
        <v>529</v>
      </c>
      <c r="Z24" s="34" t="s">
        <v>21</v>
      </c>
      <c r="AA24" s="34">
        <v>2983</v>
      </c>
      <c r="AF24" s="28"/>
    </row>
    <row r="25" spans="1:32" x14ac:dyDescent="0.3">
      <c r="A25" s="36" t="s">
        <v>510</v>
      </c>
      <c r="B25" s="37" t="s">
        <v>511</v>
      </c>
      <c r="C25" s="38">
        <v>0</v>
      </c>
      <c r="D25" s="34" t="e">
        <v>#N/A</v>
      </c>
      <c r="E25" s="34" t="e">
        <v>#N/A</v>
      </c>
      <c r="F25" s="34">
        <v>0</v>
      </c>
      <c r="G25" s="34">
        <v>0</v>
      </c>
      <c r="H25" s="38"/>
      <c r="I25" s="38">
        <v>0</v>
      </c>
      <c r="J25" s="38"/>
      <c r="K25" s="38"/>
      <c r="L25" s="38"/>
      <c r="M25" s="38"/>
      <c r="N25" s="39"/>
      <c r="O25" s="38">
        <v>0</v>
      </c>
      <c r="P25" s="38"/>
      <c r="Q25" s="38">
        <v>0</v>
      </c>
      <c r="R25" s="38"/>
      <c r="S25" s="38"/>
      <c r="T25" s="38"/>
      <c r="U25" s="39"/>
      <c r="V25" s="38">
        <v>33</v>
      </c>
      <c r="W25" s="38">
        <v>10</v>
      </c>
      <c r="X25" s="38">
        <v>0</v>
      </c>
      <c r="Y25" s="38">
        <v>5</v>
      </c>
      <c r="Z25" s="38"/>
      <c r="AA25" s="38">
        <v>6600</v>
      </c>
      <c r="AF25" s="28"/>
    </row>
    <row r="26" spans="1:32" ht="21.6" x14ac:dyDescent="0.3">
      <c r="A26" s="32" t="s">
        <v>512</v>
      </c>
      <c r="B26" s="33" t="s">
        <v>513</v>
      </c>
      <c r="C26" s="34">
        <v>0</v>
      </c>
      <c r="D26" s="34">
        <v>0.99</v>
      </c>
      <c r="E26" s="34">
        <v>0.99498743710661997</v>
      </c>
      <c r="F26" s="34">
        <v>0</v>
      </c>
      <c r="G26" s="34">
        <v>0</v>
      </c>
      <c r="H26" s="34"/>
      <c r="I26" s="34">
        <v>0</v>
      </c>
      <c r="J26" s="34">
        <v>0</v>
      </c>
      <c r="K26" s="34"/>
      <c r="L26" s="34"/>
      <c r="M26" s="34"/>
      <c r="N26" s="35"/>
      <c r="O26" s="34">
        <v>604</v>
      </c>
      <c r="P26" s="34">
        <v>57</v>
      </c>
      <c r="Q26" s="34">
        <v>0</v>
      </c>
      <c r="R26" s="34">
        <v>114</v>
      </c>
      <c r="S26" s="34"/>
      <c r="T26" s="34">
        <v>5298</v>
      </c>
      <c r="U26" s="35"/>
      <c r="V26" s="34">
        <v>9</v>
      </c>
      <c r="W26" s="34">
        <v>25</v>
      </c>
      <c r="X26" s="34">
        <v>0</v>
      </c>
      <c r="Y26" s="34">
        <v>15</v>
      </c>
      <c r="Z26" s="34"/>
      <c r="AA26" s="34">
        <v>600</v>
      </c>
      <c r="AF26" s="28"/>
    </row>
    <row r="27" spans="1:32" ht="21.6" x14ac:dyDescent="0.3">
      <c r="A27" s="36" t="s">
        <v>514</v>
      </c>
      <c r="B27" s="37" t="s">
        <v>515</v>
      </c>
      <c r="C27" s="38">
        <v>0</v>
      </c>
      <c r="D27" s="34">
        <v>0.2</v>
      </c>
      <c r="E27" s="34">
        <v>0.44721359549995793</v>
      </c>
      <c r="F27" s="34">
        <v>0</v>
      </c>
      <c r="G27" s="34">
        <v>0</v>
      </c>
      <c r="H27" s="38"/>
      <c r="I27" s="38">
        <v>0</v>
      </c>
      <c r="J27" s="38">
        <v>0</v>
      </c>
      <c r="K27" s="38"/>
      <c r="L27" s="38"/>
      <c r="M27" s="38"/>
      <c r="N27" s="39"/>
      <c r="O27" s="38">
        <v>896</v>
      </c>
      <c r="P27" s="38">
        <v>-37</v>
      </c>
      <c r="Q27" s="38">
        <v>0</v>
      </c>
      <c r="R27" s="38">
        <v>297</v>
      </c>
      <c r="S27" s="38" t="s">
        <v>21</v>
      </c>
      <c r="T27" s="38">
        <v>3017</v>
      </c>
      <c r="U27" s="39"/>
      <c r="V27" s="38">
        <v>2941</v>
      </c>
      <c r="W27" s="38">
        <v>-13</v>
      </c>
      <c r="X27" s="38">
        <v>0</v>
      </c>
      <c r="Y27" s="38">
        <v>1075</v>
      </c>
      <c r="Z27" s="38" t="s">
        <v>21</v>
      </c>
      <c r="AA27" s="38">
        <v>2736</v>
      </c>
      <c r="AF27" s="28"/>
    </row>
    <row r="28" spans="1:32" ht="21.6" x14ac:dyDescent="0.3">
      <c r="A28" s="32" t="s">
        <v>516</v>
      </c>
      <c r="B28" s="33" t="s">
        <v>517</v>
      </c>
      <c r="C28" s="34">
        <v>0</v>
      </c>
      <c r="D28" s="34">
        <v>0.09</v>
      </c>
      <c r="E28" s="34">
        <v>0.3</v>
      </c>
      <c r="F28" s="34">
        <v>0</v>
      </c>
      <c r="G28" s="34">
        <v>0</v>
      </c>
      <c r="H28" s="34"/>
      <c r="I28" s="34">
        <v>0</v>
      </c>
      <c r="J28" s="34">
        <v>0</v>
      </c>
      <c r="K28" s="34"/>
      <c r="L28" s="34"/>
      <c r="M28" s="34"/>
      <c r="N28" s="35"/>
      <c r="O28" s="34">
        <v>1960</v>
      </c>
      <c r="P28" s="34">
        <v>8</v>
      </c>
      <c r="Q28" s="34">
        <v>0</v>
      </c>
      <c r="R28" s="34">
        <v>124</v>
      </c>
      <c r="S28" s="34"/>
      <c r="T28" s="34">
        <v>15806</v>
      </c>
      <c r="U28" s="35"/>
      <c r="V28" s="34">
        <v>3293</v>
      </c>
      <c r="W28" s="34">
        <v>19</v>
      </c>
      <c r="X28" s="34">
        <v>1</v>
      </c>
      <c r="Y28" s="34">
        <v>195</v>
      </c>
      <c r="Z28" s="34"/>
      <c r="AA28" s="34">
        <v>16887</v>
      </c>
      <c r="AF28" s="28"/>
    </row>
    <row r="29" spans="1:32" ht="21.6" x14ac:dyDescent="0.3">
      <c r="A29" s="36" t="s">
        <v>518</v>
      </c>
      <c r="B29" s="37" t="s">
        <v>519</v>
      </c>
      <c r="C29" s="38">
        <v>0</v>
      </c>
      <c r="D29" s="34" t="e">
        <v>#N/A</v>
      </c>
      <c r="E29" s="34" t="e">
        <v>#N/A</v>
      </c>
      <c r="F29" s="34">
        <v>0</v>
      </c>
      <c r="G29" s="34">
        <v>0</v>
      </c>
      <c r="H29" s="38"/>
      <c r="I29" s="38">
        <v>0</v>
      </c>
      <c r="J29" s="38"/>
      <c r="K29" s="38"/>
      <c r="L29" s="38"/>
      <c r="M29" s="38"/>
      <c r="N29" s="39"/>
      <c r="O29" s="38">
        <v>0</v>
      </c>
      <c r="P29" s="38"/>
      <c r="Q29" s="38">
        <v>0</v>
      </c>
      <c r="R29" s="38"/>
      <c r="S29" s="38"/>
      <c r="T29" s="38"/>
      <c r="U29" s="39"/>
      <c r="V29" s="38">
        <v>272</v>
      </c>
      <c r="W29" s="38">
        <v>9</v>
      </c>
      <c r="X29" s="38">
        <v>0</v>
      </c>
      <c r="Y29" s="38">
        <v>11</v>
      </c>
      <c r="Z29" s="38"/>
      <c r="AA29" s="38">
        <v>24727</v>
      </c>
      <c r="AF29" s="28"/>
    </row>
    <row r="30" spans="1:32" ht="21.6" x14ac:dyDescent="0.3">
      <c r="A30" s="32" t="s">
        <v>520</v>
      </c>
      <c r="B30" s="33" t="s">
        <v>521</v>
      </c>
      <c r="C30" s="34">
        <v>0</v>
      </c>
      <c r="D30" s="34" t="e">
        <v>#N/A</v>
      </c>
      <c r="E30" s="34" t="e">
        <v>#N/A</v>
      </c>
      <c r="F30" s="34">
        <v>0</v>
      </c>
      <c r="G30" s="34">
        <v>0</v>
      </c>
      <c r="H30" s="34"/>
      <c r="I30" s="34">
        <v>0</v>
      </c>
      <c r="J30" s="34"/>
      <c r="K30" s="34"/>
      <c r="L30" s="34"/>
      <c r="M30" s="34"/>
      <c r="N30" s="35"/>
      <c r="O30" s="34">
        <v>0</v>
      </c>
      <c r="P30" s="34"/>
      <c r="Q30" s="34">
        <v>0</v>
      </c>
      <c r="R30" s="34"/>
      <c r="S30" s="34"/>
      <c r="T30" s="34"/>
      <c r="U30" s="35"/>
      <c r="V30" s="34">
        <v>134</v>
      </c>
      <c r="W30" s="34">
        <v>111</v>
      </c>
      <c r="X30" s="34">
        <v>0</v>
      </c>
      <c r="Y30" s="34">
        <v>9</v>
      </c>
      <c r="Z30" s="34"/>
      <c r="AA30" s="34">
        <v>14889</v>
      </c>
      <c r="AF30" s="28"/>
    </row>
    <row r="31" spans="1:32" ht="21.6" x14ac:dyDescent="0.3">
      <c r="A31" s="36" t="s">
        <v>522</v>
      </c>
      <c r="B31" s="37" t="s">
        <v>523</v>
      </c>
      <c r="C31" s="38">
        <v>0</v>
      </c>
      <c r="D31" s="34" t="e">
        <v>#N/A</v>
      </c>
      <c r="E31" s="34" t="e">
        <v>#N/A</v>
      </c>
      <c r="F31" s="34">
        <v>0</v>
      </c>
      <c r="G31" s="34">
        <v>0</v>
      </c>
      <c r="H31" s="38"/>
      <c r="I31" s="38">
        <v>0</v>
      </c>
      <c r="J31" s="38"/>
      <c r="K31" s="38"/>
      <c r="L31" s="38"/>
      <c r="M31" s="38"/>
      <c r="N31" s="39"/>
      <c r="O31" s="38">
        <v>0</v>
      </c>
      <c r="P31" s="38"/>
      <c r="Q31" s="38">
        <v>0</v>
      </c>
      <c r="R31" s="38"/>
      <c r="S31" s="38"/>
      <c r="T31" s="38"/>
      <c r="U31" s="39"/>
      <c r="V31" s="38">
        <v>9</v>
      </c>
      <c r="W31" s="38">
        <v>-25</v>
      </c>
      <c r="X31" s="38">
        <v>1</v>
      </c>
      <c r="Y31" s="38">
        <v>1</v>
      </c>
      <c r="Z31" s="38"/>
      <c r="AA31" s="38">
        <v>9000</v>
      </c>
      <c r="AF31" s="28"/>
    </row>
    <row r="32" spans="1:32" ht="21.6" x14ac:dyDescent="0.3">
      <c r="A32" s="32" t="s">
        <v>524</v>
      </c>
      <c r="B32" s="33" t="s">
        <v>525</v>
      </c>
      <c r="C32" s="34">
        <v>0</v>
      </c>
      <c r="D32" s="34" t="e">
        <v>#N/A</v>
      </c>
      <c r="E32" s="34" t="e">
        <v>#N/A</v>
      </c>
      <c r="F32" s="34">
        <v>0</v>
      </c>
      <c r="G32" s="34">
        <v>0</v>
      </c>
      <c r="H32" s="34"/>
      <c r="I32" s="34">
        <v>0</v>
      </c>
      <c r="J32" s="34"/>
      <c r="K32" s="34"/>
      <c r="L32" s="34"/>
      <c r="M32" s="34"/>
      <c r="N32" s="35"/>
      <c r="O32" s="34">
        <v>0</v>
      </c>
      <c r="P32" s="34"/>
      <c r="Q32" s="34">
        <v>0</v>
      </c>
      <c r="R32" s="34"/>
      <c r="S32" s="34"/>
      <c r="T32" s="34"/>
      <c r="U32" s="35"/>
      <c r="V32" s="34">
        <v>3</v>
      </c>
      <c r="W32" s="34"/>
      <c r="X32" s="34">
        <v>0</v>
      </c>
      <c r="Y32" s="34">
        <v>2</v>
      </c>
      <c r="Z32" s="34"/>
      <c r="AA32" s="34">
        <v>1500</v>
      </c>
      <c r="AF32" s="28"/>
    </row>
    <row r="33" spans="1:32" ht="21.6" x14ac:dyDescent="0.3">
      <c r="A33" s="36" t="s">
        <v>526</v>
      </c>
      <c r="B33" s="37" t="s">
        <v>527</v>
      </c>
      <c r="C33" s="38">
        <v>0</v>
      </c>
      <c r="D33" s="34" t="e">
        <v>#N/A</v>
      </c>
      <c r="E33" s="34" t="e">
        <v>#N/A</v>
      </c>
      <c r="F33" s="34">
        <v>0</v>
      </c>
      <c r="G33" s="34">
        <v>0</v>
      </c>
      <c r="H33" s="38"/>
      <c r="I33" s="38">
        <v>0</v>
      </c>
      <c r="J33" s="38"/>
      <c r="K33" s="38"/>
      <c r="L33" s="38"/>
      <c r="M33" s="38"/>
      <c r="N33" s="39"/>
      <c r="O33" s="38">
        <v>0</v>
      </c>
      <c r="P33" s="38"/>
      <c r="Q33" s="38">
        <v>0</v>
      </c>
      <c r="R33" s="38"/>
      <c r="S33" s="38"/>
      <c r="T33" s="38"/>
      <c r="U33" s="39"/>
      <c r="V33" s="38">
        <v>1</v>
      </c>
      <c r="W33" s="38"/>
      <c r="X33" s="38">
        <v>0</v>
      </c>
      <c r="Y33" s="38">
        <v>0</v>
      </c>
      <c r="Z33" s="38"/>
      <c r="AA33" s="38"/>
      <c r="AF33" s="28"/>
    </row>
    <row r="34" spans="1:32" ht="21.6" x14ac:dyDescent="0.3">
      <c r="A34" s="32" t="s">
        <v>528</v>
      </c>
      <c r="B34" s="33" t="s">
        <v>529</v>
      </c>
      <c r="C34" s="34">
        <v>0</v>
      </c>
      <c r="D34" s="34">
        <v>0.33</v>
      </c>
      <c r="E34" s="34">
        <v>0.57445626465380284</v>
      </c>
      <c r="F34" s="34">
        <v>0</v>
      </c>
      <c r="G34" s="34">
        <v>0</v>
      </c>
      <c r="H34" s="34"/>
      <c r="I34" s="34">
        <v>0</v>
      </c>
      <c r="J34" s="34">
        <v>5</v>
      </c>
      <c r="K34" s="34"/>
      <c r="L34" s="34"/>
      <c r="M34" s="34"/>
      <c r="N34" s="35"/>
      <c r="O34" s="34">
        <v>282</v>
      </c>
      <c r="P34" s="34">
        <v>-17</v>
      </c>
      <c r="Q34" s="34">
        <v>0</v>
      </c>
      <c r="R34" s="34">
        <v>21</v>
      </c>
      <c r="S34" s="34" t="s">
        <v>21</v>
      </c>
      <c r="T34" s="34">
        <v>13429</v>
      </c>
      <c r="U34" s="35"/>
      <c r="V34" s="34">
        <v>646</v>
      </c>
      <c r="W34" s="34">
        <v>-3</v>
      </c>
      <c r="X34" s="34">
        <v>0</v>
      </c>
      <c r="Y34" s="34">
        <v>39</v>
      </c>
      <c r="Z34" s="34" t="s">
        <v>21</v>
      </c>
      <c r="AA34" s="34">
        <v>16564</v>
      </c>
      <c r="AF34" s="28"/>
    </row>
    <row r="35" spans="1:32" ht="21.6" x14ac:dyDescent="0.3">
      <c r="A35" s="36" t="s">
        <v>530</v>
      </c>
      <c r="B35" s="37" t="s">
        <v>531</v>
      </c>
      <c r="C35" s="38">
        <v>0</v>
      </c>
      <c r="D35" s="34">
        <v>0.37</v>
      </c>
      <c r="E35" s="34">
        <v>0.60827625302982191</v>
      </c>
      <c r="F35" s="34">
        <v>0</v>
      </c>
      <c r="G35" s="34">
        <v>0</v>
      </c>
      <c r="H35" s="38"/>
      <c r="I35" s="38">
        <v>0</v>
      </c>
      <c r="J35" s="38">
        <v>5</v>
      </c>
      <c r="K35" s="38"/>
      <c r="L35" s="38"/>
      <c r="M35" s="38"/>
      <c r="N35" s="39"/>
      <c r="O35" s="38">
        <v>3800</v>
      </c>
      <c r="P35" s="38">
        <v>4</v>
      </c>
      <c r="Q35" s="38">
        <v>1</v>
      </c>
      <c r="R35" s="38">
        <v>5791</v>
      </c>
      <c r="S35" s="38"/>
      <c r="T35" s="38">
        <v>656</v>
      </c>
      <c r="U35" s="39"/>
      <c r="V35" s="38">
        <v>258</v>
      </c>
      <c r="W35" s="38">
        <v>-49</v>
      </c>
      <c r="X35" s="38">
        <v>0</v>
      </c>
      <c r="Y35" s="38">
        <v>91</v>
      </c>
      <c r="Z35" s="38"/>
      <c r="AA35" s="38">
        <v>2835</v>
      </c>
      <c r="AF35" s="28"/>
    </row>
    <row r="36" spans="1:32" ht="21.6" x14ac:dyDescent="0.3">
      <c r="A36" s="32" t="s">
        <v>532</v>
      </c>
      <c r="B36" s="33" t="s">
        <v>533</v>
      </c>
      <c r="C36" s="34">
        <v>0</v>
      </c>
      <c r="D36" s="34">
        <v>1</v>
      </c>
      <c r="E36" s="34">
        <v>1</v>
      </c>
      <c r="F36" s="34">
        <v>0</v>
      </c>
      <c r="G36" s="34">
        <v>0</v>
      </c>
      <c r="H36" s="34"/>
      <c r="I36" s="34">
        <v>0</v>
      </c>
      <c r="J36" s="34">
        <v>5</v>
      </c>
      <c r="K36" s="34"/>
      <c r="L36" s="34"/>
      <c r="M36" s="34"/>
      <c r="N36" s="35"/>
      <c r="O36" s="34">
        <v>43</v>
      </c>
      <c r="P36" s="34">
        <v>-2</v>
      </c>
      <c r="Q36" s="34">
        <v>0</v>
      </c>
      <c r="R36" s="34">
        <v>57</v>
      </c>
      <c r="S36" s="34" t="s">
        <v>21</v>
      </c>
      <c r="T36" s="34">
        <v>754</v>
      </c>
      <c r="U36" s="35"/>
      <c r="V36" s="34">
        <v>54</v>
      </c>
      <c r="W36" s="34">
        <v>203</v>
      </c>
      <c r="X36" s="34">
        <v>0</v>
      </c>
      <c r="Y36" s="34">
        <v>81</v>
      </c>
      <c r="Z36" s="34" t="s">
        <v>21</v>
      </c>
      <c r="AA36" s="34">
        <v>667</v>
      </c>
      <c r="AF36" s="28"/>
    </row>
    <row r="37" spans="1:32" ht="21.6" x14ac:dyDescent="0.3">
      <c r="A37" s="36" t="s">
        <v>534</v>
      </c>
      <c r="B37" s="37" t="s">
        <v>535</v>
      </c>
      <c r="C37" s="38">
        <v>0</v>
      </c>
      <c r="D37" s="34">
        <v>0.95</v>
      </c>
      <c r="E37" s="34">
        <v>0.97467943448089633</v>
      </c>
      <c r="F37" s="34">
        <v>0</v>
      </c>
      <c r="G37" s="34">
        <v>0</v>
      </c>
      <c r="H37" s="38"/>
      <c r="I37" s="38">
        <v>0</v>
      </c>
      <c r="J37" s="38"/>
      <c r="K37" s="38"/>
      <c r="L37" s="38"/>
      <c r="M37" s="38"/>
      <c r="N37" s="39"/>
      <c r="O37" s="38">
        <v>451</v>
      </c>
      <c r="P37" s="38">
        <v>-37</v>
      </c>
      <c r="Q37" s="38">
        <v>0</v>
      </c>
      <c r="R37" s="38">
        <v>183</v>
      </c>
      <c r="S37" s="38" t="s">
        <v>21</v>
      </c>
      <c r="T37" s="38">
        <v>2464</v>
      </c>
      <c r="U37" s="39"/>
      <c r="V37" s="38">
        <v>0</v>
      </c>
      <c r="W37" s="38"/>
      <c r="X37" s="38">
        <v>0</v>
      </c>
      <c r="Y37" s="38"/>
      <c r="Z37" s="38" t="s">
        <v>21</v>
      </c>
      <c r="AA37" s="38"/>
      <c r="AF37" s="28"/>
    </row>
    <row r="38" spans="1:32" ht="21.6" x14ac:dyDescent="0.3">
      <c r="A38" s="32" t="s">
        <v>536</v>
      </c>
      <c r="B38" s="33" t="s">
        <v>537</v>
      </c>
      <c r="C38" s="34">
        <v>0</v>
      </c>
      <c r="D38" s="34">
        <v>0.37</v>
      </c>
      <c r="E38" s="34">
        <v>0.60827625302982191</v>
      </c>
      <c r="F38" s="34">
        <v>0</v>
      </c>
      <c r="G38" s="34">
        <v>0</v>
      </c>
      <c r="H38" s="34"/>
      <c r="I38" s="34">
        <v>0</v>
      </c>
      <c r="J38" s="34">
        <v>5</v>
      </c>
      <c r="K38" s="34"/>
      <c r="L38" s="34"/>
      <c r="M38" s="34"/>
      <c r="N38" s="35"/>
      <c r="O38" s="34">
        <v>3278</v>
      </c>
      <c r="P38" s="34">
        <v>-7</v>
      </c>
      <c r="Q38" s="34">
        <v>1</v>
      </c>
      <c r="R38" s="34">
        <v>2063</v>
      </c>
      <c r="S38" s="34" t="s">
        <v>21</v>
      </c>
      <c r="T38" s="34">
        <v>1589</v>
      </c>
      <c r="U38" s="35"/>
      <c r="V38" s="34">
        <v>14797</v>
      </c>
      <c r="W38" s="34">
        <v>18</v>
      </c>
      <c r="X38" s="34">
        <v>5</v>
      </c>
      <c r="Y38" s="34">
        <v>17498</v>
      </c>
      <c r="Z38" s="34" t="s">
        <v>21</v>
      </c>
      <c r="AA38" s="34">
        <v>846</v>
      </c>
      <c r="AF38" s="28"/>
    </row>
    <row r="39" spans="1:32" x14ac:dyDescent="0.3">
      <c r="A39" s="36" t="s">
        <v>538</v>
      </c>
      <c r="B39" s="37" t="s">
        <v>539</v>
      </c>
      <c r="C39" s="38">
        <v>0</v>
      </c>
      <c r="D39" s="34">
        <v>0.78</v>
      </c>
      <c r="E39" s="34">
        <v>0.88317608663278468</v>
      </c>
      <c r="F39" s="34">
        <v>0</v>
      </c>
      <c r="G39" s="34">
        <v>0</v>
      </c>
      <c r="H39" s="38"/>
      <c r="I39" s="38">
        <v>0</v>
      </c>
      <c r="J39" s="38">
        <v>5</v>
      </c>
      <c r="K39" s="38"/>
      <c r="L39" s="38"/>
      <c r="M39" s="38"/>
      <c r="N39" s="39"/>
      <c r="O39" s="38">
        <v>48</v>
      </c>
      <c r="P39" s="38"/>
      <c r="Q39" s="38">
        <v>0</v>
      </c>
      <c r="R39" s="38">
        <v>30</v>
      </c>
      <c r="S39" s="38" t="s">
        <v>21</v>
      </c>
      <c r="T39" s="38">
        <v>1600</v>
      </c>
      <c r="U39" s="39"/>
      <c r="V39" s="38">
        <v>23636</v>
      </c>
      <c r="W39" s="38">
        <v>52</v>
      </c>
      <c r="X39" s="38">
        <v>21</v>
      </c>
      <c r="Y39" s="38">
        <v>17426</v>
      </c>
      <c r="Z39" s="38" t="s">
        <v>21</v>
      </c>
      <c r="AA39" s="38">
        <v>1356</v>
      </c>
      <c r="AF39" s="28"/>
    </row>
    <row r="40" spans="1:32" x14ac:dyDescent="0.3">
      <c r="A40" s="32" t="s">
        <v>540</v>
      </c>
      <c r="B40" s="33" t="s">
        <v>541</v>
      </c>
      <c r="C40" s="34">
        <v>0</v>
      </c>
      <c r="D40" s="34">
        <v>0.5</v>
      </c>
      <c r="E40" s="34">
        <v>0.70710678118654757</v>
      </c>
      <c r="F40" s="34">
        <v>0</v>
      </c>
      <c r="G40" s="34">
        <v>0</v>
      </c>
      <c r="H40" s="34"/>
      <c r="I40" s="34">
        <v>0</v>
      </c>
      <c r="J40" s="34">
        <v>5</v>
      </c>
      <c r="K40" s="34"/>
      <c r="L40" s="34"/>
      <c r="M40" s="34"/>
      <c r="N40" s="35"/>
      <c r="O40" s="34">
        <v>35</v>
      </c>
      <c r="P40" s="34"/>
      <c r="Q40" s="34">
        <v>0</v>
      </c>
      <c r="R40" s="34">
        <v>9</v>
      </c>
      <c r="S40" s="34"/>
      <c r="T40" s="34">
        <v>3889</v>
      </c>
      <c r="U40" s="35"/>
      <c r="V40" s="34">
        <v>19</v>
      </c>
      <c r="W40" s="34">
        <v>-15</v>
      </c>
      <c r="X40" s="34">
        <v>0</v>
      </c>
      <c r="Y40" s="34">
        <v>16</v>
      </c>
      <c r="Z40" s="34"/>
      <c r="AA40" s="34">
        <v>1188</v>
      </c>
      <c r="AF40" s="28"/>
    </row>
    <row r="41" spans="1:32" x14ac:dyDescent="0.3">
      <c r="A41" s="36" t="s">
        <v>542</v>
      </c>
      <c r="B41" s="37" t="s">
        <v>543</v>
      </c>
      <c r="C41" s="38">
        <v>0</v>
      </c>
      <c r="D41" s="34">
        <v>0.5</v>
      </c>
      <c r="E41" s="34">
        <v>0.70710678118654757</v>
      </c>
      <c r="F41" s="34">
        <v>0</v>
      </c>
      <c r="G41" s="34">
        <v>0</v>
      </c>
      <c r="H41" s="38"/>
      <c r="I41" s="38">
        <v>0</v>
      </c>
      <c r="J41" s="38">
        <v>5</v>
      </c>
      <c r="K41" s="38"/>
      <c r="L41" s="38"/>
      <c r="M41" s="38"/>
      <c r="N41" s="39"/>
      <c r="O41" s="38">
        <v>621</v>
      </c>
      <c r="P41" s="38">
        <v>140</v>
      </c>
      <c r="Q41" s="38">
        <v>1</v>
      </c>
      <c r="R41" s="38">
        <v>1172</v>
      </c>
      <c r="S41" s="38"/>
      <c r="T41" s="38">
        <v>530</v>
      </c>
      <c r="U41" s="39"/>
      <c r="V41" s="38">
        <v>418</v>
      </c>
      <c r="W41" s="38">
        <v>-22</v>
      </c>
      <c r="X41" s="38">
        <v>1</v>
      </c>
      <c r="Y41" s="38">
        <v>85</v>
      </c>
      <c r="Z41" s="38"/>
      <c r="AA41" s="38">
        <v>4918</v>
      </c>
      <c r="AF41" s="28"/>
    </row>
    <row r="42" spans="1:32" x14ac:dyDescent="0.3">
      <c r="A42" s="32" t="s">
        <v>544</v>
      </c>
      <c r="B42" s="33" t="s">
        <v>545</v>
      </c>
      <c r="C42" s="34">
        <v>0</v>
      </c>
      <c r="D42" s="34">
        <v>0.43</v>
      </c>
      <c r="E42" s="34">
        <v>0.65574385243020006</v>
      </c>
      <c r="F42" s="34">
        <v>0</v>
      </c>
      <c r="G42" s="34">
        <v>0</v>
      </c>
      <c r="H42" s="34"/>
      <c r="I42" s="34">
        <v>0</v>
      </c>
      <c r="J42" s="34">
        <v>5</v>
      </c>
      <c r="K42" s="34"/>
      <c r="L42" s="34"/>
      <c r="M42" s="34"/>
      <c r="N42" s="35"/>
      <c r="O42" s="34">
        <v>61427</v>
      </c>
      <c r="P42" s="34">
        <v>14</v>
      </c>
      <c r="Q42" s="34">
        <v>12</v>
      </c>
      <c r="R42" s="34">
        <v>132381</v>
      </c>
      <c r="S42" s="34" t="s">
        <v>21</v>
      </c>
      <c r="T42" s="34">
        <v>464</v>
      </c>
      <c r="U42" s="35"/>
      <c r="V42" s="34">
        <v>913</v>
      </c>
      <c r="W42" s="34">
        <v>29</v>
      </c>
      <c r="X42" s="34">
        <v>0</v>
      </c>
      <c r="Y42" s="34">
        <v>198</v>
      </c>
      <c r="Z42" s="34" t="s">
        <v>21</v>
      </c>
      <c r="AA42" s="34">
        <v>4611</v>
      </c>
      <c r="AF42" s="28"/>
    </row>
    <row r="43" spans="1:32" x14ac:dyDescent="0.3">
      <c r="A43" s="36" t="s">
        <v>546</v>
      </c>
      <c r="B43" s="37" t="s">
        <v>547</v>
      </c>
      <c r="C43" s="38">
        <v>0</v>
      </c>
      <c r="D43" s="34">
        <v>0.36</v>
      </c>
      <c r="E43" s="34">
        <v>0.6</v>
      </c>
      <c r="F43" s="34">
        <v>0</v>
      </c>
      <c r="G43" s="34">
        <v>0</v>
      </c>
      <c r="H43" s="38"/>
      <c r="I43" s="38">
        <v>0</v>
      </c>
      <c r="J43" s="38">
        <v>5</v>
      </c>
      <c r="K43" s="38"/>
      <c r="L43" s="38"/>
      <c r="M43" s="38"/>
      <c r="N43" s="39"/>
      <c r="O43" s="38">
        <v>10</v>
      </c>
      <c r="P43" s="38"/>
      <c r="Q43" s="38">
        <v>0</v>
      </c>
      <c r="R43" s="38">
        <v>1</v>
      </c>
      <c r="S43" s="38"/>
      <c r="T43" s="38">
        <v>10000</v>
      </c>
      <c r="U43" s="39"/>
      <c r="V43" s="38">
        <v>1150</v>
      </c>
      <c r="W43" s="38">
        <v>35</v>
      </c>
      <c r="X43" s="38">
        <v>7</v>
      </c>
      <c r="Y43" s="38">
        <v>1076</v>
      </c>
      <c r="Z43" s="38"/>
      <c r="AA43" s="38">
        <v>1069</v>
      </c>
      <c r="AF43" s="28"/>
    </row>
    <row r="44" spans="1:32" x14ac:dyDescent="0.3">
      <c r="A44" s="32" t="s">
        <v>548</v>
      </c>
      <c r="B44" s="33" t="s">
        <v>549</v>
      </c>
      <c r="C44" s="34">
        <v>0</v>
      </c>
      <c r="D44" s="34">
        <v>0.56000000000000005</v>
      </c>
      <c r="E44" s="34">
        <v>0.74833147735478833</v>
      </c>
      <c r="F44" s="34">
        <v>0</v>
      </c>
      <c r="G44" s="34">
        <v>0</v>
      </c>
      <c r="H44" s="34"/>
      <c r="I44" s="34">
        <v>0</v>
      </c>
      <c r="J44" s="34">
        <v>0</v>
      </c>
      <c r="K44" s="34"/>
      <c r="L44" s="34"/>
      <c r="M44" s="34"/>
      <c r="N44" s="35"/>
      <c r="O44" s="34">
        <v>3</v>
      </c>
      <c r="P44" s="34">
        <v>-70</v>
      </c>
      <c r="Q44" s="34">
        <v>0</v>
      </c>
      <c r="R44" s="34">
        <v>1</v>
      </c>
      <c r="S44" s="34"/>
      <c r="T44" s="34">
        <v>3000</v>
      </c>
      <c r="U44" s="35"/>
      <c r="V44" s="34">
        <v>3533</v>
      </c>
      <c r="W44" s="34">
        <v>-22</v>
      </c>
      <c r="X44" s="34">
        <v>1</v>
      </c>
      <c r="Y44" s="34">
        <v>3905</v>
      </c>
      <c r="Z44" s="34"/>
      <c r="AA44" s="34">
        <v>905</v>
      </c>
      <c r="AF44" s="28"/>
    </row>
    <row r="45" spans="1:32" ht="21.6" x14ac:dyDescent="0.3">
      <c r="A45" s="36" t="s">
        <v>550</v>
      </c>
      <c r="B45" s="37" t="s">
        <v>551</v>
      </c>
      <c r="C45" s="38">
        <v>0</v>
      </c>
      <c r="D45" s="34">
        <v>1</v>
      </c>
      <c r="E45" s="34">
        <v>1</v>
      </c>
      <c r="F45" s="34">
        <v>0</v>
      </c>
      <c r="G45" s="34">
        <v>0</v>
      </c>
      <c r="H45" s="38"/>
      <c r="I45" s="38">
        <v>0</v>
      </c>
      <c r="J45" s="38">
        <v>5</v>
      </c>
      <c r="K45" s="38"/>
      <c r="L45" s="38"/>
      <c r="M45" s="38"/>
      <c r="N45" s="39"/>
      <c r="O45" s="38">
        <v>2</v>
      </c>
      <c r="P45" s="38">
        <v>-35</v>
      </c>
      <c r="Q45" s="38">
        <v>0</v>
      </c>
      <c r="R45" s="38">
        <v>0</v>
      </c>
      <c r="S45" s="38"/>
      <c r="T45" s="38"/>
      <c r="U45" s="39"/>
      <c r="V45" s="38">
        <v>323</v>
      </c>
      <c r="W45" s="38">
        <v>23</v>
      </c>
      <c r="X45" s="38">
        <v>0</v>
      </c>
      <c r="Y45" s="38">
        <v>966</v>
      </c>
      <c r="Z45" s="38"/>
      <c r="AA45" s="38">
        <v>334</v>
      </c>
      <c r="AF45" s="28"/>
    </row>
    <row r="46" spans="1:32" ht="21.6" x14ac:dyDescent="0.3">
      <c r="A46" s="32" t="s">
        <v>552</v>
      </c>
      <c r="B46" s="33" t="s">
        <v>553</v>
      </c>
      <c r="C46" s="34">
        <v>0</v>
      </c>
      <c r="D46" s="34">
        <v>0.84</v>
      </c>
      <c r="E46" s="34">
        <v>0.91651513899116799</v>
      </c>
      <c r="F46" s="34">
        <v>0</v>
      </c>
      <c r="G46" s="34">
        <v>0</v>
      </c>
      <c r="H46" s="34"/>
      <c r="I46" s="34">
        <v>0</v>
      </c>
      <c r="J46" s="34"/>
      <c r="K46" s="34"/>
      <c r="L46" s="34"/>
      <c r="M46" s="34"/>
      <c r="N46" s="35"/>
      <c r="O46" s="34">
        <v>307</v>
      </c>
      <c r="P46" s="34">
        <v>-10</v>
      </c>
      <c r="Q46" s="34">
        <v>0</v>
      </c>
      <c r="R46" s="34">
        <v>217</v>
      </c>
      <c r="S46" s="34"/>
      <c r="T46" s="34">
        <v>1415</v>
      </c>
      <c r="U46" s="35"/>
      <c r="V46" s="34">
        <v>0</v>
      </c>
      <c r="W46" s="34"/>
      <c r="X46" s="34">
        <v>0</v>
      </c>
      <c r="Y46" s="34"/>
      <c r="Z46" s="34"/>
      <c r="AA46" s="34"/>
      <c r="AF46" s="28"/>
    </row>
    <row r="47" spans="1:32" x14ac:dyDescent="0.3">
      <c r="A47" s="36" t="s">
        <v>554</v>
      </c>
      <c r="B47" s="37" t="s">
        <v>555</v>
      </c>
      <c r="C47" s="38">
        <v>0</v>
      </c>
      <c r="D47" s="34">
        <v>0.69</v>
      </c>
      <c r="E47" s="34">
        <v>0.83066238629180744</v>
      </c>
      <c r="F47" s="34">
        <v>0</v>
      </c>
      <c r="G47" s="34">
        <v>0</v>
      </c>
      <c r="H47" s="38"/>
      <c r="I47" s="38">
        <v>0</v>
      </c>
      <c r="J47" s="38">
        <v>5</v>
      </c>
      <c r="K47" s="38"/>
      <c r="L47" s="38"/>
      <c r="M47" s="38"/>
      <c r="N47" s="39"/>
      <c r="O47" s="38">
        <v>486</v>
      </c>
      <c r="P47" s="38">
        <v>19</v>
      </c>
      <c r="Q47" s="38">
        <v>0</v>
      </c>
      <c r="R47" s="38">
        <v>111</v>
      </c>
      <c r="S47" s="38" t="s">
        <v>21</v>
      </c>
      <c r="T47" s="38">
        <v>4378</v>
      </c>
      <c r="U47" s="39"/>
      <c r="V47" s="38">
        <v>1773</v>
      </c>
      <c r="W47" s="38">
        <v>-9</v>
      </c>
      <c r="X47" s="38">
        <v>2</v>
      </c>
      <c r="Y47" s="38">
        <v>2111</v>
      </c>
      <c r="Z47" s="38" t="s">
        <v>21</v>
      </c>
      <c r="AA47" s="38">
        <v>840</v>
      </c>
      <c r="AF47" s="28"/>
    </row>
    <row r="48" spans="1:32" x14ac:dyDescent="0.3">
      <c r="A48" s="32" t="s">
        <v>556</v>
      </c>
      <c r="B48" s="33" t="s">
        <v>557</v>
      </c>
      <c r="C48" s="34">
        <v>0</v>
      </c>
      <c r="D48" s="34">
        <v>0.27</v>
      </c>
      <c r="E48" s="34">
        <v>0.51961524227066325</v>
      </c>
      <c r="F48" s="34">
        <v>0</v>
      </c>
      <c r="G48" s="34">
        <v>0</v>
      </c>
      <c r="H48" s="34"/>
      <c r="I48" s="34">
        <v>0</v>
      </c>
      <c r="J48" s="34">
        <v>5</v>
      </c>
      <c r="K48" s="34"/>
      <c r="L48" s="34"/>
      <c r="M48" s="34"/>
      <c r="N48" s="35"/>
      <c r="O48" s="34">
        <v>91</v>
      </c>
      <c r="P48" s="34"/>
      <c r="Q48" s="34">
        <v>0</v>
      </c>
      <c r="R48" s="34">
        <v>42</v>
      </c>
      <c r="S48" s="34"/>
      <c r="T48" s="34">
        <v>2167</v>
      </c>
      <c r="U48" s="35"/>
      <c r="V48" s="34">
        <v>12373</v>
      </c>
      <c r="W48" s="34">
        <v>37</v>
      </c>
      <c r="X48" s="34">
        <v>3</v>
      </c>
      <c r="Y48" s="34">
        <v>1047</v>
      </c>
      <c r="Z48" s="34"/>
      <c r="AA48" s="34">
        <v>11818</v>
      </c>
      <c r="AF48" s="28"/>
    </row>
    <row r="49" spans="1:32" x14ac:dyDescent="0.3">
      <c r="A49" s="46" t="s">
        <v>558</v>
      </c>
      <c r="B49" s="47" t="s">
        <v>559</v>
      </c>
      <c r="C49" s="48">
        <v>0</v>
      </c>
      <c r="D49" s="34" t="e">
        <v>#N/A</v>
      </c>
      <c r="E49" s="34" t="e">
        <v>#N/A</v>
      </c>
      <c r="F49" s="34">
        <v>0</v>
      </c>
      <c r="G49" s="34">
        <v>0</v>
      </c>
      <c r="H49" s="48"/>
      <c r="I49" s="48">
        <v>0</v>
      </c>
      <c r="J49" s="48"/>
      <c r="K49" s="48"/>
      <c r="L49" s="48"/>
      <c r="M49" s="48"/>
      <c r="N49" s="49"/>
      <c r="O49" s="48">
        <v>0</v>
      </c>
      <c r="P49" s="48"/>
      <c r="Q49" s="48">
        <v>0</v>
      </c>
      <c r="R49" s="48"/>
      <c r="S49" s="48"/>
      <c r="T49" s="48"/>
      <c r="U49" s="49"/>
      <c r="V49" s="48">
        <v>567</v>
      </c>
      <c r="W49" s="48">
        <v>-6</v>
      </c>
      <c r="X49" s="48">
        <v>0</v>
      </c>
      <c r="Y49" s="48">
        <v>26</v>
      </c>
      <c r="Z49" s="48"/>
      <c r="AA49" s="48">
        <v>21808</v>
      </c>
      <c r="AB49" s="44"/>
      <c r="AC49" s="44"/>
      <c r="AD49" s="44"/>
      <c r="AE49" s="44"/>
      <c r="AF49" s="45"/>
    </row>
    <row r="50" spans="1:32" x14ac:dyDescent="0.3">
      <c r="C50">
        <v>16724</v>
      </c>
      <c r="G50">
        <v>0.34127748357179644</v>
      </c>
    </row>
    <row r="51" spans="1:32" x14ac:dyDescent="0.3">
      <c r="F51" s="60" t="s">
        <v>154</v>
      </c>
      <c r="G51" s="57">
        <v>0.58418959556962025</v>
      </c>
    </row>
  </sheetData>
  <mergeCells count="6">
    <mergeCell ref="A1:A3"/>
    <mergeCell ref="B1:B3"/>
    <mergeCell ref="C1:AF1"/>
    <mergeCell ref="C2:M2"/>
    <mergeCell ref="N2:T2"/>
    <mergeCell ref="U2:A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A046-4AFA-4A58-B8B7-8EB554BBEA96}">
  <dimension ref="A1:AE24"/>
  <sheetViews>
    <sheetView tabSelected="1" topLeftCell="A6" workbookViewId="0">
      <selection activeCell="F16" sqref="F16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107" t="s">
        <v>591</v>
      </c>
      <c r="B1" s="107"/>
      <c r="C1" s="107"/>
      <c r="D1" s="107"/>
      <c r="E1" s="107"/>
      <c r="F1" s="107"/>
      <c r="G1" s="107"/>
      <c r="H1" s="107"/>
      <c r="I1" s="107"/>
    </row>
    <row r="2" spans="1:31" x14ac:dyDescent="0.3">
      <c r="A2" s="106" t="s">
        <v>590</v>
      </c>
      <c r="B2" s="106"/>
      <c r="C2" s="106"/>
      <c r="D2" s="106"/>
      <c r="E2" s="106"/>
      <c r="F2" s="106"/>
      <c r="G2" s="106"/>
      <c r="H2" s="106"/>
      <c r="I2" s="106"/>
    </row>
    <row r="3" spans="1:31" x14ac:dyDescent="0.3">
      <c r="A3" s="103"/>
    </row>
    <row r="4" spans="1:31" ht="43.2" x14ac:dyDescent="0.3">
      <c r="A4" s="105" t="s">
        <v>589</v>
      </c>
    </row>
    <row r="5" spans="1:31" ht="27.6" x14ac:dyDescent="0.3">
      <c r="A5" s="104" t="s">
        <v>588</v>
      </c>
    </row>
    <row r="6" spans="1:31" x14ac:dyDescent="0.3">
      <c r="A6" s="104" t="s">
        <v>587</v>
      </c>
    </row>
    <row r="7" spans="1:31" x14ac:dyDescent="0.3">
      <c r="A7" s="103"/>
    </row>
    <row r="8" spans="1:31" x14ac:dyDescent="0.3">
      <c r="A8" s="103"/>
    </row>
    <row r="9" spans="1:31" x14ac:dyDescent="0.3">
      <c r="A9" s="78" t="s">
        <v>0</v>
      </c>
      <c r="B9" s="81" t="s">
        <v>1</v>
      </c>
      <c r="C9" s="84" t="s">
        <v>2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6"/>
    </row>
    <row r="10" spans="1:31" x14ac:dyDescent="0.3">
      <c r="A10" s="79"/>
      <c r="B10" s="82"/>
      <c r="C10" s="87" t="s">
        <v>586</v>
      </c>
      <c r="D10" s="88"/>
      <c r="E10" s="88"/>
      <c r="F10" s="88"/>
      <c r="G10" s="88"/>
      <c r="H10" s="88"/>
      <c r="I10" s="88"/>
      <c r="J10" s="89"/>
      <c r="K10" s="87" t="s">
        <v>5</v>
      </c>
      <c r="L10" s="88"/>
      <c r="M10" s="88"/>
      <c r="N10" s="88"/>
      <c r="O10" s="88"/>
      <c r="P10" s="89"/>
      <c r="Q10" s="87" t="s">
        <v>4</v>
      </c>
      <c r="R10" s="88"/>
      <c r="S10" s="88"/>
      <c r="T10" s="88"/>
      <c r="U10" s="88"/>
      <c r="V10" s="89"/>
      <c r="AE10" s="28"/>
    </row>
    <row r="11" spans="1:31" x14ac:dyDescent="0.3">
      <c r="A11" s="80"/>
      <c r="B11" s="83"/>
      <c r="C11" s="31" t="s">
        <v>6</v>
      </c>
      <c r="D11" s="31" t="s">
        <v>585</v>
      </c>
      <c r="E11" s="31" t="s">
        <v>584</v>
      </c>
      <c r="F11" s="31" t="s">
        <v>583</v>
      </c>
      <c r="G11" s="31" t="s">
        <v>11</v>
      </c>
      <c r="H11" s="31" t="s">
        <v>582</v>
      </c>
      <c r="I11" s="31" t="s">
        <v>15</v>
      </c>
      <c r="J11" s="31" t="s">
        <v>16</v>
      </c>
      <c r="K11" s="31"/>
      <c r="L11" s="31" t="s">
        <v>6</v>
      </c>
      <c r="M11" s="31" t="s">
        <v>11</v>
      </c>
      <c r="N11" s="31" t="s">
        <v>582</v>
      </c>
      <c r="O11" s="31" t="s">
        <v>15</v>
      </c>
      <c r="P11" s="31" t="s">
        <v>16</v>
      </c>
      <c r="Q11" s="31"/>
      <c r="R11" s="31" t="s">
        <v>6</v>
      </c>
      <c r="S11" s="31" t="s">
        <v>11</v>
      </c>
      <c r="T11" s="31" t="s">
        <v>582</v>
      </c>
      <c r="U11" s="31" t="s">
        <v>15</v>
      </c>
      <c r="V11" s="31" t="s">
        <v>16</v>
      </c>
      <c r="AE11" s="28"/>
    </row>
    <row r="12" spans="1:31" s="64" customFormat="1" ht="21.6" x14ac:dyDescent="0.3">
      <c r="A12" s="61" t="s">
        <v>581</v>
      </c>
      <c r="B12" s="62" t="s">
        <v>580</v>
      </c>
      <c r="C12" s="53">
        <v>2944</v>
      </c>
      <c r="D12" s="53">
        <f>C12/C$23</f>
        <v>0.63054187192118227</v>
      </c>
      <c r="E12" s="53">
        <f>D12^2</f>
        <v>0.39758305224586865</v>
      </c>
      <c r="F12" s="53"/>
      <c r="G12" s="53">
        <v>-30</v>
      </c>
      <c r="H12" s="53">
        <v>1232</v>
      </c>
      <c r="I12" s="53" t="s">
        <v>21</v>
      </c>
      <c r="J12" s="53">
        <v>2390</v>
      </c>
      <c r="K12" s="63"/>
      <c r="L12" s="53">
        <v>508072</v>
      </c>
      <c r="M12" s="53">
        <v>-10</v>
      </c>
      <c r="N12" s="53">
        <v>266169</v>
      </c>
      <c r="O12" s="53" t="s">
        <v>21</v>
      </c>
      <c r="P12" s="53">
        <v>1909</v>
      </c>
      <c r="Q12" s="63"/>
      <c r="R12" s="53">
        <v>5005</v>
      </c>
      <c r="S12" s="53">
        <v>-27</v>
      </c>
      <c r="T12" s="53">
        <v>1521</v>
      </c>
      <c r="U12" s="53" t="s">
        <v>21</v>
      </c>
      <c r="V12" s="53">
        <v>3291</v>
      </c>
      <c r="AE12" s="65"/>
    </row>
    <row r="13" spans="1:31" ht="21.6" x14ac:dyDescent="0.3">
      <c r="A13" s="36" t="s">
        <v>579</v>
      </c>
      <c r="B13" s="37" t="s">
        <v>578</v>
      </c>
      <c r="C13" s="38">
        <v>861</v>
      </c>
      <c r="D13" s="34">
        <f>C13/C$23</f>
        <v>0.18440779610194902</v>
      </c>
      <c r="E13" s="34">
        <f>D13^2</f>
        <v>3.4006235263178003E-2</v>
      </c>
      <c r="F13" s="38">
        <f>SQRT(0.43)</f>
        <v>0.65574385243020006</v>
      </c>
      <c r="G13" s="38">
        <v>101</v>
      </c>
      <c r="H13" s="38">
        <v>39</v>
      </c>
      <c r="I13" s="38" t="s">
        <v>21</v>
      </c>
      <c r="J13" s="38">
        <v>22077</v>
      </c>
      <c r="K13" s="39"/>
      <c r="L13" s="38">
        <v>437448</v>
      </c>
      <c r="M13" s="38">
        <v>11</v>
      </c>
      <c r="N13" s="38">
        <v>24243</v>
      </c>
      <c r="O13" s="38" t="s">
        <v>21</v>
      </c>
      <c r="P13" s="38">
        <v>18044</v>
      </c>
      <c r="Q13" s="39"/>
      <c r="R13" s="38">
        <v>12374</v>
      </c>
      <c r="S13" s="38">
        <v>17</v>
      </c>
      <c r="T13" s="38">
        <v>3165</v>
      </c>
      <c r="U13" s="38" t="s">
        <v>21</v>
      </c>
      <c r="V13" s="38">
        <v>3910</v>
      </c>
      <c r="AE13" s="28"/>
    </row>
    <row r="14" spans="1:31" x14ac:dyDescent="0.3">
      <c r="A14" s="32" t="s">
        <v>577</v>
      </c>
      <c r="B14" s="33" t="s">
        <v>576</v>
      </c>
      <c r="C14" s="34">
        <v>374</v>
      </c>
      <c r="D14" s="34">
        <f>C14/C$23</f>
        <v>8.0102805739987154E-2</v>
      </c>
      <c r="E14" s="34">
        <f>D14^2</f>
        <v>6.4164594874181191E-3</v>
      </c>
      <c r="F14" s="34">
        <f>SQRT(0.23)</f>
        <v>0.47958315233127197</v>
      </c>
      <c r="G14" s="34">
        <v>126</v>
      </c>
      <c r="H14" s="34">
        <v>143</v>
      </c>
      <c r="I14" s="34" t="s">
        <v>21</v>
      </c>
      <c r="J14" s="34">
        <v>2615</v>
      </c>
      <c r="K14" s="35"/>
      <c r="L14" s="34">
        <v>4658</v>
      </c>
      <c r="M14" s="34">
        <v>50</v>
      </c>
      <c r="N14" s="34">
        <v>2008</v>
      </c>
      <c r="O14" s="34" t="s">
        <v>21</v>
      </c>
      <c r="P14" s="34">
        <v>2320</v>
      </c>
      <c r="Q14" s="35"/>
      <c r="R14" s="34">
        <v>1800</v>
      </c>
      <c r="S14" s="34">
        <v>11</v>
      </c>
      <c r="T14" s="34">
        <v>564</v>
      </c>
      <c r="U14" s="34" t="s">
        <v>21</v>
      </c>
      <c r="V14" s="34">
        <v>3191</v>
      </c>
      <c r="AE14" s="28"/>
    </row>
    <row r="15" spans="1:31" ht="21.6" x14ac:dyDescent="0.3">
      <c r="A15" s="102" t="s">
        <v>575</v>
      </c>
      <c r="B15" s="101" t="s">
        <v>574</v>
      </c>
      <c r="C15" s="99">
        <v>252</v>
      </c>
      <c r="D15" s="99">
        <f>C15/C$23</f>
        <v>5.3973013493253376E-2</v>
      </c>
      <c r="E15" s="99">
        <f>D15^2</f>
        <v>2.913086185542911E-3</v>
      </c>
      <c r="F15" s="99">
        <f>SQRT(0.21)</f>
        <v>0.45825756949558399</v>
      </c>
      <c r="G15" s="99">
        <v>2</v>
      </c>
      <c r="H15" s="99">
        <v>83</v>
      </c>
      <c r="I15" s="99" t="s">
        <v>21</v>
      </c>
      <c r="J15" s="99">
        <v>3036</v>
      </c>
      <c r="K15" s="100"/>
      <c r="L15" s="99">
        <v>4663</v>
      </c>
      <c r="M15" s="99">
        <v>50</v>
      </c>
      <c r="N15" s="99">
        <v>876</v>
      </c>
      <c r="O15" s="99" t="s">
        <v>21</v>
      </c>
      <c r="P15" s="99">
        <v>5323</v>
      </c>
      <c r="Q15" s="100"/>
      <c r="R15" s="99">
        <v>7268</v>
      </c>
      <c r="S15" s="99">
        <v>16</v>
      </c>
      <c r="T15" s="99">
        <v>635</v>
      </c>
      <c r="U15" s="99" t="s">
        <v>21</v>
      </c>
      <c r="V15" s="99">
        <v>11446</v>
      </c>
      <c r="AE15" s="28"/>
    </row>
    <row r="16" spans="1:31" s="64" customFormat="1" ht="21.6" x14ac:dyDescent="0.3">
      <c r="A16" s="61" t="s">
        <v>573</v>
      </c>
      <c r="B16" s="62" t="s">
        <v>572</v>
      </c>
      <c r="C16" s="53">
        <v>234</v>
      </c>
      <c r="D16" s="53">
        <f>C16/C$23</f>
        <v>5.0117798243735273E-2</v>
      </c>
      <c r="E16" s="53">
        <f>D16^2</f>
        <v>2.5117937007997546E-3</v>
      </c>
      <c r="F16" s="53"/>
      <c r="G16" s="53">
        <v>-3</v>
      </c>
      <c r="H16" s="53">
        <v>37</v>
      </c>
      <c r="I16" s="53" t="s">
        <v>21</v>
      </c>
      <c r="J16" s="53">
        <v>6324</v>
      </c>
      <c r="K16" s="63"/>
      <c r="L16" s="53">
        <v>127980</v>
      </c>
      <c r="M16" s="53">
        <v>18</v>
      </c>
      <c r="N16" s="53">
        <v>10978</v>
      </c>
      <c r="O16" s="53" t="s">
        <v>21</v>
      </c>
      <c r="P16" s="53">
        <v>11658</v>
      </c>
      <c r="Q16" s="63"/>
      <c r="R16" s="53">
        <v>26114</v>
      </c>
      <c r="S16" s="53">
        <v>2</v>
      </c>
      <c r="T16" s="53">
        <v>6427</v>
      </c>
      <c r="U16" s="53" t="s">
        <v>21</v>
      </c>
      <c r="V16" s="53">
        <v>4063</v>
      </c>
      <c r="AE16" s="65"/>
    </row>
    <row r="17" spans="1:31" s="64" customFormat="1" x14ac:dyDescent="0.3">
      <c r="A17" s="61" t="s">
        <v>571</v>
      </c>
      <c r="B17" s="62" t="s">
        <v>570</v>
      </c>
      <c r="C17" s="53">
        <v>3</v>
      </c>
      <c r="D17" s="53">
        <f>C17/C$23</f>
        <v>6.4253587491968299E-4</v>
      </c>
      <c r="E17" s="53">
        <f>D17^2</f>
        <v>4.1285235055880251E-7</v>
      </c>
      <c r="F17" s="53"/>
      <c r="G17" s="53"/>
      <c r="H17" s="53">
        <v>0</v>
      </c>
      <c r="I17" s="53" t="s">
        <v>21</v>
      </c>
      <c r="J17" s="53"/>
      <c r="K17" s="63"/>
      <c r="L17" s="53">
        <v>2751</v>
      </c>
      <c r="M17" s="53">
        <v>6</v>
      </c>
      <c r="N17" s="53">
        <v>140</v>
      </c>
      <c r="O17" s="53" t="s">
        <v>21</v>
      </c>
      <c r="P17" s="53">
        <v>19650</v>
      </c>
      <c r="Q17" s="63"/>
      <c r="R17" s="53">
        <v>150</v>
      </c>
      <c r="S17" s="53">
        <v>-5</v>
      </c>
      <c r="T17" s="53">
        <v>21</v>
      </c>
      <c r="U17" s="53" t="s">
        <v>21</v>
      </c>
      <c r="V17" s="53">
        <v>7143</v>
      </c>
      <c r="AE17" s="65"/>
    </row>
    <row r="18" spans="1:31" s="64" customFormat="1" ht="21.6" x14ac:dyDescent="0.3">
      <c r="A18" s="61" t="s">
        <v>569</v>
      </c>
      <c r="B18" s="62" t="s">
        <v>568</v>
      </c>
      <c r="C18" s="53">
        <v>1</v>
      </c>
      <c r="D18" s="53">
        <f>C18/C$23</f>
        <v>2.1417862497322766E-4</v>
      </c>
      <c r="E18" s="53">
        <f>D18^2</f>
        <v>4.5872483395422502E-8</v>
      </c>
      <c r="F18" s="53"/>
      <c r="G18" s="53"/>
      <c r="H18" s="53">
        <v>0</v>
      </c>
      <c r="I18" s="53" t="s">
        <v>21</v>
      </c>
      <c r="J18" s="53"/>
      <c r="K18" s="63"/>
      <c r="L18" s="53">
        <v>65</v>
      </c>
      <c r="M18" s="53">
        <v>15</v>
      </c>
      <c r="N18" s="53">
        <v>27</v>
      </c>
      <c r="O18" s="53" t="s">
        <v>21</v>
      </c>
      <c r="P18" s="53">
        <v>2407</v>
      </c>
      <c r="Q18" s="63"/>
      <c r="R18" s="53">
        <v>722</v>
      </c>
      <c r="S18" s="53">
        <v>46</v>
      </c>
      <c r="T18" s="53">
        <v>130</v>
      </c>
      <c r="U18" s="53" t="s">
        <v>21</v>
      </c>
      <c r="V18" s="53">
        <v>5554</v>
      </c>
      <c r="AE18" s="65"/>
    </row>
    <row r="19" spans="1:31" s="64" customFormat="1" x14ac:dyDescent="0.3">
      <c r="A19" s="61" t="s">
        <v>567</v>
      </c>
      <c r="B19" s="62" t="s">
        <v>566</v>
      </c>
      <c r="C19" s="53">
        <v>0</v>
      </c>
      <c r="D19" s="53">
        <f>C19/C$23</f>
        <v>0</v>
      </c>
      <c r="E19" s="53">
        <f>D19^2</f>
        <v>0</v>
      </c>
      <c r="F19" s="53"/>
      <c r="G19" s="53"/>
      <c r="H19" s="53"/>
      <c r="I19" s="53"/>
      <c r="J19" s="53"/>
      <c r="K19" s="63"/>
      <c r="L19" s="53">
        <v>317</v>
      </c>
      <c r="M19" s="53">
        <v>80</v>
      </c>
      <c r="N19" s="53">
        <v>5</v>
      </c>
      <c r="O19" s="53" t="s">
        <v>21</v>
      </c>
      <c r="P19" s="53">
        <v>63400</v>
      </c>
      <c r="Q19" s="63"/>
      <c r="R19" s="53">
        <v>61</v>
      </c>
      <c r="S19" s="53">
        <v>67</v>
      </c>
      <c r="T19" s="53">
        <v>2</v>
      </c>
      <c r="U19" s="53" t="s">
        <v>21</v>
      </c>
      <c r="V19" s="53">
        <v>30500</v>
      </c>
      <c r="AE19" s="65"/>
    </row>
    <row r="20" spans="1:31" s="64" customFormat="1" x14ac:dyDescent="0.3">
      <c r="A20" s="61" t="s">
        <v>565</v>
      </c>
      <c r="B20" s="62" t="s">
        <v>564</v>
      </c>
      <c r="C20" s="53">
        <v>0</v>
      </c>
      <c r="D20" s="53">
        <f>C20/C$23</f>
        <v>0</v>
      </c>
      <c r="E20" s="53">
        <f>D20^2</f>
        <v>0</v>
      </c>
      <c r="F20" s="53"/>
      <c r="G20" s="53"/>
      <c r="H20" s="53"/>
      <c r="I20" s="53"/>
      <c r="J20" s="53"/>
      <c r="K20" s="63"/>
      <c r="L20" s="53">
        <v>0</v>
      </c>
      <c r="M20" s="53"/>
      <c r="N20" s="53"/>
      <c r="O20" s="53"/>
      <c r="P20" s="53"/>
      <c r="Q20" s="63"/>
      <c r="R20" s="53">
        <v>22</v>
      </c>
      <c r="S20" s="53">
        <v>-18</v>
      </c>
      <c r="T20" s="53">
        <v>1</v>
      </c>
      <c r="U20" s="53"/>
      <c r="V20" s="53">
        <v>22000</v>
      </c>
      <c r="AE20" s="65"/>
    </row>
    <row r="21" spans="1:31" s="64" customFormat="1" x14ac:dyDescent="0.3">
      <c r="A21" s="61" t="s">
        <v>563</v>
      </c>
      <c r="B21" s="62" t="s">
        <v>562</v>
      </c>
      <c r="C21" s="53">
        <v>0</v>
      </c>
      <c r="D21" s="53">
        <f>C21/C$23</f>
        <v>0</v>
      </c>
      <c r="E21" s="53">
        <f>D21^2</f>
        <v>0</v>
      </c>
      <c r="F21" s="53"/>
      <c r="G21" s="53"/>
      <c r="H21" s="53"/>
      <c r="I21" s="53"/>
      <c r="J21" s="53"/>
      <c r="K21" s="63"/>
      <c r="L21" s="53">
        <v>870</v>
      </c>
      <c r="M21" s="53">
        <v>-26</v>
      </c>
      <c r="N21" s="53">
        <v>9</v>
      </c>
      <c r="O21" s="53" t="s">
        <v>21</v>
      </c>
      <c r="P21" s="53">
        <v>96667</v>
      </c>
      <c r="Q21" s="63"/>
      <c r="R21" s="53">
        <v>0</v>
      </c>
      <c r="S21" s="53"/>
      <c r="T21" s="53"/>
      <c r="U21" s="53" t="s">
        <v>21</v>
      </c>
      <c r="V21" s="53"/>
      <c r="AE21" s="65"/>
    </row>
    <row r="22" spans="1:31" s="64" customFormat="1" x14ac:dyDescent="0.3">
      <c r="A22" s="98" t="s">
        <v>561</v>
      </c>
      <c r="B22" s="97" t="s">
        <v>560</v>
      </c>
      <c r="C22" s="95">
        <v>0</v>
      </c>
      <c r="D22" s="53">
        <f>C22/C$23</f>
        <v>0</v>
      </c>
      <c r="E22" s="53">
        <f>D22^2</f>
        <v>0</v>
      </c>
      <c r="F22" s="95"/>
      <c r="G22" s="95"/>
      <c r="H22" s="95"/>
      <c r="I22" s="95"/>
      <c r="J22" s="95"/>
      <c r="K22" s="96"/>
      <c r="L22" s="95">
        <v>655</v>
      </c>
      <c r="M22" s="95">
        <v>-6</v>
      </c>
      <c r="N22" s="95">
        <v>41</v>
      </c>
      <c r="O22" s="95" t="s">
        <v>21</v>
      </c>
      <c r="P22" s="95">
        <v>15976</v>
      </c>
      <c r="Q22" s="96"/>
      <c r="R22" s="95">
        <v>6596</v>
      </c>
      <c r="S22" s="95">
        <v>12</v>
      </c>
      <c r="T22" s="95">
        <v>461</v>
      </c>
      <c r="U22" s="95" t="s">
        <v>21</v>
      </c>
      <c r="V22" s="95">
        <v>14308</v>
      </c>
      <c r="W22" s="94"/>
      <c r="X22" s="94"/>
      <c r="Y22" s="94"/>
      <c r="Z22" s="94"/>
      <c r="AA22" s="94"/>
      <c r="AB22" s="94"/>
      <c r="AC22" s="94"/>
      <c r="AD22" s="94"/>
      <c r="AE22" s="93"/>
    </row>
    <row r="23" spans="1:31" x14ac:dyDescent="0.3">
      <c r="C23">
        <f>SUM(C12:C22)</f>
        <v>4669</v>
      </c>
      <c r="E23" s="92">
        <f>SUM(E12:E22)</f>
        <v>0.44343108560764144</v>
      </c>
    </row>
    <row r="24" spans="1:31" x14ac:dyDescent="0.3">
      <c r="D24" s="91" t="s">
        <v>154</v>
      </c>
      <c r="E24" s="90">
        <f>SQRT(E23)</f>
        <v>0.66590621382266846</v>
      </c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www.cdsi.gov.sa/english/" xr:uid="{F8C46EB3-3C89-42E3-BBF4-8B989EF6546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8D64-AEC8-4EEF-8026-49F45FE95B3E}">
  <dimension ref="A1:AE18"/>
  <sheetViews>
    <sheetView topLeftCell="A9" workbookViewId="0">
      <selection activeCell="F16" sqref="F16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107" t="s">
        <v>591</v>
      </c>
      <c r="B1" s="107"/>
      <c r="C1" s="107"/>
      <c r="D1" s="107"/>
      <c r="E1" s="107"/>
      <c r="F1" s="107"/>
      <c r="G1" s="107"/>
      <c r="H1" s="107"/>
      <c r="I1" s="107"/>
    </row>
    <row r="2" spans="1:31" x14ac:dyDescent="0.3">
      <c r="A2" s="106" t="s">
        <v>602</v>
      </c>
      <c r="B2" s="106"/>
      <c r="C2" s="106"/>
      <c r="D2" s="106"/>
      <c r="E2" s="106"/>
      <c r="F2" s="106"/>
      <c r="G2" s="106"/>
      <c r="H2" s="106"/>
      <c r="I2" s="106"/>
    </row>
    <row r="3" spans="1:31" x14ac:dyDescent="0.3">
      <c r="A3" s="103"/>
    </row>
    <row r="4" spans="1:31" ht="43.2" x14ac:dyDescent="0.3">
      <c r="A4" s="105" t="s">
        <v>589</v>
      </c>
    </row>
    <row r="5" spans="1:31" ht="27.6" x14ac:dyDescent="0.3">
      <c r="A5" s="104" t="s">
        <v>588</v>
      </c>
    </row>
    <row r="6" spans="1:31" x14ac:dyDescent="0.3">
      <c r="A6" s="104" t="s">
        <v>587</v>
      </c>
    </row>
    <row r="7" spans="1:31" x14ac:dyDescent="0.3">
      <c r="A7" s="103"/>
    </row>
    <row r="8" spans="1:31" x14ac:dyDescent="0.3">
      <c r="A8" s="103"/>
    </row>
    <row r="9" spans="1:31" x14ac:dyDescent="0.3">
      <c r="A9" s="78" t="s">
        <v>0</v>
      </c>
      <c r="B9" s="81" t="s">
        <v>1</v>
      </c>
      <c r="C9" s="84" t="s">
        <v>2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6"/>
    </row>
    <row r="10" spans="1:31" x14ac:dyDescent="0.3">
      <c r="A10" s="79"/>
      <c r="B10" s="82"/>
      <c r="C10" s="87" t="s">
        <v>586</v>
      </c>
      <c r="D10" s="88"/>
      <c r="E10" s="88"/>
      <c r="F10" s="88"/>
      <c r="G10" s="88"/>
      <c r="H10" s="88"/>
      <c r="I10" s="88"/>
      <c r="J10" s="89"/>
      <c r="K10" s="87" t="s">
        <v>5</v>
      </c>
      <c r="L10" s="88"/>
      <c r="M10" s="88"/>
      <c r="N10" s="88"/>
      <c r="O10" s="88"/>
      <c r="P10" s="89"/>
      <c r="Q10" s="87" t="s">
        <v>4</v>
      </c>
      <c r="R10" s="88"/>
      <c r="S10" s="88"/>
      <c r="T10" s="88"/>
      <c r="U10" s="88"/>
      <c r="V10" s="89"/>
      <c r="AE10" s="28"/>
    </row>
    <row r="11" spans="1:31" x14ac:dyDescent="0.3">
      <c r="A11" s="80"/>
      <c r="B11" s="83"/>
      <c r="C11" s="31" t="s">
        <v>6</v>
      </c>
      <c r="D11" s="31" t="s">
        <v>585</v>
      </c>
      <c r="E11" s="31" t="s">
        <v>584</v>
      </c>
      <c r="F11" s="31" t="s">
        <v>583</v>
      </c>
      <c r="G11" s="31" t="s">
        <v>11</v>
      </c>
      <c r="H11" s="31" t="s">
        <v>582</v>
      </c>
      <c r="I11" s="31" t="s">
        <v>15</v>
      </c>
      <c r="J11" s="31" t="s">
        <v>16</v>
      </c>
      <c r="K11" s="31"/>
      <c r="L11" s="31" t="s">
        <v>6</v>
      </c>
      <c r="M11" s="31" t="s">
        <v>11</v>
      </c>
      <c r="N11" s="31" t="s">
        <v>582</v>
      </c>
      <c r="O11" s="31" t="s">
        <v>15</v>
      </c>
      <c r="P11" s="31" t="s">
        <v>16</v>
      </c>
      <c r="Q11" s="31"/>
      <c r="R11" s="31" t="s">
        <v>6</v>
      </c>
      <c r="S11" s="31" t="s">
        <v>11</v>
      </c>
      <c r="T11" s="31" t="s">
        <v>582</v>
      </c>
      <c r="U11" s="31" t="s">
        <v>15</v>
      </c>
      <c r="V11" s="31" t="s">
        <v>16</v>
      </c>
      <c r="AE11" s="28"/>
    </row>
    <row r="12" spans="1:31" x14ac:dyDescent="0.3">
      <c r="A12" s="32" t="s">
        <v>601</v>
      </c>
      <c r="B12" s="33" t="s">
        <v>600</v>
      </c>
      <c r="C12" s="34">
        <v>1957</v>
      </c>
      <c r="D12" s="34">
        <f>C12/C$17</f>
        <v>0.98738647830474269</v>
      </c>
      <c r="E12" s="34">
        <f>D12^2</f>
        <v>0.97493205753904211</v>
      </c>
      <c r="F12" s="34">
        <f>SQRT(0.53)</f>
        <v>0.72801098892805183</v>
      </c>
      <c r="G12" s="34">
        <v>14</v>
      </c>
      <c r="H12" s="34">
        <v>1063</v>
      </c>
      <c r="I12" s="34" t="s">
        <v>21</v>
      </c>
      <c r="J12" s="34">
        <v>1841</v>
      </c>
      <c r="K12" s="35"/>
      <c r="L12" s="34">
        <v>33201</v>
      </c>
      <c r="M12" s="34">
        <v>2</v>
      </c>
      <c r="N12" s="34">
        <v>21532</v>
      </c>
      <c r="O12" s="34" t="s">
        <v>21</v>
      </c>
      <c r="P12" s="34">
        <v>1542</v>
      </c>
      <c r="Q12" s="35"/>
      <c r="R12" s="34">
        <v>18910</v>
      </c>
      <c r="S12" s="34">
        <v>70</v>
      </c>
      <c r="T12" s="34">
        <v>6419</v>
      </c>
      <c r="U12" s="34" t="s">
        <v>21</v>
      </c>
      <c r="V12" s="34">
        <v>2946</v>
      </c>
      <c r="AE12" s="28"/>
    </row>
    <row r="13" spans="1:31" x14ac:dyDescent="0.3">
      <c r="A13" s="36" t="s">
        <v>599</v>
      </c>
      <c r="B13" s="37" t="s">
        <v>598</v>
      </c>
      <c r="C13" s="38">
        <v>20</v>
      </c>
      <c r="D13" s="34">
        <f>C13/C$17</f>
        <v>1.0090817356205853E-2</v>
      </c>
      <c r="E13" s="34">
        <f>D13^2</f>
        <v>1.0182459491630528E-4</v>
      </c>
      <c r="F13" s="38">
        <v>1</v>
      </c>
      <c r="G13" s="38">
        <v>25</v>
      </c>
      <c r="H13" s="38">
        <v>2</v>
      </c>
      <c r="I13" s="38"/>
      <c r="J13" s="38">
        <v>10000</v>
      </c>
      <c r="K13" s="39"/>
      <c r="L13" s="38">
        <v>7067</v>
      </c>
      <c r="M13" s="38">
        <v>-12</v>
      </c>
      <c r="N13" s="38">
        <v>13786</v>
      </c>
      <c r="O13" s="38"/>
      <c r="P13" s="38">
        <v>513</v>
      </c>
      <c r="Q13" s="39"/>
      <c r="R13" s="38">
        <v>20</v>
      </c>
      <c r="S13" s="38">
        <v>26</v>
      </c>
      <c r="T13" s="38">
        <v>2</v>
      </c>
      <c r="U13" s="38"/>
      <c r="V13" s="38">
        <v>10000</v>
      </c>
      <c r="AE13" s="28"/>
    </row>
    <row r="14" spans="1:31" s="64" customFormat="1" ht="21.6" x14ac:dyDescent="0.3">
      <c r="A14" s="61" t="s">
        <v>597</v>
      </c>
      <c r="B14" s="62" t="s">
        <v>596</v>
      </c>
      <c r="C14" s="53">
        <v>5</v>
      </c>
      <c r="D14" s="34">
        <f>C14/C$17</f>
        <v>2.5227043390514633E-3</v>
      </c>
      <c r="E14" s="34">
        <f>D14^2</f>
        <v>6.3640371822690803E-6</v>
      </c>
      <c r="F14" s="53"/>
      <c r="G14" s="53"/>
      <c r="H14" s="53">
        <v>3</v>
      </c>
      <c r="I14" s="53" t="s">
        <v>21</v>
      </c>
      <c r="J14" s="53">
        <v>1667</v>
      </c>
      <c r="K14" s="63"/>
      <c r="L14" s="53">
        <v>387</v>
      </c>
      <c r="M14" s="53">
        <v>13</v>
      </c>
      <c r="N14" s="53">
        <v>258</v>
      </c>
      <c r="O14" s="53" t="s">
        <v>21</v>
      </c>
      <c r="P14" s="53">
        <v>1500</v>
      </c>
      <c r="Q14" s="63"/>
      <c r="R14" s="53">
        <v>8</v>
      </c>
      <c r="S14" s="53">
        <v>-47</v>
      </c>
      <c r="T14" s="53">
        <v>11</v>
      </c>
      <c r="U14" s="53" t="s">
        <v>21</v>
      </c>
      <c r="V14" s="53">
        <v>727</v>
      </c>
      <c r="AE14" s="65"/>
    </row>
    <row r="15" spans="1:31" s="64" customFormat="1" x14ac:dyDescent="0.3">
      <c r="A15" s="61" t="s">
        <v>595</v>
      </c>
      <c r="B15" s="62" t="s">
        <v>594</v>
      </c>
      <c r="C15" s="53">
        <v>0</v>
      </c>
      <c r="D15" s="34">
        <f>C15/C$17</f>
        <v>0</v>
      </c>
      <c r="E15" s="34">
        <f>D15^2</f>
        <v>0</v>
      </c>
      <c r="F15" s="53"/>
      <c r="G15" s="53"/>
      <c r="H15" s="53"/>
      <c r="I15" s="53"/>
      <c r="J15" s="53"/>
      <c r="K15" s="63"/>
      <c r="L15" s="53">
        <v>1397</v>
      </c>
      <c r="M15" s="53">
        <v>16</v>
      </c>
      <c r="N15" s="53">
        <v>16616</v>
      </c>
      <c r="O15" s="53" t="s">
        <v>21</v>
      </c>
      <c r="P15" s="53">
        <v>84</v>
      </c>
      <c r="Q15" s="63"/>
      <c r="R15" s="53">
        <v>1268</v>
      </c>
      <c r="S15" s="53">
        <v>57</v>
      </c>
      <c r="T15" s="53">
        <v>692</v>
      </c>
      <c r="U15" s="53" t="s">
        <v>21</v>
      </c>
      <c r="V15" s="53">
        <v>1832</v>
      </c>
      <c r="AE15" s="65"/>
    </row>
    <row r="16" spans="1:31" s="64" customFormat="1" x14ac:dyDescent="0.3">
      <c r="A16" s="98" t="s">
        <v>593</v>
      </c>
      <c r="B16" s="97" t="s">
        <v>592</v>
      </c>
      <c r="C16" s="95">
        <v>0</v>
      </c>
      <c r="D16" s="34">
        <f>C16/C$17</f>
        <v>0</v>
      </c>
      <c r="E16" s="34">
        <f>D16^2</f>
        <v>0</v>
      </c>
      <c r="F16" s="95"/>
      <c r="G16" s="95"/>
      <c r="H16" s="95"/>
      <c r="I16" s="95"/>
      <c r="J16" s="95"/>
      <c r="K16" s="96"/>
      <c r="L16" s="95">
        <v>2</v>
      </c>
      <c r="M16" s="95">
        <v>-44</v>
      </c>
      <c r="N16" s="95">
        <v>2</v>
      </c>
      <c r="O16" s="95" t="s">
        <v>21</v>
      </c>
      <c r="P16" s="95">
        <v>1000</v>
      </c>
      <c r="Q16" s="96"/>
      <c r="R16" s="95">
        <v>68</v>
      </c>
      <c r="S16" s="95">
        <v>11</v>
      </c>
      <c r="T16" s="95">
        <v>55</v>
      </c>
      <c r="U16" s="95" t="s">
        <v>21</v>
      </c>
      <c r="V16" s="95">
        <v>1236</v>
      </c>
      <c r="W16" s="94"/>
      <c r="X16" s="94"/>
      <c r="Y16" s="94"/>
      <c r="Z16" s="94"/>
      <c r="AA16" s="94"/>
      <c r="AB16" s="94"/>
      <c r="AC16" s="94"/>
      <c r="AD16" s="94"/>
      <c r="AE16" s="93"/>
    </row>
    <row r="17" spans="3:5" x14ac:dyDescent="0.3">
      <c r="C17">
        <f>SUM(C12:C16)</f>
        <v>1982</v>
      </c>
      <c r="E17" s="92">
        <f>SUM(E12:E16)</f>
        <v>0.9750402461711406</v>
      </c>
    </row>
    <row r="18" spans="3:5" x14ac:dyDescent="0.3">
      <c r="D18" s="91" t="s">
        <v>154</v>
      </c>
      <c r="E18" s="90">
        <f>SQRT(E17)</f>
        <v>0.98744126213721728</v>
      </c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www.cdsi.gov.sa/english/" xr:uid="{2290CC7F-8D60-4A0C-8C0F-CEA9610D399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76FA-0FB8-4689-9C83-88887F972CB2}">
  <dimension ref="A1:AE60"/>
  <sheetViews>
    <sheetView topLeftCell="C16" workbookViewId="0">
      <selection activeCell="F16" sqref="F16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107" t="s">
        <v>591</v>
      </c>
      <c r="B1" s="107"/>
      <c r="C1" s="107"/>
      <c r="D1" s="107"/>
      <c r="E1" s="107"/>
      <c r="F1" s="107"/>
      <c r="G1" s="107"/>
      <c r="H1" s="107"/>
      <c r="I1" s="107"/>
    </row>
    <row r="2" spans="1:31" x14ac:dyDescent="0.3">
      <c r="A2" s="106" t="s">
        <v>698</v>
      </c>
      <c r="B2" s="106"/>
      <c r="C2" s="106"/>
      <c r="D2" s="106"/>
      <c r="E2" s="106"/>
      <c r="F2" s="106"/>
      <c r="G2" s="106"/>
      <c r="H2" s="106"/>
      <c r="I2" s="106"/>
    </row>
    <row r="3" spans="1:31" x14ac:dyDescent="0.3">
      <c r="A3" s="103"/>
    </row>
    <row r="4" spans="1:31" ht="43.2" x14ac:dyDescent="0.3">
      <c r="A4" s="105" t="s">
        <v>589</v>
      </c>
    </row>
    <row r="5" spans="1:31" ht="27.6" x14ac:dyDescent="0.3">
      <c r="A5" s="104" t="s">
        <v>588</v>
      </c>
    </row>
    <row r="6" spans="1:31" x14ac:dyDescent="0.3">
      <c r="A6" s="104" t="s">
        <v>587</v>
      </c>
    </row>
    <row r="7" spans="1:31" x14ac:dyDescent="0.3">
      <c r="A7" s="103"/>
    </row>
    <row r="8" spans="1:31" x14ac:dyDescent="0.3">
      <c r="A8" s="103"/>
    </row>
    <row r="9" spans="1:31" x14ac:dyDescent="0.3">
      <c r="A9" s="78" t="s">
        <v>0</v>
      </c>
      <c r="B9" s="81" t="s">
        <v>1</v>
      </c>
      <c r="C9" s="84" t="s">
        <v>2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6"/>
    </row>
    <row r="10" spans="1:31" x14ac:dyDescent="0.3">
      <c r="A10" s="79"/>
      <c r="B10" s="82"/>
      <c r="C10" s="87" t="s">
        <v>586</v>
      </c>
      <c r="D10" s="88"/>
      <c r="E10" s="88"/>
      <c r="F10" s="88"/>
      <c r="G10" s="88"/>
      <c r="H10" s="88"/>
      <c r="I10" s="88"/>
      <c r="J10" s="89"/>
      <c r="K10" s="87" t="s">
        <v>5</v>
      </c>
      <c r="L10" s="88"/>
      <c r="M10" s="88"/>
      <c r="N10" s="88"/>
      <c r="O10" s="88"/>
      <c r="P10" s="89"/>
      <c r="Q10" s="87" t="s">
        <v>4</v>
      </c>
      <c r="R10" s="88"/>
      <c r="S10" s="88"/>
      <c r="T10" s="88"/>
      <c r="U10" s="88"/>
      <c r="V10" s="89"/>
      <c r="AE10" s="28"/>
    </row>
    <row r="11" spans="1:31" x14ac:dyDescent="0.3">
      <c r="A11" s="80"/>
      <c r="B11" s="83"/>
      <c r="C11" s="31" t="s">
        <v>6</v>
      </c>
      <c r="D11" s="31" t="s">
        <v>585</v>
      </c>
      <c r="E11" s="31" t="s">
        <v>584</v>
      </c>
      <c r="F11" s="31" t="s">
        <v>583</v>
      </c>
      <c r="G11" s="31" t="s">
        <v>11</v>
      </c>
      <c r="H11" s="31" t="s">
        <v>582</v>
      </c>
      <c r="I11" s="31" t="s">
        <v>15</v>
      </c>
      <c r="J11" s="31" t="s">
        <v>16</v>
      </c>
      <c r="K11" s="31"/>
      <c r="L11" s="31" t="s">
        <v>6</v>
      </c>
      <c r="M11" s="31" t="s">
        <v>11</v>
      </c>
      <c r="N11" s="31" t="s">
        <v>582</v>
      </c>
      <c r="O11" s="31" t="s">
        <v>15</v>
      </c>
      <c r="P11" s="31" t="s">
        <v>16</v>
      </c>
      <c r="Q11" s="31"/>
      <c r="R11" s="31" t="s">
        <v>6</v>
      </c>
      <c r="S11" s="31" t="s">
        <v>11</v>
      </c>
      <c r="T11" s="31" t="s">
        <v>582</v>
      </c>
      <c r="U11" s="31" t="s">
        <v>15</v>
      </c>
      <c r="V11" s="31" t="s">
        <v>16</v>
      </c>
      <c r="AE11" s="28"/>
    </row>
    <row r="12" spans="1:31" s="64" customFormat="1" ht="21.6" x14ac:dyDescent="0.3">
      <c r="A12" s="61" t="s">
        <v>697</v>
      </c>
      <c r="B12" s="62" t="s">
        <v>696</v>
      </c>
      <c r="C12" s="53">
        <v>5744</v>
      </c>
      <c r="D12" s="53">
        <f>C12/C$59</f>
        <v>0.49406502666437296</v>
      </c>
      <c r="E12" s="53">
        <f>D12^2</f>
        <v>0.24410025057286758</v>
      </c>
      <c r="F12" s="53"/>
      <c r="G12" s="53">
        <v>-1</v>
      </c>
      <c r="H12" s="53">
        <v>1850</v>
      </c>
      <c r="I12" s="53" t="s">
        <v>21</v>
      </c>
      <c r="J12" s="53">
        <v>3105</v>
      </c>
      <c r="K12" s="63"/>
      <c r="L12" s="53">
        <v>46355</v>
      </c>
      <c r="M12" s="53">
        <v>27</v>
      </c>
      <c r="N12" s="53">
        <v>17725</v>
      </c>
      <c r="O12" s="53" t="s">
        <v>21</v>
      </c>
      <c r="P12" s="53">
        <v>2615</v>
      </c>
      <c r="Q12" s="63"/>
      <c r="R12" s="53">
        <v>11341</v>
      </c>
      <c r="S12" s="53">
        <v>1</v>
      </c>
      <c r="T12" s="53">
        <v>3298</v>
      </c>
      <c r="U12" s="53" t="s">
        <v>21</v>
      </c>
      <c r="V12" s="53">
        <v>3439</v>
      </c>
      <c r="AE12" s="65"/>
    </row>
    <row r="13" spans="1:31" ht="21.6" x14ac:dyDescent="0.3">
      <c r="A13" s="36" t="s">
        <v>695</v>
      </c>
      <c r="B13" s="37" t="s">
        <v>694</v>
      </c>
      <c r="C13" s="38">
        <v>1737</v>
      </c>
      <c r="D13" s="34">
        <f>C13/C$59</f>
        <v>0.14940650266643729</v>
      </c>
      <c r="E13" s="34">
        <f>D13^2</f>
        <v>2.2322303039016132E-2</v>
      </c>
      <c r="F13" s="38">
        <f>SQRT(0.33)</f>
        <v>0.57445626465380284</v>
      </c>
      <c r="G13" s="38">
        <v>38</v>
      </c>
      <c r="H13" s="38">
        <v>470</v>
      </c>
      <c r="I13" s="38" t="s">
        <v>21</v>
      </c>
      <c r="J13" s="38">
        <v>3696</v>
      </c>
      <c r="K13" s="39"/>
      <c r="L13" s="38">
        <v>75413</v>
      </c>
      <c r="M13" s="38">
        <v>34</v>
      </c>
      <c r="N13" s="38">
        <v>27775</v>
      </c>
      <c r="O13" s="38" t="s">
        <v>21</v>
      </c>
      <c r="P13" s="38">
        <v>2715</v>
      </c>
      <c r="Q13" s="39"/>
      <c r="R13" s="38">
        <v>4167</v>
      </c>
      <c r="S13" s="38">
        <v>14</v>
      </c>
      <c r="T13" s="38">
        <v>1259</v>
      </c>
      <c r="U13" s="38" t="s">
        <v>21</v>
      </c>
      <c r="V13" s="38">
        <v>3310</v>
      </c>
      <c r="AE13" s="28"/>
    </row>
    <row r="14" spans="1:31" ht="21.6" x14ac:dyDescent="0.3">
      <c r="A14" s="32" t="s">
        <v>693</v>
      </c>
      <c r="B14" s="33" t="s">
        <v>692</v>
      </c>
      <c r="C14" s="34">
        <v>1580</v>
      </c>
      <c r="D14" s="34">
        <f>C14/C$59</f>
        <v>0.13590228797522794</v>
      </c>
      <c r="E14" s="34">
        <f>D14^2</f>
        <v>1.8469431876901785E-2</v>
      </c>
      <c r="F14" s="34">
        <f>SQRT(0.94)</f>
        <v>0.96953597148326576</v>
      </c>
      <c r="G14" s="34">
        <v>15</v>
      </c>
      <c r="H14" s="34">
        <v>723</v>
      </c>
      <c r="I14" s="34" t="s">
        <v>21</v>
      </c>
      <c r="J14" s="34">
        <v>2185</v>
      </c>
      <c r="K14" s="35"/>
      <c r="L14" s="34">
        <v>1090121</v>
      </c>
      <c r="M14" s="34">
        <v>8</v>
      </c>
      <c r="N14" s="34">
        <v>0</v>
      </c>
      <c r="O14" s="34" t="s">
        <v>21</v>
      </c>
      <c r="P14" s="34"/>
      <c r="Q14" s="35"/>
      <c r="R14" s="34">
        <v>1630</v>
      </c>
      <c r="S14" s="34">
        <v>15</v>
      </c>
      <c r="T14" s="34">
        <v>755</v>
      </c>
      <c r="U14" s="34" t="s">
        <v>21</v>
      </c>
      <c r="V14" s="34">
        <v>2159</v>
      </c>
      <c r="AE14" s="28"/>
    </row>
    <row r="15" spans="1:31" s="64" customFormat="1" x14ac:dyDescent="0.3">
      <c r="A15" s="61" t="s">
        <v>691</v>
      </c>
      <c r="B15" s="62" t="s">
        <v>690</v>
      </c>
      <c r="C15" s="53">
        <v>441</v>
      </c>
      <c r="D15" s="53">
        <f>C15/C$59</f>
        <v>3.7932220884225015E-2</v>
      </c>
      <c r="E15" s="53">
        <f>D15^2</f>
        <v>1.4388533812096365E-3</v>
      </c>
      <c r="F15" s="53"/>
      <c r="G15" s="53"/>
      <c r="H15" s="53">
        <v>219</v>
      </c>
      <c r="I15" s="53" t="s">
        <v>21</v>
      </c>
      <c r="J15" s="53">
        <v>2014</v>
      </c>
      <c r="K15" s="63"/>
      <c r="L15" s="53">
        <v>3066</v>
      </c>
      <c r="M15" s="53">
        <v>-10</v>
      </c>
      <c r="N15" s="53">
        <v>1195</v>
      </c>
      <c r="O15" s="53" t="s">
        <v>21</v>
      </c>
      <c r="P15" s="53">
        <v>2566</v>
      </c>
      <c r="Q15" s="63"/>
      <c r="R15" s="53">
        <v>4331</v>
      </c>
      <c r="S15" s="53">
        <v>-11</v>
      </c>
      <c r="T15" s="53">
        <v>1923</v>
      </c>
      <c r="U15" s="53" t="s">
        <v>21</v>
      </c>
      <c r="V15" s="53">
        <v>2252</v>
      </c>
      <c r="AE15" s="65"/>
    </row>
    <row r="16" spans="1:31" ht="21.6" x14ac:dyDescent="0.3">
      <c r="A16" s="32" t="s">
        <v>689</v>
      </c>
      <c r="B16" s="33" t="s">
        <v>688</v>
      </c>
      <c r="C16" s="34">
        <v>408</v>
      </c>
      <c r="D16" s="34">
        <f>C16/C$59</f>
        <v>3.5093755375881643E-2</v>
      </c>
      <c r="E16" s="34">
        <f>D16^2</f>
        <v>1.2315716663822216E-3</v>
      </c>
      <c r="F16" s="34">
        <f>SQRT(0.23)</f>
        <v>0.47958315233127197</v>
      </c>
      <c r="G16" s="34">
        <v>88</v>
      </c>
      <c r="H16" s="34">
        <v>95</v>
      </c>
      <c r="I16" s="34" t="s">
        <v>21</v>
      </c>
      <c r="J16" s="34">
        <v>4295</v>
      </c>
      <c r="K16" s="35"/>
      <c r="L16" s="34">
        <v>82936</v>
      </c>
      <c r="M16" s="34">
        <v>11</v>
      </c>
      <c r="N16" s="34">
        <v>26075</v>
      </c>
      <c r="O16" s="34" t="s">
        <v>21</v>
      </c>
      <c r="P16" s="34">
        <v>3181</v>
      </c>
      <c r="Q16" s="35"/>
      <c r="R16" s="34">
        <v>3692</v>
      </c>
      <c r="S16" s="34">
        <v>-43</v>
      </c>
      <c r="T16" s="34">
        <v>1202</v>
      </c>
      <c r="U16" s="34" t="s">
        <v>21</v>
      </c>
      <c r="V16" s="34">
        <v>3072</v>
      </c>
      <c r="AE16" s="28"/>
    </row>
    <row r="17" spans="1:31" ht="21.6" x14ac:dyDescent="0.3">
      <c r="A17" s="36" t="s">
        <v>687</v>
      </c>
      <c r="B17" s="37" t="s">
        <v>686</v>
      </c>
      <c r="C17" s="38">
        <v>383</v>
      </c>
      <c r="D17" s="34">
        <f>C17/C$59</f>
        <v>3.2943402718045758E-2</v>
      </c>
      <c r="E17" s="34">
        <f>D17^2</f>
        <v>1.0852677826433447E-3</v>
      </c>
      <c r="F17">
        <f>SQRT(0.19)</f>
        <v>0.43588989435406733</v>
      </c>
      <c r="G17" s="38">
        <v>5</v>
      </c>
      <c r="H17" s="38">
        <v>95</v>
      </c>
      <c r="I17" s="38" t="s">
        <v>21</v>
      </c>
      <c r="J17" s="38">
        <v>4032</v>
      </c>
      <c r="K17" s="39"/>
      <c r="L17" s="38">
        <v>32014</v>
      </c>
      <c r="M17" s="38">
        <v>4</v>
      </c>
      <c r="N17" s="38">
        <v>10287</v>
      </c>
      <c r="O17" s="38" t="s">
        <v>21</v>
      </c>
      <c r="P17" s="38">
        <v>3112</v>
      </c>
      <c r="Q17" s="39"/>
      <c r="R17" s="38">
        <v>2700</v>
      </c>
      <c r="S17" s="38">
        <v>6</v>
      </c>
      <c r="T17" s="38">
        <v>1458</v>
      </c>
      <c r="U17" s="38" t="s">
        <v>21</v>
      </c>
      <c r="V17" s="38">
        <v>1852</v>
      </c>
      <c r="AE17" s="28"/>
    </row>
    <row r="18" spans="1:31" s="64" customFormat="1" ht="21.6" x14ac:dyDescent="0.3">
      <c r="A18" s="61" t="s">
        <v>685</v>
      </c>
      <c r="B18" s="62" t="s">
        <v>684</v>
      </c>
      <c r="C18" s="53">
        <v>380</v>
      </c>
      <c r="D18" s="53">
        <f>C18/C$59</f>
        <v>3.2685360399105454E-2</v>
      </c>
      <c r="E18" s="53">
        <f>D18^2</f>
        <v>1.0683327844194111E-3</v>
      </c>
      <c r="F18" s="53"/>
      <c r="G18" s="53">
        <v>-19</v>
      </c>
      <c r="H18" s="53">
        <v>148</v>
      </c>
      <c r="I18" s="53" t="s">
        <v>21</v>
      </c>
      <c r="J18" s="53">
        <v>2568</v>
      </c>
      <c r="K18" s="63"/>
      <c r="L18" s="53">
        <v>104483</v>
      </c>
      <c r="M18" s="53">
        <v>8</v>
      </c>
      <c r="N18" s="53">
        <v>46636</v>
      </c>
      <c r="O18" s="53" t="s">
        <v>21</v>
      </c>
      <c r="P18" s="53">
        <v>2240</v>
      </c>
      <c r="Q18" s="63"/>
      <c r="R18" s="53">
        <v>74950</v>
      </c>
      <c r="S18" s="53">
        <v>9</v>
      </c>
      <c r="T18" s="53">
        <v>31486</v>
      </c>
      <c r="U18" s="53" t="s">
        <v>21</v>
      </c>
      <c r="V18" s="53">
        <v>2380</v>
      </c>
      <c r="AE18" s="65"/>
    </row>
    <row r="19" spans="1:31" ht="21.6" x14ac:dyDescent="0.3">
      <c r="A19" s="36" t="s">
        <v>683</v>
      </c>
      <c r="B19" s="37" t="s">
        <v>682</v>
      </c>
      <c r="C19" s="38">
        <v>188</v>
      </c>
      <c r="D19" s="34">
        <f>C19/C$59</f>
        <v>1.6170651986925855E-2</v>
      </c>
      <c r="E19" s="34">
        <f>D19^2</f>
        <v>2.614899856822691E-4</v>
      </c>
      <c r="F19" s="38">
        <f>SQRT(0.46)</f>
        <v>0.67823299831252681</v>
      </c>
      <c r="G19" s="38">
        <v>30</v>
      </c>
      <c r="H19" s="38">
        <v>38</v>
      </c>
      <c r="I19" s="38" t="s">
        <v>21</v>
      </c>
      <c r="J19" s="38">
        <v>4947</v>
      </c>
      <c r="K19" s="39"/>
      <c r="L19" s="38">
        <v>29256</v>
      </c>
      <c r="M19" s="38">
        <v>34</v>
      </c>
      <c r="N19" s="38">
        <v>14921</v>
      </c>
      <c r="O19" s="38" t="s">
        <v>21</v>
      </c>
      <c r="P19" s="38">
        <v>1961</v>
      </c>
      <c r="Q19" s="39"/>
      <c r="R19" s="38">
        <v>7338</v>
      </c>
      <c r="S19" s="38">
        <v>25</v>
      </c>
      <c r="T19" s="38">
        <v>3173</v>
      </c>
      <c r="U19" s="38" t="s">
        <v>21</v>
      </c>
      <c r="V19" s="38">
        <v>2313</v>
      </c>
      <c r="AE19" s="28"/>
    </row>
    <row r="20" spans="1:31" x14ac:dyDescent="0.3">
      <c r="A20" s="32" t="s">
        <v>681</v>
      </c>
      <c r="B20" s="33" t="s">
        <v>680</v>
      </c>
      <c r="C20" s="34">
        <v>181</v>
      </c>
      <c r="D20" s="34">
        <f>C20/C$59</f>
        <v>1.5568553242731807E-2</v>
      </c>
      <c r="E20" s="34">
        <f>D20^2</f>
        <v>2.4237985007177507E-4</v>
      </c>
      <c r="F20" s="38">
        <f>SQRT(0.54)</f>
        <v>0.73484692283495345</v>
      </c>
      <c r="G20" s="34">
        <v>38</v>
      </c>
      <c r="H20" s="34">
        <v>69</v>
      </c>
      <c r="I20" s="34" t="s">
        <v>21</v>
      </c>
      <c r="J20" s="34">
        <v>2623</v>
      </c>
      <c r="K20" s="35"/>
      <c r="L20" s="34">
        <v>20448</v>
      </c>
      <c r="M20" s="34">
        <v>192</v>
      </c>
      <c r="N20" s="34">
        <v>10599</v>
      </c>
      <c r="O20" s="34" t="s">
        <v>21</v>
      </c>
      <c r="P20" s="34">
        <v>1929</v>
      </c>
      <c r="Q20" s="35"/>
      <c r="R20" s="34">
        <v>8595</v>
      </c>
      <c r="S20" s="34">
        <v>107</v>
      </c>
      <c r="T20" s="34">
        <v>3632</v>
      </c>
      <c r="U20" s="34" t="s">
        <v>21</v>
      </c>
      <c r="V20" s="34">
        <v>2366</v>
      </c>
      <c r="AE20" s="28"/>
    </row>
    <row r="21" spans="1:31" x14ac:dyDescent="0.3">
      <c r="A21" s="36" t="s">
        <v>679</v>
      </c>
      <c r="B21" s="37" t="s">
        <v>678</v>
      </c>
      <c r="C21" s="38">
        <v>177</v>
      </c>
      <c r="D21" s="34">
        <f>C21/C$59</f>
        <v>1.5224496817478067E-2</v>
      </c>
      <c r="E21" s="34">
        <f>D21^2</f>
        <v>2.3178530334539977E-4</v>
      </c>
      <c r="F21" s="34">
        <f>SQRT(0.27)</f>
        <v>0.51961524227066325</v>
      </c>
      <c r="G21" s="38">
        <v>8</v>
      </c>
      <c r="H21" s="38">
        <v>51</v>
      </c>
      <c r="I21" s="38" t="s">
        <v>21</v>
      </c>
      <c r="J21" s="38">
        <v>3471</v>
      </c>
      <c r="K21" s="39"/>
      <c r="L21" s="38">
        <v>657</v>
      </c>
      <c r="M21" s="38">
        <v>9</v>
      </c>
      <c r="N21" s="38">
        <v>249</v>
      </c>
      <c r="O21" s="38" t="s">
        <v>21</v>
      </c>
      <c r="P21" s="38">
        <v>2639</v>
      </c>
      <c r="Q21" s="39"/>
      <c r="R21" s="38">
        <v>49476</v>
      </c>
      <c r="S21" s="38">
        <v>9</v>
      </c>
      <c r="T21" s="38">
        <v>24557</v>
      </c>
      <c r="U21" s="38" t="s">
        <v>21</v>
      </c>
      <c r="V21" s="38">
        <v>2015</v>
      </c>
      <c r="AE21" s="28"/>
    </row>
    <row r="22" spans="1:31" ht="21.6" x14ac:dyDescent="0.3">
      <c r="A22" s="32" t="s">
        <v>677</v>
      </c>
      <c r="B22" s="33" t="s">
        <v>676</v>
      </c>
      <c r="C22" s="34">
        <v>166</v>
      </c>
      <c r="D22" s="34">
        <f>C22/C$59</f>
        <v>1.4278341648030277E-2</v>
      </c>
      <c r="E22" s="34">
        <f>D22^2</f>
        <v>2.0387104021787596E-4</v>
      </c>
      <c r="F22" s="38">
        <f>SQRT(0.87)</f>
        <v>0.93273790530888145</v>
      </c>
      <c r="G22" s="34">
        <v>187</v>
      </c>
      <c r="H22" s="34">
        <v>55</v>
      </c>
      <c r="I22" s="34" t="s">
        <v>21</v>
      </c>
      <c r="J22" s="34">
        <v>3018</v>
      </c>
      <c r="K22" s="35"/>
      <c r="L22" s="34">
        <v>11979</v>
      </c>
      <c r="M22" s="34">
        <v>103</v>
      </c>
      <c r="N22" s="34">
        <v>4347</v>
      </c>
      <c r="O22" s="34" t="s">
        <v>21</v>
      </c>
      <c r="P22" s="34">
        <v>2756</v>
      </c>
      <c r="Q22" s="35"/>
      <c r="R22" s="34">
        <v>12215</v>
      </c>
      <c r="S22" s="34">
        <v>33</v>
      </c>
      <c r="T22" s="34">
        <v>6285</v>
      </c>
      <c r="U22" s="34" t="s">
        <v>21</v>
      </c>
      <c r="V22" s="34">
        <v>1944</v>
      </c>
      <c r="AE22" s="28"/>
    </row>
    <row r="23" spans="1:31" ht="21.6" x14ac:dyDescent="0.3">
      <c r="A23" s="36" t="s">
        <v>675</v>
      </c>
      <c r="B23" s="37" t="s">
        <v>674</v>
      </c>
      <c r="C23" s="38">
        <v>55</v>
      </c>
      <c r="D23" s="34">
        <f>C23/C$59</f>
        <v>4.730775847238947E-3</v>
      </c>
      <c r="E23" s="34">
        <f>D23^2</f>
        <v>2.2380240116819378E-5</v>
      </c>
      <c r="F23" s="34">
        <f>SQRT(0.97)</f>
        <v>0.98488578017961048</v>
      </c>
      <c r="G23" s="38">
        <v>40</v>
      </c>
      <c r="H23" s="38">
        <v>21</v>
      </c>
      <c r="I23" s="38" t="s">
        <v>21</v>
      </c>
      <c r="J23" s="38">
        <v>2619</v>
      </c>
      <c r="K23" s="39"/>
      <c r="L23" s="38">
        <v>6917</v>
      </c>
      <c r="M23" s="38">
        <v>10</v>
      </c>
      <c r="N23" s="38">
        <v>2955</v>
      </c>
      <c r="O23" s="38" t="s">
        <v>21</v>
      </c>
      <c r="P23" s="38">
        <v>2341</v>
      </c>
      <c r="Q23" s="39"/>
      <c r="R23" s="38">
        <v>4062</v>
      </c>
      <c r="S23" s="38">
        <v>0</v>
      </c>
      <c r="T23" s="38">
        <v>1579</v>
      </c>
      <c r="U23" s="38" t="s">
        <v>21</v>
      </c>
      <c r="V23" s="38">
        <v>2573</v>
      </c>
      <c r="AE23" s="28"/>
    </row>
    <row r="24" spans="1:31" ht="21.6" x14ac:dyDescent="0.3">
      <c r="A24" s="32" t="s">
        <v>673</v>
      </c>
      <c r="B24" s="33" t="s">
        <v>672</v>
      </c>
      <c r="C24" s="34">
        <v>31</v>
      </c>
      <c r="D24" s="34">
        <f>C24/C$59</f>
        <v>2.6664372957164975E-3</v>
      </c>
      <c r="E24" s="34">
        <f>D24^2</f>
        <v>7.1098878519879085E-6</v>
      </c>
      <c r="F24" s="34">
        <f>SQRT(0.31)</f>
        <v>0.55677643628300222</v>
      </c>
      <c r="G24" s="34">
        <v>47</v>
      </c>
      <c r="H24" s="34">
        <v>3</v>
      </c>
      <c r="I24" s="34" t="s">
        <v>21</v>
      </c>
      <c r="J24" s="34">
        <v>10333</v>
      </c>
      <c r="K24" s="35"/>
      <c r="L24" s="34">
        <v>6904</v>
      </c>
      <c r="M24" s="34">
        <v>43</v>
      </c>
      <c r="N24" s="34">
        <v>902</v>
      </c>
      <c r="O24" s="34" t="s">
        <v>21</v>
      </c>
      <c r="P24" s="34">
        <v>7654</v>
      </c>
      <c r="Q24" s="35"/>
      <c r="R24" s="34">
        <v>227</v>
      </c>
      <c r="S24" s="34">
        <v>20</v>
      </c>
      <c r="T24" s="34">
        <v>20</v>
      </c>
      <c r="U24" s="34" t="s">
        <v>21</v>
      </c>
      <c r="V24" s="34">
        <v>11350</v>
      </c>
      <c r="AE24" s="28"/>
    </row>
    <row r="25" spans="1:31" s="64" customFormat="1" ht="21.6" x14ac:dyDescent="0.3">
      <c r="A25" s="61" t="s">
        <v>671</v>
      </c>
      <c r="B25" s="62" t="s">
        <v>670</v>
      </c>
      <c r="C25" s="53">
        <v>27</v>
      </c>
      <c r="D25" s="53">
        <f>C25/C$59</f>
        <v>2.3223808704627559E-3</v>
      </c>
      <c r="E25" s="53">
        <f>D25^2</f>
        <v>5.3934529074913474E-6</v>
      </c>
      <c r="F25" s="53"/>
      <c r="G25" s="53"/>
      <c r="H25" s="53">
        <v>14</v>
      </c>
      <c r="I25" s="53" t="s">
        <v>21</v>
      </c>
      <c r="J25" s="53">
        <v>1929</v>
      </c>
      <c r="K25" s="63"/>
      <c r="L25" s="53">
        <v>23992</v>
      </c>
      <c r="M25" s="53">
        <v>-8</v>
      </c>
      <c r="N25" s="53">
        <v>11411</v>
      </c>
      <c r="O25" s="53" t="s">
        <v>21</v>
      </c>
      <c r="P25" s="53">
        <v>2103</v>
      </c>
      <c r="Q25" s="63"/>
      <c r="R25" s="53">
        <v>3348</v>
      </c>
      <c r="S25" s="53">
        <v>-10</v>
      </c>
      <c r="T25" s="53">
        <v>1955</v>
      </c>
      <c r="U25" s="53" t="s">
        <v>21</v>
      </c>
      <c r="V25" s="53">
        <v>1713</v>
      </c>
      <c r="AE25" s="65"/>
    </row>
    <row r="26" spans="1:31" s="64" customFormat="1" ht="21.6" x14ac:dyDescent="0.3">
      <c r="A26" s="61" t="s">
        <v>669</v>
      </c>
      <c r="B26" s="62" t="s">
        <v>668</v>
      </c>
      <c r="C26" s="53">
        <v>21</v>
      </c>
      <c r="D26" s="53">
        <f>C26/C$59</f>
        <v>1.8062962325821434E-3</v>
      </c>
      <c r="E26" s="53">
        <f>D26^2</f>
        <v>3.2627060798404446E-6</v>
      </c>
      <c r="F26" s="53"/>
      <c r="G26" s="53"/>
      <c r="H26" s="53">
        <v>19</v>
      </c>
      <c r="I26" s="53" t="s">
        <v>21</v>
      </c>
      <c r="J26" s="53">
        <v>1105</v>
      </c>
      <c r="K26" s="63"/>
      <c r="L26" s="53">
        <v>5244</v>
      </c>
      <c r="M26" s="53">
        <v>35</v>
      </c>
      <c r="N26" s="53">
        <v>733</v>
      </c>
      <c r="O26" s="53" t="s">
        <v>21</v>
      </c>
      <c r="P26" s="53">
        <v>7154</v>
      </c>
      <c r="Q26" s="63"/>
      <c r="R26" s="53">
        <v>151</v>
      </c>
      <c r="S26" s="53">
        <v>15</v>
      </c>
      <c r="T26" s="53">
        <v>97</v>
      </c>
      <c r="U26" s="53" t="s">
        <v>21</v>
      </c>
      <c r="V26" s="53">
        <v>1557</v>
      </c>
      <c r="AE26" s="65"/>
    </row>
    <row r="27" spans="1:31" s="64" customFormat="1" x14ac:dyDescent="0.3">
      <c r="A27" s="61" t="s">
        <v>667</v>
      </c>
      <c r="B27" s="62" t="s">
        <v>666</v>
      </c>
      <c r="C27" s="53">
        <v>18</v>
      </c>
      <c r="D27" s="53">
        <f>C27/C$59</f>
        <v>1.5482539136418372E-3</v>
      </c>
      <c r="E27" s="53">
        <f>D27^2</f>
        <v>2.3970901811072654E-6</v>
      </c>
      <c r="F27" s="53"/>
      <c r="G27" s="53"/>
      <c r="H27" s="53">
        <v>5</v>
      </c>
      <c r="I27" s="53" t="s">
        <v>21</v>
      </c>
      <c r="J27" s="53">
        <v>3600</v>
      </c>
      <c r="K27" s="63"/>
      <c r="L27" s="53">
        <v>96</v>
      </c>
      <c r="M27" s="53">
        <v>88</v>
      </c>
      <c r="N27" s="53">
        <v>33</v>
      </c>
      <c r="O27" s="53" t="s">
        <v>21</v>
      </c>
      <c r="P27" s="53">
        <v>2909</v>
      </c>
      <c r="Q27" s="63"/>
      <c r="R27" s="53">
        <v>1435</v>
      </c>
      <c r="S27" s="53">
        <v>171</v>
      </c>
      <c r="T27" s="53">
        <v>670</v>
      </c>
      <c r="U27" s="53" t="s">
        <v>21</v>
      </c>
      <c r="V27" s="53">
        <v>2142</v>
      </c>
      <c r="AE27" s="65"/>
    </row>
    <row r="28" spans="1:31" s="64" customFormat="1" ht="21.6" x14ac:dyDescent="0.3">
      <c r="A28" s="61" t="s">
        <v>665</v>
      </c>
      <c r="B28" s="62" t="s">
        <v>664</v>
      </c>
      <c r="C28" s="53">
        <v>16</v>
      </c>
      <c r="D28" s="53">
        <f>C28/C$59</f>
        <v>1.3762257010149664E-3</v>
      </c>
      <c r="E28" s="53">
        <f>D28^2</f>
        <v>1.8939971801341356E-6</v>
      </c>
      <c r="F28" s="53"/>
      <c r="G28" s="53"/>
      <c r="H28" s="53">
        <v>3</v>
      </c>
      <c r="I28" s="53" t="s">
        <v>21</v>
      </c>
      <c r="J28" s="53">
        <v>5333</v>
      </c>
      <c r="K28" s="63"/>
      <c r="L28" s="53">
        <v>11271</v>
      </c>
      <c r="M28" s="53">
        <v>13</v>
      </c>
      <c r="N28" s="53">
        <v>4784</v>
      </c>
      <c r="O28" s="53" t="s">
        <v>21</v>
      </c>
      <c r="P28" s="53">
        <v>2356</v>
      </c>
      <c r="Q28" s="63"/>
      <c r="R28" s="53">
        <v>299</v>
      </c>
      <c r="S28" s="53">
        <v>89</v>
      </c>
      <c r="T28" s="53">
        <v>108</v>
      </c>
      <c r="U28" s="53" t="s">
        <v>21</v>
      </c>
      <c r="V28" s="53">
        <v>2769</v>
      </c>
      <c r="AE28" s="65"/>
    </row>
    <row r="29" spans="1:31" s="64" customFormat="1" ht="21.6" x14ac:dyDescent="0.3">
      <c r="A29" s="61" t="s">
        <v>663</v>
      </c>
      <c r="B29" s="62" t="s">
        <v>662</v>
      </c>
      <c r="C29" s="53">
        <v>13</v>
      </c>
      <c r="D29" s="53">
        <f>C29/C$59</f>
        <v>1.1181833820746603E-3</v>
      </c>
      <c r="E29" s="53">
        <f>D29^2</f>
        <v>1.2503340759479258E-6</v>
      </c>
      <c r="F29" s="53"/>
      <c r="G29" s="53"/>
      <c r="H29" s="53">
        <v>5</v>
      </c>
      <c r="I29" s="53" t="s">
        <v>21</v>
      </c>
      <c r="J29" s="53">
        <v>2600</v>
      </c>
      <c r="K29" s="63"/>
      <c r="L29" s="53">
        <v>134</v>
      </c>
      <c r="M29" s="53">
        <v>-20</v>
      </c>
      <c r="N29" s="53">
        <v>155</v>
      </c>
      <c r="O29" s="53" t="s">
        <v>21</v>
      </c>
      <c r="P29" s="53">
        <v>865</v>
      </c>
      <c r="Q29" s="63"/>
      <c r="R29" s="53">
        <v>2103</v>
      </c>
      <c r="S29" s="53">
        <v>-56</v>
      </c>
      <c r="T29" s="53">
        <v>896</v>
      </c>
      <c r="U29" s="53" t="s">
        <v>21</v>
      </c>
      <c r="V29" s="53">
        <v>2347</v>
      </c>
      <c r="AE29" s="65"/>
    </row>
    <row r="30" spans="1:31" s="64" customFormat="1" x14ac:dyDescent="0.3">
      <c r="A30" s="61" t="s">
        <v>661</v>
      </c>
      <c r="B30" s="62" t="s">
        <v>660</v>
      </c>
      <c r="C30" s="53">
        <v>11</v>
      </c>
      <c r="D30" s="53">
        <f>C30/C$59</f>
        <v>9.4615516944778941E-4</v>
      </c>
      <c r="E30" s="53">
        <f>D30^2</f>
        <v>8.9520960467277511E-7</v>
      </c>
      <c r="F30" s="53"/>
      <c r="G30" s="53"/>
      <c r="H30" s="53">
        <v>2</v>
      </c>
      <c r="I30" s="53"/>
      <c r="J30" s="53">
        <v>5500</v>
      </c>
      <c r="K30" s="63"/>
      <c r="L30" s="53">
        <v>147091</v>
      </c>
      <c r="M30" s="53">
        <v>106</v>
      </c>
      <c r="N30" s="53">
        <v>74310</v>
      </c>
      <c r="O30" s="53"/>
      <c r="P30" s="53">
        <v>1979</v>
      </c>
      <c r="Q30" s="63"/>
      <c r="R30" s="53">
        <v>234</v>
      </c>
      <c r="S30" s="53">
        <v>114</v>
      </c>
      <c r="T30" s="53">
        <v>104</v>
      </c>
      <c r="U30" s="53"/>
      <c r="V30" s="53">
        <v>2250</v>
      </c>
      <c r="AE30" s="65"/>
    </row>
    <row r="31" spans="1:31" s="64" customFormat="1" ht="21.6" x14ac:dyDescent="0.3">
      <c r="A31" s="61" t="s">
        <v>659</v>
      </c>
      <c r="B31" s="62" t="s">
        <v>658</v>
      </c>
      <c r="C31" s="53">
        <v>10</v>
      </c>
      <c r="D31" s="53">
        <f>C31/C$59</f>
        <v>8.60141063134354E-4</v>
      </c>
      <c r="E31" s="53">
        <f>D31^2</f>
        <v>7.3984264848989676E-7</v>
      </c>
      <c r="F31" s="53"/>
      <c r="G31" s="53"/>
      <c r="H31" s="53">
        <v>3</v>
      </c>
      <c r="I31" s="53" t="s">
        <v>21</v>
      </c>
      <c r="J31" s="53">
        <v>3333</v>
      </c>
      <c r="K31" s="63"/>
      <c r="L31" s="53">
        <v>866</v>
      </c>
      <c r="M31" s="53">
        <v>23</v>
      </c>
      <c r="N31" s="53">
        <v>211</v>
      </c>
      <c r="O31" s="53" t="s">
        <v>21</v>
      </c>
      <c r="P31" s="53">
        <v>4104</v>
      </c>
      <c r="Q31" s="63"/>
      <c r="R31" s="53">
        <v>549</v>
      </c>
      <c r="S31" s="53">
        <v>-3</v>
      </c>
      <c r="T31" s="53">
        <v>197</v>
      </c>
      <c r="U31" s="53" t="s">
        <v>21</v>
      </c>
      <c r="V31" s="53">
        <v>2787</v>
      </c>
      <c r="AE31" s="65"/>
    </row>
    <row r="32" spans="1:31" s="64" customFormat="1" ht="21.6" x14ac:dyDescent="0.3">
      <c r="A32" s="61" t="s">
        <v>657</v>
      </c>
      <c r="B32" s="62" t="s">
        <v>656</v>
      </c>
      <c r="C32" s="53">
        <v>9</v>
      </c>
      <c r="D32" s="53">
        <f>C32/C$59</f>
        <v>7.7412695682091859E-4</v>
      </c>
      <c r="E32" s="53">
        <f>D32^2</f>
        <v>5.9927254527681636E-7</v>
      </c>
      <c r="F32" s="53"/>
      <c r="G32" s="53"/>
      <c r="H32" s="53">
        <v>4</v>
      </c>
      <c r="I32" s="53" t="s">
        <v>21</v>
      </c>
      <c r="J32" s="53">
        <v>2250</v>
      </c>
      <c r="K32" s="63"/>
      <c r="L32" s="53">
        <v>18514</v>
      </c>
      <c r="M32" s="53">
        <v>33</v>
      </c>
      <c r="N32" s="53">
        <v>9089</v>
      </c>
      <c r="O32" s="53" t="s">
        <v>21</v>
      </c>
      <c r="P32" s="53">
        <v>2037</v>
      </c>
      <c r="Q32" s="63"/>
      <c r="R32" s="53">
        <v>34794</v>
      </c>
      <c r="S32" s="53">
        <v>-7</v>
      </c>
      <c r="T32" s="53">
        <v>16440</v>
      </c>
      <c r="U32" s="53" t="s">
        <v>21</v>
      </c>
      <c r="V32" s="53">
        <v>2116</v>
      </c>
      <c r="AE32" s="65"/>
    </row>
    <row r="33" spans="1:31" s="64" customFormat="1" ht="21.6" x14ac:dyDescent="0.3">
      <c r="A33" s="61" t="s">
        <v>655</v>
      </c>
      <c r="B33" s="62" t="s">
        <v>654</v>
      </c>
      <c r="C33" s="53">
        <v>8</v>
      </c>
      <c r="D33" s="53">
        <f>C33/C$59</f>
        <v>6.8811285050748318E-4</v>
      </c>
      <c r="E33" s="53">
        <f>D33^2</f>
        <v>4.7349929503353391E-7</v>
      </c>
      <c r="F33" s="53"/>
      <c r="G33" s="53">
        <v>-14</v>
      </c>
      <c r="H33" s="53">
        <v>1</v>
      </c>
      <c r="I33" s="53" t="s">
        <v>21</v>
      </c>
      <c r="J33" s="53">
        <v>8000</v>
      </c>
      <c r="K33" s="63"/>
      <c r="L33" s="53">
        <v>201</v>
      </c>
      <c r="M33" s="53">
        <v>6</v>
      </c>
      <c r="N33" s="53">
        <v>39</v>
      </c>
      <c r="O33" s="53" t="s">
        <v>21</v>
      </c>
      <c r="P33" s="53">
        <v>5154</v>
      </c>
      <c r="Q33" s="63"/>
      <c r="R33" s="53">
        <v>17964</v>
      </c>
      <c r="S33" s="53">
        <v>-13</v>
      </c>
      <c r="T33" s="53">
        <v>4752</v>
      </c>
      <c r="U33" s="53" t="s">
        <v>21</v>
      </c>
      <c r="V33" s="53">
        <v>3780</v>
      </c>
      <c r="AE33" s="65"/>
    </row>
    <row r="34" spans="1:31" s="64" customFormat="1" ht="21.6" x14ac:dyDescent="0.3">
      <c r="A34" s="61" t="s">
        <v>653</v>
      </c>
      <c r="B34" s="62" t="s">
        <v>652</v>
      </c>
      <c r="C34" s="53">
        <v>8</v>
      </c>
      <c r="D34" s="53">
        <f>C34/C$59</f>
        <v>6.8811285050748318E-4</v>
      </c>
      <c r="E34" s="53">
        <f>D34^2</f>
        <v>4.7349929503353391E-7</v>
      </c>
      <c r="F34" s="53"/>
      <c r="G34" s="53"/>
      <c r="H34" s="53">
        <v>3</v>
      </c>
      <c r="I34" s="53" t="s">
        <v>21</v>
      </c>
      <c r="J34" s="53">
        <v>2667</v>
      </c>
      <c r="K34" s="63"/>
      <c r="L34" s="53">
        <v>1761</v>
      </c>
      <c r="M34" s="53">
        <v>2</v>
      </c>
      <c r="N34" s="53">
        <v>369</v>
      </c>
      <c r="O34" s="53" t="s">
        <v>21</v>
      </c>
      <c r="P34" s="53">
        <v>4772</v>
      </c>
      <c r="Q34" s="63"/>
      <c r="R34" s="53">
        <v>430</v>
      </c>
      <c r="S34" s="53">
        <v>-10</v>
      </c>
      <c r="T34" s="53">
        <v>78</v>
      </c>
      <c r="U34" s="53" t="s">
        <v>21</v>
      </c>
      <c r="V34" s="53">
        <v>5513</v>
      </c>
      <c r="AE34" s="65"/>
    </row>
    <row r="35" spans="1:31" s="64" customFormat="1" ht="21.6" x14ac:dyDescent="0.3">
      <c r="A35" s="61" t="s">
        <v>651</v>
      </c>
      <c r="B35" s="62" t="s">
        <v>650</v>
      </c>
      <c r="C35" s="53">
        <v>6</v>
      </c>
      <c r="D35" s="53">
        <f>C35/C$59</f>
        <v>5.1608463788061247E-4</v>
      </c>
      <c r="E35" s="53">
        <f>D35^2</f>
        <v>2.663433534563629E-7</v>
      </c>
      <c r="F35" s="53"/>
      <c r="G35" s="53"/>
      <c r="H35" s="53">
        <v>12</v>
      </c>
      <c r="I35" s="53" t="s">
        <v>21</v>
      </c>
      <c r="J35" s="53">
        <v>500</v>
      </c>
      <c r="K35" s="63"/>
      <c r="L35" s="53">
        <v>709</v>
      </c>
      <c r="M35" s="53">
        <v>52</v>
      </c>
      <c r="N35" s="53">
        <v>339</v>
      </c>
      <c r="O35" s="53" t="s">
        <v>21</v>
      </c>
      <c r="P35" s="53">
        <v>2091</v>
      </c>
      <c r="Q35" s="63"/>
      <c r="R35" s="53">
        <v>4897</v>
      </c>
      <c r="S35" s="53">
        <v>2</v>
      </c>
      <c r="T35" s="53">
        <v>1929</v>
      </c>
      <c r="U35" s="53" t="s">
        <v>21</v>
      </c>
      <c r="V35" s="53">
        <v>2539</v>
      </c>
      <c r="AE35" s="65"/>
    </row>
    <row r="36" spans="1:31" s="64" customFormat="1" ht="21.6" x14ac:dyDescent="0.3">
      <c r="A36" s="61" t="s">
        <v>649</v>
      </c>
      <c r="B36" s="62" t="s">
        <v>648</v>
      </c>
      <c r="C36" s="53">
        <v>5</v>
      </c>
      <c r="D36" s="53">
        <f>C36/C$59</f>
        <v>4.30070531567177E-4</v>
      </c>
      <c r="E36" s="53">
        <f>D36^2</f>
        <v>1.8496066212247419E-7</v>
      </c>
      <c r="F36" s="53"/>
      <c r="G36" s="53"/>
      <c r="H36" s="53">
        <v>1</v>
      </c>
      <c r="I36" s="53" t="s">
        <v>21</v>
      </c>
      <c r="J36" s="53">
        <v>5000</v>
      </c>
      <c r="K36" s="63"/>
      <c r="L36" s="53">
        <v>688</v>
      </c>
      <c r="M36" s="53">
        <v>112</v>
      </c>
      <c r="N36" s="53">
        <v>195</v>
      </c>
      <c r="O36" s="53" t="s">
        <v>21</v>
      </c>
      <c r="P36" s="53">
        <v>3528</v>
      </c>
      <c r="Q36" s="63"/>
      <c r="R36" s="53">
        <v>1910</v>
      </c>
      <c r="S36" s="53">
        <v>148</v>
      </c>
      <c r="T36" s="53">
        <v>1174</v>
      </c>
      <c r="U36" s="53" t="s">
        <v>21</v>
      </c>
      <c r="V36" s="53">
        <v>1627</v>
      </c>
      <c r="AE36" s="65"/>
    </row>
    <row r="37" spans="1:31" s="64" customFormat="1" ht="21.6" x14ac:dyDescent="0.3">
      <c r="A37" s="61" t="s">
        <v>647</v>
      </c>
      <c r="B37" s="62" t="s">
        <v>646</v>
      </c>
      <c r="C37" s="53">
        <v>3</v>
      </c>
      <c r="D37" s="53">
        <f>C37/C$59</f>
        <v>2.5804231894030623E-4</v>
      </c>
      <c r="E37" s="53">
        <f>D37^2</f>
        <v>6.6585838364090726E-8</v>
      </c>
      <c r="F37" s="53"/>
      <c r="G37" s="53">
        <v>-31</v>
      </c>
      <c r="H37" s="53">
        <v>0</v>
      </c>
      <c r="I37" s="53" t="s">
        <v>21</v>
      </c>
      <c r="J37" s="53"/>
      <c r="K37" s="63"/>
      <c r="L37" s="53">
        <v>286</v>
      </c>
      <c r="M37" s="53">
        <v>40</v>
      </c>
      <c r="N37" s="53">
        <v>51</v>
      </c>
      <c r="O37" s="53" t="s">
        <v>21</v>
      </c>
      <c r="P37" s="53">
        <v>5608</v>
      </c>
      <c r="Q37" s="63"/>
      <c r="R37" s="53">
        <v>45032</v>
      </c>
      <c r="S37" s="53">
        <v>10</v>
      </c>
      <c r="T37" s="53">
        <v>19969</v>
      </c>
      <c r="U37" s="53" t="s">
        <v>21</v>
      </c>
      <c r="V37" s="53">
        <v>2255</v>
      </c>
      <c r="AE37" s="65"/>
    </row>
    <row r="38" spans="1:31" s="64" customFormat="1" x14ac:dyDescent="0.3">
      <c r="A38" s="61" t="s">
        <v>645</v>
      </c>
      <c r="B38" s="62" t="s">
        <v>644</v>
      </c>
      <c r="C38" s="53">
        <v>0</v>
      </c>
      <c r="D38" s="53">
        <f>C38/C$59</f>
        <v>0</v>
      </c>
      <c r="E38" s="53">
        <f>D38^2</f>
        <v>0</v>
      </c>
      <c r="F38" s="53"/>
      <c r="G38" s="53"/>
      <c r="H38" s="53"/>
      <c r="I38" s="53"/>
      <c r="J38" s="53"/>
      <c r="K38" s="63"/>
      <c r="L38" s="53">
        <v>0</v>
      </c>
      <c r="M38" s="53"/>
      <c r="N38" s="53"/>
      <c r="O38" s="53" t="s">
        <v>21</v>
      </c>
      <c r="P38" s="53"/>
      <c r="Q38" s="63"/>
      <c r="R38" s="53">
        <v>76728</v>
      </c>
      <c r="S38" s="53">
        <v>35</v>
      </c>
      <c r="T38" s="53">
        <v>43566</v>
      </c>
      <c r="U38" s="53" t="s">
        <v>21</v>
      </c>
      <c r="V38" s="53">
        <v>1761</v>
      </c>
      <c r="AE38" s="65"/>
    </row>
    <row r="39" spans="1:31" s="64" customFormat="1" x14ac:dyDescent="0.3">
      <c r="A39" s="61" t="s">
        <v>643</v>
      </c>
      <c r="B39" s="62" t="s">
        <v>642</v>
      </c>
      <c r="C39" s="53">
        <v>0</v>
      </c>
      <c r="D39" s="53">
        <f>C39/C$59</f>
        <v>0</v>
      </c>
      <c r="E39" s="53">
        <f>D39^2</f>
        <v>0</v>
      </c>
      <c r="F39" s="53"/>
      <c r="G39" s="53"/>
      <c r="H39" s="53"/>
      <c r="I39" s="53"/>
      <c r="J39" s="53"/>
      <c r="K39" s="63"/>
      <c r="L39" s="53">
        <v>1</v>
      </c>
      <c r="M39" s="53"/>
      <c r="N39" s="53">
        <v>0</v>
      </c>
      <c r="O39" s="53" t="s">
        <v>21</v>
      </c>
      <c r="P39" s="53"/>
      <c r="Q39" s="63"/>
      <c r="R39" s="53">
        <v>0</v>
      </c>
      <c r="S39" s="53"/>
      <c r="T39" s="53"/>
      <c r="U39" s="53" t="s">
        <v>21</v>
      </c>
      <c r="V39" s="53"/>
      <c r="AE39" s="65"/>
    </row>
    <row r="40" spans="1:31" s="64" customFormat="1" ht="21.6" x14ac:dyDescent="0.3">
      <c r="A40" s="61" t="s">
        <v>641</v>
      </c>
      <c r="B40" s="62" t="s">
        <v>640</v>
      </c>
      <c r="C40" s="53">
        <v>0</v>
      </c>
      <c r="D40" s="53">
        <f>C40/C$59</f>
        <v>0</v>
      </c>
      <c r="E40" s="53">
        <f>D40^2</f>
        <v>0</v>
      </c>
      <c r="F40" s="53"/>
      <c r="G40" s="53"/>
      <c r="H40" s="53"/>
      <c r="I40" s="53"/>
      <c r="J40" s="53"/>
      <c r="K40" s="63"/>
      <c r="L40" s="53">
        <v>105</v>
      </c>
      <c r="M40" s="53">
        <v>103</v>
      </c>
      <c r="N40" s="53">
        <v>25</v>
      </c>
      <c r="O40" s="53" t="s">
        <v>21</v>
      </c>
      <c r="P40" s="53">
        <v>4200</v>
      </c>
      <c r="Q40" s="63"/>
      <c r="R40" s="53">
        <v>7050</v>
      </c>
      <c r="S40" s="53">
        <v>91</v>
      </c>
      <c r="T40" s="53">
        <v>3562</v>
      </c>
      <c r="U40" s="53" t="s">
        <v>21</v>
      </c>
      <c r="V40" s="53">
        <v>1979</v>
      </c>
      <c r="AE40" s="65"/>
    </row>
    <row r="41" spans="1:31" s="64" customFormat="1" x14ac:dyDescent="0.3">
      <c r="A41" s="61" t="s">
        <v>639</v>
      </c>
      <c r="B41" s="62" t="s">
        <v>638</v>
      </c>
      <c r="C41" s="53">
        <v>0</v>
      </c>
      <c r="D41" s="53">
        <f>C41/C$59</f>
        <v>0</v>
      </c>
      <c r="E41" s="53">
        <f>D41^2</f>
        <v>0</v>
      </c>
      <c r="F41" s="53"/>
      <c r="G41" s="53"/>
      <c r="H41" s="53"/>
      <c r="I41" s="53"/>
      <c r="J41" s="53"/>
      <c r="K41" s="63"/>
      <c r="L41" s="53">
        <v>12</v>
      </c>
      <c r="M41" s="53"/>
      <c r="N41" s="53">
        <v>3</v>
      </c>
      <c r="O41" s="53" t="s">
        <v>21</v>
      </c>
      <c r="P41" s="53">
        <v>4000</v>
      </c>
      <c r="Q41" s="63"/>
      <c r="R41" s="53">
        <v>35285</v>
      </c>
      <c r="S41" s="53">
        <v>235</v>
      </c>
      <c r="T41" s="53">
        <v>16003</v>
      </c>
      <c r="U41" s="53" t="s">
        <v>21</v>
      </c>
      <c r="V41" s="53">
        <v>2205</v>
      </c>
      <c r="AE41" s="65"/>
    </row>
    <row r="42" spans="1:31" s="64" customFormat="1" ht="21.6" x14ac:dyDescent="0.3">
      <c r="A42" s="61" t="s">
        <v>637</v>
      </c>
      <c r="B42" s="62" t="s">
        <v>636</v>
      </c>
      <c r="C42" s="53">
        <v>0</v>
      </c>
      <c r="D42" s="53">
        <f>C42/C$59</f>
        <v>0</v>
      </c>
      <c r="E42" s="53">
        <f>D42^2</f>
        <v>0</v>
      </c>
      <c r="F42" s="53"/>
      <c r="G42" s="53"/>
      <c r="H42" s="53"/>
      <c r="I42" s="53"/>
      <c r="J42" s="53"/>
      <c r="K42" s="63"/>
      <c r="L42" s="53">
        <v>6</v>
      </c>
      <c r="M42" s="53">
        <v>-47</v>
      </c>
      <c r="N42" s="53">
        <v>0</v>
      </c>
      <c r="O42" s="53" t="s">
        <v>635</v>
      </c>
      <c r="P42" s="53"/>
      <c r="Q42" s="63"/>
      <c r="R42" s="53">
        <v>7495</v>
      </c>
      <c r="S42" s="53">
        <v>25</v>
      </c>
      <c r="T42" s="53">
        <v>1468</v>
      </c>
      <c r="U42" s="53" t="s">
        <v>635</v>
      </c>
      <c r="V42" s="53">
        <v>5106</v>
      </c>
      <c r="AE42" s="65"/>
    </row>
    <row r="43" spans="1:31" s="64" customFormat="1" x14ac:dyDescent="0.3">
      <c r="A43" s="61" t="s">
        <v>634</v>
      </c>
      <c r="B43" s="62" t="s">
        <v>633</v>
      </c>
      <c r="C43" s="53">
        <v>0</v>
      </c>
      <c r="D43" s="53">
        <f>C43/C$59</f>
        <v>0</v>
      </c>
      <c r="E43" s="53">
        <f>D43^2</f>
        <v>0</v>
      </c>
      <c r="F43" s="53"/>
      <c r="G43" s="53"/>
      <c r="H43" s="53"/>
      <c r="I43" s="53"/>
      <c r="J43" s="53"/>
      <c r="K43" s="63"/>
      <c r="L43" s="53">
        <v>1527</v>
      </c>
      <c r="M43" s="53"/>
      <c r="N43" s="53">
        <v>1181</v>
      </c>
      <c r="O43" s="53" t="s">
        <v>21</v>
      </c>
      <c r="P43" s="53">
        <v>1293</v>
      </c>
      <c r="Q43" s="63"/>
      <c r="R43" s="53">
        <v>881798</v>
      </c>
      <c r="S43" s="53">
        <v>44</v>
      </c>
      <c r="T43" s="53">
        <v>627401</v>
      </c>
      <c r="U43" s="53" t="s">
        <v>21</v>
      </c>
      <c r="V43" s="53">
        <v>1405</v>
      </c>
      <c r="AE43" s="65"/>
    </row>
    <row r="44" spans="1:31" s="64" customFormat="1" ht="21.6" x14ac:dyDescent="0.3">
      <c r="A44" s="61" t="s">
        <v>632</v>
      </c>
      <c r="B44" s="62" t="s">
        <v>631</v>
      </c>
      <c r="C44" s="53">
        <v>0</v>
      </c>
      <c r="D44" s="53">
        <f>C44/C$59</f>
        <v>0</v>
      </c>
      <c r="E44" s="53">
        <f>D44^2</f>
        <v>0</v>
      </c>
      <c r="F44" s="53"/>
      <c r="G44" s="53"/>
      <c r="H44" s="53"/>
      <c r="I44" s="53"/>
      <c r="J44" s="53"/>
      <c r="K44" s="63"/>
      <c r="L44" s="53">
        <v>3229</v>
      </c>
      <c r="M44" s="53">
        <v>205</v>
      </c>
      <c r="N44" s="53">
        <v>2146</v>
      </c>
      <c r="O44" s="53" t="s">
        <v>21</v>
      </c>
      <c r="P44" s="53">
        <v>1505</v>
      </c>
      <c r="Q44" s="63"/>
      <c r="R44" s="53">
        <v>109897</v>
      </c>
      <c r="S44" s="53">
        <v>6</v>
      </c>
      <c r="T44" s="53">
        <v>67069</v>
      </c>
      <c r="U44" s="53" t="s">
        <v>21</v>
      </c>
      <c r="V44" s="53">
        <v>1639</v>
      </c>
      <c r="AE44" s="65"/>
    </row>
    <row r="45" spans="1:31" s="64" customFormat="1" x14ac:dyDescent="0.3">
      <c r="A45" s="61" t="s">
        <v>630</v>
      </c>
      <c r="B45" s="62" t="s">
        <v>629</v>
      </c>
      <c r="C45" s="53">
        <v>0</v>
      </c>
      <c r="D45" s="53">
        <f>C45/C$59</f>
        <v>0</v>
      </c>
      <c r="E45" s="53">
        <f>D45^2</f>
        <v>0</v>
      </c>
      <c r="F45" s="53"/>
      <c r="G45" s="53"/>
      <c r="H45" s="53"/>
      <c r="I45" s="53"/>
      <c r="J45" s="53"/>
      <c r="K45" s="63"/>
      <c r="L45" s="53">
        <v>1392</v>
      </c>
      <c r="M45" s="53">
        <v>54</v>
      </c>
      <c r="N45" s="53">
        <v>1032</v>
      </c>
      <c r="O45" s="53" t="s">
        <v>21</v>
      </c>
      <c r="P45" s="53">
        <v>1349</v>
      </c>
      <c r="Q45" s="63"/>
      <c r="R45" s="53">
        <v>217999</v>
      </c>
      <c r="S45" s="53">
        <v>32</v>
      </c>
      <c r="T45" s="53">
        <v>133902</v>
      </c>
      <c r="U45" s="53" t="s">
        <v>21</v>
      </c>
      <c r="V45" s="53">
        <v>1628</v>
      </c>
      <c r="AE45" s="65"/>
    </row>
    <row r="46" spans="1:31" s="64" customFormat="1" ht="21.6" x14ac:dyDescent="0.3">
      <c r="A46" s="61" t="s">
        <v>628</v>
      </c>
      <c r="B46" s="62" t="s">
        <v>627</v>
      </c>
      <c r="C46" s="53">
        <v>0</v>
      </c>
      <c r="D46" s="53">
        <f>C46/C$59</f>
        <v>0</v>
      </c>
      <c r="E46" s="53">
        <f>D46^2</f>
        <v>0</v>
      </c>
      <c r="F46" s="53"/>
      <c r="G46" s="53"/>
      <c r="H46" s="53"/>
      <c r="I46" s="53"/>
      <c r="J46" s="53"/>
      <c r="K46" s="63"/>
      <c r="L46" s="53">
        <v>12</v>
      </c>
      <c r="M46" s="53">
        <v>-19</v>
      </c>
      <c r="N46" s="53">
        <v>1</v>
      </c>
      <c r="O46" s="53" t="s">
        <v>21</v>
      </c>
      <c r="P46" s="53">
        <v>12000</v>
      </c>
      <c r="Q46" s="63"/>
      <c r="R46" s="53">
        <v>121349</v>
      </c>
      <c r="S46" s="53">
        <v>1</v>
      </c>
      <c r="T46" s="53">
        <v>35417</v>
      </c>
      <c r="U46" s="53" t="s">
        <v>21</v>
      </c>
      <c r="V46" s="53">
        <v>3426</v>
      </c>
      <c r="AE46" s="65"/>
    </row>
    <row r="47" spans="1:31" s="64" customFormat="1" ht="21.6" x14ac:dyDescent="0.3">
      <c r="A47" s="61" t="s">
        <v>626</v>
      </c>
      <c r="B47" s="62" t="s">
        <v>625</v>
      </c>
      <c r="C47" s="53">
        <v>0</v>
      </c>
      <c r="D47" s="53">
        <f>C47/C$59</f>
        <v>0</v>
      </c>
      <c r="E47" s="53">
        <f>D47^2</f>
        <v>0</v>
      </c>
      <c r="F47" s="53"/>
      <c r="G47" s="53"/>
      <c r="H47" s="53"/>
      <c r="I47" s="53"/>
      <c r="J47" s="53"/>
      <c r="K47" s="63"/>
      <c r="L47" s="53">
        <v>3</v>
      </c>
      <c r="M47" s="53"/>
      <c r="N47" s="53">
        <v>0</v>
      </c>
      <c r="O47" s="53"/>
      <c r="P47" s="53"/>
      <c r="Q47" s="63"/>
      <c r="R47" s="53">
        <v>4</v>
      </c>
      <c r="S47" s="53"/>
      <c r="T47" s="53">
        <v>0</v>
      </c>
      <c r="U47" s="53"/>
      <c r="V47" s="53"/>
      <c r="AE47" s="65"/>
    </row>
    <row r="48" spans="1:31" s="64" customFormat="1" x14ac:dyDescent="0.3">
      <c r="A48" s="61" t="s">
        <v>624</v>
      </c>
      <c r="B48" s="62" t="s">
        <v>623</v>
      </c>
      <c r="C48" s="53">
        <v>0</v>
      </c>
      <c r="D48" s="53">
        <f>C48/C$59</f>
        <v>0</v>
      </c>
      <c r="E48" s="53">
        <f>D48^2</f>
        <v>0</v>
      </c>
      <c r="F48" s="53"/>
      <c r="G48" s="53"/>
      <c r="H48" s="53"/>
      <c r="I48" s="53"/>
      <c r="J48" s="53"/>
      <c r="K48" s="63"/>
      <c r="L48" s="53">
        <v>136</v>
      </c>
      <c r="M48" s="53">
        <v>22</v>
      </c>
      <c r="N48" s="53">
        <v>81</v>
      </c>
      <c r="O48" s="53" t="s">
        <v>21</v>
      </c>
      <c r="P48" s="53">
        <v>1679</v>
      </c>
      <c r="Q48" s="63"/>
      <c r="R48" s="53">
        <v>42740</v>
      </c>
      <c r="S48" s="53">
        <v>44</v>
      </c>
      <c r="T48" s="53">
        <v>28972</v>
      </c>
      <c r="U48" s="53" t="s">
        <v>21</v>
      </c>
      <c r="V48" s="53">
        <v>1475</v>
      </c>
      <c r="AE48" s="65"/>
    </row>
    <row r="49" spans="1:31" s="64" customFormat="1" ht="21.6" x14ac:dyDescent="0.3">
      <c r="A49" s="61" t="s">
        <v>622</v>
      </c>
      <c r="B49" s="62" t="s">
        <v>621</v>
      </c>
      <c r="C49" s="53">
        <v>0</v>
      </c>
      <c r="D49" s="53">
        <f>C49/C$59</f>
        <v>0</v>
      </c>
      <c r="E49" s="53">
        <f>D49^2</f>
        <v>0</v>
      </c>
      <c r="F49" s="53"/>
      <c r="G49" s="53"/>
      <c r="H49" s="53"/>
      <c r="I49" s="53"/>
      <c r="J49" s="53"/>
      <c r="K49" s="63"/>
      <c r="L49" s="53">
        <v>2</v>
      </c>
      <c r="M49" s="53"/>
      <c r="N49" s="53">
        <v>1</v>
      </c>
      <c r="O49" s="53"/>
      <c r="P49" s="53">
        <v>2000</v>
      </c>
      <c r="Q49" s="63"/>
      <c r="R49" s="53">
        <v>0</v>
      </c>
      <c r="S49" s="53"/>
      <c r="T49" s="53"/>
      <c r="U49" s="53"/>
      <c r="V49" s="53"/>
      <c r="AE49" s="65"/>
    </row>
    <row r="50" spans="1:31" s="64" customFormat="1" x14ac:dyDescent="0.3">
      <c r="A50" s="61" t="s">
        <v>620</v>
      </c>
      <c r="B50" s="62" t="s">
        <v>619</v>
      </c>
      <c r="C50" s="53">
        <v>0</v>
      </c>
      <c r="D50" s="53">
        <f>C50/C$59</f>
        <v>0</v>
      </c>
      <c r="E50" s="53">
        <f>D50^2</f>
        <v>0</v>
      </c>
      <c r="F50" s="53"/>
      <c r="G50" s="53"/>
      <c r="H50" s="53"/>
      <c r="I50" s="53"/>
      <c r="J50" s="53"/>
      <c r="K50" s="63"/>
      <c r="L50" s="53">
        <v>2</v>
      </c>
      <c r="M50" s="53"/>
      <c r="N50" s="53">
        <v>1</v>
      </c>
      <c r="O50" s="53"/>
      <c r="P50" s="53">
        <v>2000</v>
      </c>
      <c r="Q50" s="63"/>
      <c r="R50" s="53">
        <v>0</v>
      </c>
      <c r="S50" s="53"/>
      <c r="T50" s="53"/>
      <c r="U50" s="53"/>
      <c r="V50" s="53"/>
      <c r="AE50" s="65"/>
    </row>
    <row r="51" spans="1:31" s="64" customFormat="1" x14ac:dyDescent="0.3">
      <c r="A51" s="61" t="s">
        <v>618</v>
      </c>
      <c r="B51" s="62" t="s">
        <v>617</v>
      </c>
      <c r="C51" s="53">
        <v>0</v>
      </c>
      <c r="D51" s="53">
        <f>C51/C$59</f>
        <v>0</v>
      </c>
      <c r="E51" s="53">
        <f>D51^2</f>
        <v>0</v>
      </c>
      <c r="F51" s="53"/>
      <c r="G51" s="53"/>
      <c r="H51" s="53"/>
      <c r="I51" s="53"/>
      <c r="J51" s="53"/>
      <c r="K51" s="63"/>
      <c r="L51" s="53">
        <v>5</v>
      </c>
      <c r="M51" s="53"/>
      <c r="N51" s="53">
        <v>0</v>
      </c>
      <c r="O51" s="53"/>
      <c r="P51" s="53"/>
      <c r="Q51" s="63"/>
      <c r="R51" s="53">
        <v>1</v>
      </c>
      <c r="S51" s="53"/>
      <c r="T51" s="53">
        <v>1</v>
      </c>
      <c r="U51" s="53"/>
      <c r="V51" s="53">
        <v>1000</v>
      </c>
      <c r="AE51" s="65"/>
    </row>
    <row r="52" spans="1:31" s="64" customFormat="1" ht="21.6" x14ac:dyDescent="0.3">
      <c r="A52" s="61" t="s">
        <v>616</v>
      </c>
      <c r="B52" s="62" t="s">
        <v>615</v>
      </c>
      <c r="C52" s="53">
        <v>0</v>
      </c>
      <c r="D52" s="53">
        <f>C52/C$59</f>
        <v>0</v>
      </c>
      <c r="E52" s="53">
        <f>D52^2</f>
        <v>0</v>
      </c>
      <c r="F52" s="53"/>
      <c r="G52" s="53"/>
      <c r="H52" s="53"/>
      <c r="I52" s="53"/>
      <c r="J52" s="53"/>
      <c r="K52" s="63"/>
      <c r="L52" s="53">
        <v>97179</v>
      </c>
      <c r="M52" s="53">
        <v>50</v>
      </c>
      <c r="N52" s="53">
        <v>76910</v>
      </c>
      <c r="O52" s="53"/>
      <c r="P52" s="53">
        <v>1264</v>
      </c>
      <c r="Q52" s="63"/>
      <c r="R52" s="53">
        <v>2132</v>
      </c>
      <c r="S52" s="53">
        <v>63</v>
      </c>
      <c r="T52" s="53">
        <v>1189</v>
      </c>
      <c r="U52" s="53"/>
      <c r="V52" s="53">
        <v>1793</v>
      </c>
      <c r="AE52" s="65"/>
    </row>
    <row r="53" spans="1:31" s="64" customFormat="1" ht="21.6" x14ac:dyDescent="0.3">
      <c r="A53" s="61" t="s">
        <v>614</v>
      </c>
      <c r="B53" s="62" t="s">
        <v>613</v>
      </c>
      <c r="C53" s="53">
        <v>0</v>
      </c>
      <c r="D53" s="53">
        <f>C53/C$59</f>
        <v>0</v>
      </c>
      <c r="E53" s="53">
        <f>D53^2</f>
        <v>0</v>
      </c>
      <c r="F53" s="53"/>
      <c r="G53" s="53"/>
      <c r="H53" s="53"/>
      <c r="I53" s="53"/>
      <c r="J53" s="53"/>
      <c r="K53" s="63"/>
      <c r="L53" s="53">
        <v>93</v>
      </c>
      <c r="M53" s="53">
        <v>-3</v>
      </c>
      <c r="N53" s="53">
        <v>82</v>
      </c>
      <c r="O53" s="53"/>
      <c r="P53" s="53">
        <v>1134</v>
      </c>
      <c r="Q53" s="63"/>
      <c r="R53" s="53">
        <v>549</v>
      </c>
      <c r="S53" s="53">
        <v>22</v>
      </c>
      <c r="T53" s="53">
        <v>279</v>
      </c>
      <c r="U53" s="53"/>
      <c r="V53" s="53">
        <v>1968</v>
      </c>
      <c r="AE53" s="65"/>
    </row>
    <row r="54" spans="1:31" s="64" customFormat="1" ht="21.6" x14ac:dyDescent="0.3">
      <c r="A54" s="61" t="s">
        <v>612</v>
      </c>
      <c r="B54" s="62" t="s">
        <v>611</v>
      </c>
      <c r="C54" s="53">
        <v>0</v>
      </c>
      <c r="D54" s="53">
        <f>C54/C$59</f>
        <v>0</v>
      </c>
      <c r="E54" s="53">
        <f>D54^2</f>
        <v>0</v>
      </c>
      <c r="F54" s="53"/>
      <c r="G54" s="53"/>
      <c r="H54" s="53"/>
      <c r="I54" s="53"/>
      <c r="J54" s="53"/>
      <c r="K54" s="63"/>
      <c r="L54" s="53">
        <v>0</v>
      </c>
      <c r="M54" s="53"/>
      <c r="N54" s="53"/>
      <c r="O54" s="53"/>
      <c r="P54" s="53"/>
      <c r="Q54" s="63"/>
      <c r="R54" s="53">
        <v>367</v>
      </c>
      <c r="S54" s="53">
        <v>123</v>
      </c>
      <c r="T54" s="53">
        <v>328</v>
      </c>
      <c r="U54" s="53"/>
      <c r="V54" s="53">
        <v>1119</v>
      </c>
      <c r="AE54" s="65"/>
    </row>
    <row r="55" spans="1:31" s="64" customFormat="1" ht="21.6" x14ac:dyDescent="0.3">
      <c r="A55" s="61" t="s">
        <v>610</v>
      </c>
      <c r="B55" s="62" t="s">
        <v>609</v>
      </c>
      <c r="C55" s="53">
        <v>0</v>
      </c>
      <c r="D55" s="53">
        <f>C55/C$59</f>
        <v>0</v>
      </c>
      <c r="E55" s="53">
        <f>D55^2</f>
        <v>0</v>
      </c>
      <c r="F55" s="53"/>
      <c r="G55" s="53"/>
      <c r="H55" s="53"/>
      <c r="I55" s="53"/>
      <c r="J55" s="53"/>
      <c r="K55" s="63"/>
      <c r="L55" s="53">
        <v>21</v>
      </c>
      <c r="M55" s="53">
        <v>-12</v>
      </c>
      <c r="N55" s="53">
        <v>2</v>
      </c>
      <c r="O55" s="53" t="s">
        <v>21</v>
      </c>
      <c r="P55" s="53">
        <v>10500</v>
      </c>
      <c r="Q55" s="63"/>
      <c r="R55" s="53">
        <v>2109</v>
      </c>
      <c r="S55" s="53">
        <v>4</v>
      </c>
      <c r="T55" s="53">
        <v>29</v>
      </c>
      <c r="U55" s="53" t="s">
        <v>21</v>
      </c>
      <c r="V55" s="53">
        <v>72724</v>
      </c>
      <c r="AE55" s="65"/>
    </row>
    <row r="56" spans="1:31" s="64" customFormat="1" ht="21.6" x14ac:dyDescent="0.3">
      <c r="A56" s="61" t="s">
        <v>608</v>
      </c>
      <c r="B56" s="62" t="s">
        <v>607</v>
      </c>
      <c r="C56" s="53">
        <v>0</v>
      </c>
      <c r="D56" s="53">
        <f>C56/C$59</f>
        <v>0</v>
      </c>
      <c r="E56" s="53">
        <f>D56^2</f>
        <v>0</v>
      </c>
      <c r="F56" s="53"/>
      <c r="G56" s="53"/>
      <c r="H56" s="53"/>
      <c r="I56" s="53"/>
      <c r="J56" s="53"/>
      <c r="K56" s="63"/>
      <c r="L56" s="53">
        <v>104</v>
      </c>
      <c r="M56" s="53">
        <v>31</v>
      </c>
      <c r="N56" s="53">
        <v>210</v>
      </c>
      <c r="O56" s="53"/>
      <c r="P56" s="53">
        <v>495</v>
      </c>
      <c r="Q56" s="63"/>
      <c r="R56" s="53">
        <v>594</v>
      </c>
      <c r="S56" s="53">
        <v>149</v>
      </c>
      <c r="T56" s="53">
        <v>347</v>
      </c>
      <c r="U56" s="53"/>
      <c r="V56" s="53">
        <v>1712</v>
      </c>
      <c r="AE56" s="65"/>
    </row>
    <row r="57" spans="1:31" s="64" customFormat="1" ht="21.6" x14ac:dyDescent="0.3">
      <c r="A57" s="61" t="s">
        <v>606</v>
      </c>
      <c r="B57" s="62" t="s">
        <v>605</v>
      </c>
      <c r="C57" s="53">
        <v>0</v>
      </c>
      <c r="D57" s="53">
        <f>C57/C$59</f>
        <v>0</v>
      </c>
      <c r="E57" s="53">
        <f>D57^2</f>
        <v>0</v>
      </c>
      <c r="F57" s="53"/>
      <c r="G57" s="53"/>
      <c r="H57" s="53"/>
      <c r="I57" s="53"/>
      <c r="J57" s="53"/>
      <c r="K57" s="63"/>
      <c r="L57" s="53">
        <v>6486</v>
      </c>
      <c r="M57" s="53">
        <v>12</v>
      </c>
      <c r="N57" s="53">
        <v>2027</v>
      </c>
      <c r="O57" s="53" t="s">
        <v>21</v>
      </c>
      <c r="P57" s="53">
        <v>3200</v>
      </c>
      <c r="Q57" s="63"/>
      <c r="R57" s="53">
        <v>26935</v>
      </c>
      <c r="S57" s="53">
        <v>2</v>
      </c>
      <c r="T57" s="53">
        <v>13265</v>
      </c>
      <c r="U57" s="53" t="s">
        <v>21</v>
      </c>
      <c r="V57" s="53">
        <v>2031</v>
      </c>
      <c r="AE57" s="65"/>
    </row>
    <row r="58" spans="1:31" s="64" customFormat="1" ht="21.6" x14ac:dyDescent="0.3">
      <c r="A58" s="98" t="s">
        <v>604</v>
      </c>
      <c r="B58" s="97" t="s">
        <v>603</v>
      </c>
      <c r="C58" s="95">
        <v>0</v>
      </c>
      <c r="D58" s="53">
        <f>C58/C$59</f>
        <v>0</v>
      </c>
      <c r="E58" s="53">
        <f>D58^2</f>
        <v>0</v>
      </c>
      <c r="F58" s="95"/>
      <c r="G58" s="95"/>
      <c r="H58" s="95"/>
      <c r="I58" s="95"/>
      <c r="J58" s="95"/>
      <c r="K58" s="96"/>
      <c r="L58" s="95">
        <v>0</v>
      </c>
      <c r="M58" s="95"/>
      <c r="N58" s="95"/>
      <c r="O58" s="95"/>
      <c r="P58" s="95"/>
      <c r="Q58" s="96"/>
      <c r="R58" s="95">
        <v>21917</v>
      </c>
      <c r="S58" s="95">
        <v>14</v>
      </c>
      <c r="T58" s="95">
        <v>5805</v>
      </c>
      <c r="U58" s="95"/>
      <c r="V58" s="95">
        <v>3776</v>
      </c>
      <c r="W58" s="94"/>
      <c r="X58" s="94"/>
      <c r="Y58" s="94"/>
      <c r="Z58" s="94"/>
      <c r="AA58" s="94"/>
      <c r="AB58" s="94"/>
      <c r="AC58" s="94"/>
      <c r="AD58" s="94"/>
      <c r="AE58" s="93"/>
    </row>
    <row r="59" spans="1:31" x14ac:dyDescent="0.3">
      <c r="C59">
        <f>SUM(C12:C58)</f>
        <v>11626</v>
      </c>
      <c r="E59" s="92">
        <f>SUM(E12:E58)</f>
        <v>0.2907029242043932</v>
      </c>
    </row>
    <row r="60" spans="1:31" x14ac:dyDescent="0.3">
      <c r="D60" s="91" t="s">
        <v>154</v>
      </c>
      <c r="E60" s="90">
        <f>SQRT(E59)</f>
        <v>0.53916873444627067</v>
      </c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www.cdsi.gov.sa/english/" xr:uid="{ECC6FB47-39DF-4C16-840E-867524794B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HS07</vt:lpstr>
      <vt:lpstr>HS08</vt:lpstr>
      <vt:lpstr>HS09</vt:lpstr>
      <vt:lpstr>HS10</vt:lpstr>
      <vt:lpstr>HS11</vt:lpstr>
      <vt:lpstr>HS12</vt:lpstr>
      <vt:lpstr>HS13</vt:lpstr>
      <vt:lpstr>HS14</vt:lpstr>
      <vt:lpstr>HS15</vt:lpstr>
      <vt:lpstr>HS16</vt:lpstr>
      <vt:lpstr>HS17</vt:lpstr>
      <vt:lpstr>HS18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LAKHAN</dc:creator>
  <cp:lastModifiedBy>SAJAL VATS _39A</cp:lastModifiedBy>
  <dcterms:created xsi:type="dcterms:W3CDTF">2015-06-05T18:17:20Z</dcterms:created>
  <dcterms:modified xsi:type="dcterms:W3CDTF">2024-06-21T11:14:53Z</dcterms:modified>
</cp:coreProperties>
</file>