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vatss\Downloads\LinkedIN Projects\Trade SISHAR Live Project\"/>
    </mc:Choice>
  </mc:AlternateContent>
  <xr:revisionPtr revIDLastSave="0" documentId="13_ncr:1_{C05034D8-F0CE-4783-B6C5-E9678EC78486}" xr6:coauthVersionLast="47" xr6:coauthVersionMax="47" xr10:uidLastSave="{00000000-0000-0000-0000-000000000000}"/>
  <bookViews>
    <workbookView xWindow="-108" yWindow="-108" windowWidth="23256" windowHeight="13176" activeTab="6" xr2:uid="{00000000-000D-0000-FFFF-FFFF00000000}"/>
  </bookViews>
  <sheets>
    <sheet name="HS07" sheetId="1" r:id="rId1"/>
    <sheet name="HS08" sheetId="2" r:id="rId2"/>
    <sheet name="HS09" sheetId="3" r:id="rId3"/>
    <sheet name="HS10" sheetId="4" r:id="rId4"/>
    <sheet name="HS11" sheetId="5" r:id="rId5"/>
    <sheet name="HS12" sheetId="6" r:id="rId6"/>
    <sheet name="HS13" sheetId="7" r:id="rId7"/>
    <sheet name="HS14" sheetId="8" r:id="rId8"/>
    <sheet name="HS15" sheetId="9" r:id="rId9"/>
    <sheet name="HS16" sheetId="10" r:id="rId10"/>
    <sheet name="HS17" sheetId="11" r:id="rId11"/>
    <sheet name="HS18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2" l="1"/>
  <c r="D14" i="12"/>
  <c r="E14" i="12"/>
  <c r="F14" i="12"/>
  <c r="F15" i="12"/>
  <c r="F16" i="12"/>
  <c r="D17" i="12"/>
  <c r="E17" i="12" s="1"/>
  <c r="F17" i="12"/>
  <c r="F18" i="12"/>
  <c r="D20" i="12"/>
  <c r="E20" i="12" s="1"/>
  <c r="C23" i="12"/>
  <c r="D12" i="12" s="1"/>
  <c r="E12" i="12" s="1"/>
  <c r="F12" i="11"/>
  <c r="F13" i="11"/>
  <c r="D14" i="11"/>
  <c r="E14" i="11"/>
  <c r="F14" i="11"/>
  <c r="F15" i="11"/>
  <c r="F16" i="11"/>
  <c r="D17" i="11"/>
  <c r="E17" i="11" s="1"/>
  <c r="F18" i="11"/>
  <c r="F19" i="11"/>
  <c r="D20" i="11"/>
  <c r="E20" i="11" s="1"/>
  <c r="F21" i="11"/>
  <c r="D23" i="11"/>
  <c r="E23" i="11"/>
  <c r="D27" i="11"/>
  <c r="E27" i="11"/>
  <c r="C29" i="11"/>
  <c r="D15" i="11" s="1"/>
  <c r="E15" i="11" s="1"/>
  <c r="D12" i="10"/>
  <c r="E12" i="10"/>
  <c r="F12" i="10"/>
  <c r="F14" i="10"/>
  <c r="D15" i="10"/>
  <c r="E15" i="10"/>
  <c r="F15" i="10"/>
  <c r="F16" i="10"/>
  <c r="F17" i="10"/>
  <c r="D18" i="10"/>
  <c r="E18" i="10"/>
  <c r="F18" i="10"/>
  <c r="F19" i="10"/>
  <c r="D21" i="10"/>
  <c r="E21" i="10"/>
  <c r="D25" i="10"/>
  <c r="E25" i="10"/>
  <c r="D29" i="10"/>
  <c r="E29" i="10"/>
  <c r="D33" i="10"/>
  <c r="E33" i="10"/>
  <c r="D37" i="10"/>
  <c r="E37" i="10"/>
  <c r="D41" i="10"/>
  <c r="E41" i="10"/>
  <c r="D45" i="10"/>
  <c r="E45" i="10"/>
  <c r="D49" i="10"/>
  <c r="E49" i="10"/>
  <c r="C51" i="10"/>
  <c r="D19" i="10" s="1"/>
  <c r="E19" i="10" s="1"/>
  <c r="F12" i="9"/>
  <c r="F13" i="9"/>
  <c r="F14" i="9"/>
  <c r="F15" i="9"/>
  <c r="F16" i="9"/>
  <c r="F17" i="9"/>
  <c r="D18" i="9"/>
  <c r="E18" i="9" s="1"/>
  <c r="F18" i="9"/>
  <c r="F19" i="9"/>
  <c r="F20" i="9"/>
  <c r="F21" i="9"/>
  <c r="F22" i="9"/>
  <c r="F23" i="9"/>
  <c r="F24" i="9"/>
  <c r="F26" i="9"/>
  <c r="F27" i="9"/>
  <c r="F29" i="9"/>
  <c r="F30" i="9"/>
  <c r="F32" i="9"/>
  <c r="F33" i="9"/>
  <c r="F34" i="9"/>
  <c r="D55" i="9"/>
  <c r="E55" i="9" s="1"/>
  <c r="C59" i="9"/>
  <c r="D16" i="9" s="1"/>
  <c r="E16" i="9" s="1"/>
  <c r="D14" i="8"/>
  <c r="E14" i="8"/>
  <c r="C17" i="8"/>
  <c r="D12" i="8" s="1"/>
  <c r="E12" i="8" s="1"/>
  <c r="F13" i="7"/>
  <c r="F15" i="7"/>
  <c r="F16" i="7"/>
  <c r="F17" i="7"/>
  <c r="C22" i="7"/>
  <c r="D13" i="7" s="1"/>
  <c r="E13" i="7" s="1"/>
  <c r="D18" i="7" l="1"/>
  <c r="E18" i="7" s="1"/>
  <c r="D47" i="9"/>
  <c r="E47" i="9" s="1"/>
  <c r="D21" i="7"/>
  <c r="E21" i="7" s="1"/>
  <c r="D15" i="8"/>
  <c r="E15" i="8" s="1"/>
  <c r="D21" i="9"/>
  <c r="E21" i="9" s="1"/>
  <c r="D13" i="9"/>
  <c r="E13" i="9" s="1"/>
  <c r="D50" i="10"/>
  <c r="E50" i="10" s="1"/>
  <c r="D46" i="10"/>
  <c r="E46" i="10" s="1"/>
  <c r="D42" i="10"/>
  <c r="E42" i="10" s="1"/>
  <c r="D38" i="10"/>
  <c r="E38" i="10" s="1"/>
  <c r="D34" i="10"/>
  <c r="E34" i="10" s="1"/>
  <c r="D30" i="10"/>
  <c r="E30" i="10" s="1"/>
  <c r="D26" i="10"/>
  <c r="E26" i="10" s="1"/>
  <c r="D22" i="10"/>
  <c r="E22" i="10" s="1"/>
  <c r="D16" i="10"/>
  <c r="E16" i="10" s="1"/>
  <c r="D13" i="10"/>
  <c r="E13" i="10" s="1"/>
  <c r="D28" i="11"/>
  <c r="E28" i="11" s="1"/>
  <c r="D24" i="11"/>
  <c r="E24" i="11" s="1"/>
  <c r="D12" i="11"/>
  <c r="E12" i="11" s="1"/>
  <c r="D23" i="9"/>
  <c r="E23" i="9" s="1"/>
  <c r="D12" i="9"/>
  <c r="E12" i="9" s="1"/>
  <c r="D19" i="12"/>
  <c r="E19" i="12" s="1"/>
  <c r="D12" i="7"/>
  <c r="E12" i="7" s="1"/>
  <c r="D17" i="7"/>
  <c r="E17" i="7" s="1"/>
  <c r="D13" i="8"/>
  <c r="E13" i="8" s="1"/>
  <c r="D34" i="9"/>
  <c r="E34" i="9" s="1"/>
  <c r="D25" i="9"/>
  <c r="E25" i="9" s="1"/>
  <c r="D17" i="9"/>
  <c r="E17" i="9" s="1"/>
  <c r="D48" i="10"/>
  <c r="E48" i="10" s="1"/>
  <c r="D44" i="10"/>
  <c r="E44" i="10" s="1"/>
  <c r="D40" i="10"/>
  <c r="E40" i="10" s="1"/>
  <c r="D36" i="10"/>
  <c r="E36" i="10" s="1"/>
  <c r="D32" i="10"/>
  <c r="E32" i="10" s="1"/>
  <c r="D28" i="10"/>
  <c r="E28" i="10" s="1"/>
  <c r="D24" i="10"/>
  <c r="E24" i="10" s="1"/>
  <c r="D20" i="10"/>
  <c r="E20" i="10" s="1"/>
  <c r="D26" i="11"/>
  <c r="E26" i="11" s="1"/>
  <c r="D22" i="11"/>
  <c r="E22" i="11" s="1"/>
  <c r="D19" i="11"/>
  <c r="E19" i="11" s="1"/>
  <c r="D16" i="11"/>
  <c r="E16" i="11" s="1"/>
  <c r="D16" i="12"/>
  <c r="E16" i="12" s="1"/>
  <c r="D15" i="7"/>
  <c r="E15" i="7" s="1"/>
  <c r="D50" i="9"/>
  <c r="E50" i="9" s="1"/>
  <c r="D38" i="9"/>
  <c r="E38" i="9" s="1"/>
  <c r="D31" i="9"/>
  <c r="E31" i="9" s="1"/>
  <c r="D20" i="7"/>
  <c r="E20" i="7" s="1"/>
  <c r="D57" i="9"/>
  <c r="E57" i="9" s="1"/>
  <c r="D53" i="9"/>
  <c r="E53" i="9" s="1"/>
  <c r="D49" i="9"/>
  <c r="E49" i="9" s="1"/>
  <c r="D45" i="9"/>
  <c r="E45" i="9" s="1"/>
  <c r="D41" i="9"/>
  <c r="E41" i="9" s="1"/>
  <c r="D37" i="9"/>
  <c r="E37" i="9" s="1"/>
  <c r="D22" i="9"/>
  <c r="E22" i="9" s="1"/>
  <c r="D14" i="9"/>
  <c r="E14" i="9" s="1"/>
  <c r="D17" i="10"/>
  <c r="E17" i="10" s="1"/>
  <c r="D13" i="11"/>
  <c r="E13" i="11" s="1"/>
  <c r="D22" i="12"/>
  <c r="E22" i="12" s="1"/>
  <c r="D13" i="12"/>
  <c r="E13" i="12" s="1"/>
  <c r="E23" i="12" s="1"/>
  <c r="E24" i="12" s="1"/>
  <c r="D51" i="9"/>
  <c r="E51" i="9" s="1"/>
  <c r="D43" i="9"/>
  <c r="E43" i="9" s="1"/>
  <c r="D39" i="9"/>
  <c r="E39" i="9" s="1"/>
  <c r="D35" i="9"/>
  <c r="E35" i="9" s="1"/>
  <c r="D32" i="9"/>
  <c r="E32" i="9" s="1"/>
  <c r="D26" i="9"/>
  <c r="E26" i="9" s="1"/>
  <c r="D58" i="9"/>
  <c r="E58" i="9" s="1"/>
  <c r="D54" i="9"/>
  <c r="E54" i="9" s="1"/>
  <c r="D42" i="9"/>
  <c r="E42" i="9" s="1"/>
  <c r="D20" i="9"/>
  <c r="E20" i="9" s="1"/>
  <c r="D28" i="9"/>
  <c r="E28" i="9" s="1"/>
  <c r="D16" i="8"/>
  <c r="E16" i="8" s="1"/>
  <c r="E17" i="8" s="1"/>
  <c r="E18" i="8" s="1"/>
  <c r="D19" i="9"/>
  <c r="E19" i="9" s="1"/>
  <c r="D47" i="10"/>
  <c r="E47" i="10" s="1"/>
  <c r="D43" i="10"/>
  <c r="E43" i="10" s="1"/>
  <c r="D39" i="10"/>
  <c r="E39" i="10" s="1"/>
  <c r="D35" i="10"/>
  <c r="E35" i="10" s="1"/>
  <c r="D31" i="10"/>
  <c r="E31" i="10" s="1"/>
  <c r="D27" i="10"/>
  <c r="E27" i="10" s="1"/>
  <c r="D23" i="10"/>
  <c r="E23" i="10" s="1"/>
  <c r="D14" i="10"/>
  <c r="E14" i="10" s="1"/>
  <c r="E51" i="10" s="1"/>
  <c r="E52" i="10" s="1"/>
  <c r="D25" i="11"/>
  <c r="E25" i="11" s="1"/>
  <c r="D18" i="12"/>
  <c r="E18" i="12" s="1"/>
  <c r="D29" i="9"/>
  <c r="E29" i="9" s="1"/>
  <c r="D15" i="9"/>
  <c r="E15" i="9" s="1"/>
  <c r="D46" i="9"/>
  <c r="E46" i="9" s="1"/>
  <c r="D14" i="7"/>
  <c r="E14" i="7" s="1"/>
  <c r="D19" i="7"/>
  <c r="E19" i="7" s="1"/>
  <c r="D16" i="7"/>
  <c r="E16" i="7" s="1"/>
  <c r="D56" i="9"/>
  <c r="E56" i="9" s="1"/>
  <c r="D52" i="9"/>
  <c r="E52" i="9" s="1"/>
  <c r="D48" i="9"/>
  <c r="E48" i="9" s="1"/>
  <c r="D44" i="9"/>
  <c r="E44" i="9" s="1"/>
  <c r="D40" i="9"/>
  <c r="E40" i="9" s="1"/>
  <c r="D36" i="9"/>
  <c r="E36" i="9" s="1"/>
  <c r="D33" i="9"/>
  <c r="E33" i="9" s="1"/>
  <c r="D30" i="9"/>
  <c r="E30" i="9" s="1"/>
  <c r="D27" i="9"/>
  <c r="E27" i="9" s="1"/>
  <c r="D24" i="9"/>
  <c r="E24" i="9" s="1"/>
  <c r="D21" i="11"/>
  <c r="E21" i="11" s="1"/>
  <c r="D18" i="11"/>
  <c r="E18" i="11" s="1"/>
  <c r="D21" i="12"/>
  <c r="E21" i="12" s="1"/>
  <c r="D15" i="12"/>
  <c r="E15" i="12" s="1"/>
  <c r="E59" i="9" l="1"/>
  <c r="E60" i="9" s="1"/>
  <c r="E22" i="7"/>
  <c r="E23" i="7" s="1"/>
  <c r="E29" i="11"/>
  <c r="E30" i="11" s="1"/>
</calcChain>
</file>

<file path=xl/sharedStrings.xml><?xml version="1.0" encoding="utf-8"?>
<sst xmlns="http://schemas.openxmlformats.org/spreadsheetml/2006/main" count="2146" uniqueCount="831">
  <si>
    <t>Product Code</t>
  </si>
  <si>
    <t>Product Label</t>
  </si>
  <si>
    <t>Select your indicators</t>
  </si>
  <si>
    <t>India's exports to United Arab Emirates</t>
  </si>
  <si>
    <t>United Arab Emirates's imports from world</t>
  </si>
  <si>
    <t>India's exports to world</t>
  </si>
  <si>
    <t>Value in 2022, USD thousand</t>
  </si>
  <si>
    <t>Market Concentration</t>
  </si>
  <si>
    <t>RHI</t>
  </si>
  <si>
    <t>Share</t>
  </si>
  <si>
    <t>Square of Share</t>
  </si>
  <si>
    <t>Annual growth in value between 2018-2022, %, p.a.</t>
  </si>
  <si>
    <t>Share in India's exports, %</t>
  </si>
  <si>
    <t>Equivalent ad valorem tariff faced by India</t>
  </si>
  <si>
    <t>Quantity exported in 2022</t>
  </si>
  <si>
    <t>Quantity unit</t>
  </si>
  <si>
    <t>Unit value (USD/unit)</t>
  </si>
  <si>
    <t>Share in world imports, %</t>
  </si>
  <si>
    <t>Share in world exports, %</t>
  </si>
  <si>
    <t>'071320</t>
  </si>
  <si>
    <t>Dried, shelled chickpeas "garbanzos", whether or not skinned or split</t>
  </si>
  <si>
    <t>Tons</t>
  </si>
  <si>
    <t>'070310</t>
  </si>
  <si>
    <t>Fresh or chilled onions and shallots</t>
  </si>
  <si>
    <t>'070960</t>
  </si>
  <si>
    <t>Fresh or chilled fruits of the genus Capsicum or Pimenta</t>
  </si>
  <si>
    <t>'071310</t>
  </si>
  <si>
    <t>Dried, shelled peas "Pisum sativum", whether or not skinned or split</t>
  </si>
  <si>
    <t>'070999</t>
  </si>
  <si>
    <t>Fresh or chilled vegetables n.e.s.</t>
  </si>
  <si>
    <t>'071340</t>
  </si>
  <si>
    <t>Dried, shelled lentils, whether or not skinned or split</t>
  </si>
  <si>
    <t>'071360</t>
  </si>
  <si>
    <t>Dried, shelled pigeon peas "Cajanus cajan", whether or not skinned or split</t>
  </si>
  <si>
    <t>'071331</t>
  </si>
  <si>
    <r>
      <t xml:space="preserve">Dried, shelled beans of species "Vigna mungo [L.] Hepper or Vigna radiata [L.] Wilczek", whether </t>
    </r>
    <r>
      <rPr>
        <b/>
        <sz val="8"/>
        <color rgb="FF002B54"/>
        <rFont val="Calibri"/>
        <family val="2"/>
        <scheme val="minor"/>
      </rPr>
      <t>...</t>
    </r>
  </si>
  <si>
    <t>'071040</t>
  </si>
  <si>
    <t>Sweetcorn, uncooked or cooked by steaming or by boiling in water, frozen</t>
  </si>
  <si>
    <t>'070190</t>
  </si>
  <si>
    <t>Fresh or chilled potatoes (excl. seed)</t>
  </si>
  <si>
    <t>'071430</t>
  </si>
  <si>
    <r>
      <t xml:space="preserve">Yams "Dioscorea spp.", fresh, chilled, frozen or dried, whether or not sliced or in the form </t>
    </r>
    <r>
      <rPr>
        <b/>
        <sz val="8"/>
        <color rgb="FF002B54"/>
        <rFont val="Calibri"/>
        <family val="2"/>
        <scheme val="minor"/>
      </rPr>
      <t>...</t>
    </r>
  </si>
  <si>
    <t>'071335</t>
  </si>
  <si>
    <t>Dried, shelled cow peas "Vigna unguiculata", whether or not skinned or split</t>
  </si>
  <si>
    <t>'070200</t>
  </si>
  <si>
    <t>Tomatoes, fresh or chilled</t>
  </si>
  <si>
    <t>'071220</t>
  </si>
  <si>
    <t>Dried onions, whole, cut, sliced, broken or in powder, but not further prepared</t>
  </si>
  <si>
    <t>'070993</t>
  </si>
  <si>
    <t>Fresh or chilled pumpkins, squash and gourds "Cucurbita spp."</t>
  </si>
  <si>
    <t>'071190</t>
  </si>
  <si>
    <r>
      <t xml:space="preserve">Vegetables and mixtures of vegetables provisionally preserved, e.g. by sulphur dioxide gas, </t>
    </r>
    <r>
      <rPr>
        <b/>
        <sz val="8"/>
        <color rgb="FF002B54"/>
        <rFont val="Calibri"/>
        <family val="2"/>
        <scheme val="minor"/>
      </rPr>
      <t>...</t>
    </r>
  </si>
  <si>
    <t>'071390</t>
  </si>
  <si>
    <r>
      <t xml:space="preserve">Dried, shelled leguminous vegetables, whether or not skinned or split (excl. peas, chickpeas, </t>
    </r>
    <r>
      <rPr>
        <b/>
        <sz val="8"/>
        <color rgb="FF002B54"/>
        <rFont val="Calibri"/>
        <family val="2"/>
        <scheme val="minor"/>
      </rPr>
      <t>...</t>
    </r>
  </si>
  <si>
    <t>'071290</t>
  </si>
  <si>
    <r>
      <t xml:space="preserve">Dried vegetables and mixtures of vegetables, whole, cut, sliced, broken or in powder, but not </t>
    </r>
    <r>
      <rPr>
        <b/>
        <sz val="8"/>
        <color rgb="FF002B54"/>
        <rFont val="Calibri"/>
        <family val="2"/>
        <scheme val="minor"/>
      </rPr>
      <t>...</t>
    </r>
  </si>
  <si>
    <t>'071333</t>
  </si>
  <si>
    <t>Dried, shelled kidney beans "Phaseolus vulgaris", whether or not skinned or split</t>
  </si>
  <si>
    <t>'071410</t>
  </si>
  <si>
    <r>
      <t xml:space="preserve">Fresh, chilled, frozen or dried roots and tubers of manioc "cassava", whether or not sliced </t>
    </r>
    <r>
      <rPr>
        <b/>
        <sz val="8"/>
        <color rgb="FF002B54"/>
        <rFont val="Calibri"/>
        <family val="2"/>
        <scheme val="minor"/>
      </rPr>
      <t>...</t>
    </r>
  </si>
  <si>
    <t>'070320</t>
  </si>
  <si>
    <t>Garlic, fresh or chilled</t>
  </si>
  <si>
    <t>'070700</t>
  </si>
  <si>
    <t>Cucumbers and gherkins, fresh or chilled</t>
  </si>
  <si>
    <t>'070610</t>
  </si>
  <si>
    <t>Fresh or chilled carrots and turnips</t>
  </si>
  <si>
    <t>'071080</t>
  </si>
  <si>
    <r>
      <t xml:space="preserve">Vegetables, uncooked or cooked by steaming or by boiling in water, frozen (excl. potatoes, </t>
    </r>
    <r>
      <rPr>
        <b/>
        <sz val="8"/>
        <color rgb="FF002B54"/>
        <rFont val="Calibri"/>
        <family val="2"/>
        <scheme val="minor"/>
      </rPr>
      <t>...</t>
    </r>
  </si>
  <si>
    <t>'071332</t>
  </si>
  <si>
    <r>
      <t xml:space="preserve">Dried, shelled small red "Adzuki" beans "Phaseolus or Vigna angularis", whether or not skinned </t>
    </r>
    <r>
      <rPr>
        <b/>
        <sz val="8"/>
        <color rgb="FF002B54"/>
        <rFont val="Calibri"/>
        <family val="2"/>
        <scheme val="minor"/>
      </rPr>
      <t>...</t>
    </r>
  </si>
  <si>
    <t>'071021</t>
  </si>
  <si>
    <r>
      <t xml:space="preserve">Shelled or unshelled peas "Pisum sativum", uncooked or cooked by steaming or by boiling in </t>
    </r>
    <r>
      <rPr>
        <b/>
        <sz val="8"/>
        <color rgb="FF002B54"/>
        <rFont val="Calibri"/>
        <family val="2"/>
        <scheme val="minor"/>
      </rPr>
      <t>...</t>
    </r>
  </si>
  <si>
    <t>No quantity</t>
  </si>
  <si>
    <t>'071090</t>
  </si>
  <si>
    <t>Mixtures of vegetables, uncooked or cooked by steaming or by boiling in water, frozen</t>
  </si>
  <si>
    <t>'071339</t>
  </si>
  <si>
    <r>
      <t xml:space="preserve">Dried, shelled beans "Vigna and Phaseolus", whether or not skinned or split (excl. beans of </t>
    </r>
    <r>
      <rPr>
        <b/>
        <sz val="8"/>
        <color rgb="FF002B54"/>
        <rFont val="Calibri"/>
        <family val="2"/>
        <scheme val="minor"/>
      </rPr>
      <t>...</t>
    </r>
  </si>
  <si>
    <t>'071029</t>
  </si>
  <si>
    <r>
      <t xml:space="preserve">Leguminous vegetables, shelled or unshelled, uncooked or cooked by steaming or by boiling in </t>
    </r>
    <r>
      <rPr>
        <b/>
        <sz val="8"/>
        <color rgb="FF002B54"/>
        <rFont val="Calibri"/>
        <family val="2"/>
        <scheme val="minor"/>
      </rPr>
      <t>...</t>
    </r>
  </si>
  <si>
    <t>'071490</t>
  </si>
  <si>
    <r>
      <t xml:space="preserve">Arrowroot, salep, Jerusalem artichokes and similar roots and tubers with high starch or inulin </t>
    </r>
    <r>
      <rPr>
        <b/>
        <sz val="8"/>
        <color rgb="FF002B54"/>
        <rFont val="Calibri"/>
        <family val="2"/>
        <scheme val="minor"/>
      </rPr>
      <t>...</t>
    </r>
  </si>
  <si>
    <t>'071350</t>
  </si>
  <si>
    <r>
      <t xml:space="preserve">Dried, shelled broad beans "Vicia faba var. major" and horse beans "Vicia faba var. equina </t>
    </r>
    <r>
      <rPr>
        <b/>
        <sz val="8"/>
        <color rgb="FF002B54"/>
        <rFont val="Calibri"/>
        <family val="2"/>
        <scheme val="minor"/>
      </rPr>
      <t>...</t>
    </r>
  </si>
  <si>
    <t>'070890</t>
  </si>
  <si>
    <r>
      <t xml:space="preserve">Fresh or chilled leguminous vegetables, shelled or unshelled (excl. peas "Pisum sativum" and </t>
    </r>
    <r>
      <rPr>
        <b/>
        <sz val="8"/>
        <color rgb="FF002B54"/>
        <rFont val="Calibri"/>
        <family val="2"/>
        <scheme val="minor"/>
      </rPr>
      <t>...</t>
    </r>
  </si>
  <si>
    <t>'070810</t>
  </si>
  <si>
    <t>Fresh or chilled peas "Pisum sativum", shelled or unshelled</t>
  </si>
  <si>
    <t>'070959</t>
  </si>
  <si>
    <r>
      <t xml:space="preserve">Fresh or chilled edible mushrooms and truffles (excl. Agaricus, Boletus, Cantharellus, shiitake, </t>
    </r>
    <r>
      <rPr>
        <b/>
        <sz val="8"/>
        <color rgb="FF002B54"/>
        <rFont val="Calibri"/>
        <family val="2"/>
        <scheme val="minor"/>
      </rPr>
      <t>...</t>
    </r>
  </si>
  <si>
    <t>'071010</t>
  </si>
  <si>
    <t>Potatoes, uncooked or cooked by steaming or by boiling in water, frozen</t>
  </si>
  <si>
    <t>'070820</t>
  </si>
  <si>
    <t>Fresh or chilled beans "Vigna spp., Phaseolus spp.", shelled or unshelled</t>
  </si>
  <si>
    <t>'070490</t>
  </si>
  <si>
    <r>
      <t xml:space="preserve">Fresh or chilled cabbages, kohlrabi, kale and similar edible brassicas (excl. cauliflowers, </t>
    </r>
    <r>
      <rPr>
        <b/>
        <sz val="8"/>
        <color rgb="FF002B54"/>
        <rFont val="Calibri"/>
        <family val="2"/>
        <scheme val="minor"/>
      </rPr>
      <t>...</t>
    </r>
  </si>
  <si>
    <t>'071440</t>
  </si>
  <si>
    <r>
      <t xml:space="preserve">Taro "Colocasia spp.", fresh, chilled, frozen or dried, whether or not sliced or in the form </t>
    </r>
    <r>
      <rPr>
        <b/>
        <sz val="8"/>
        <color rgb="FF002B54"/>
        <rFont val="Calibri"/>
        <family val="2"/>
        <scheme val="minor"/>
      </rPr>
      <t>...</t>
    </r>
  </si>
  <si>
    <t>'070511</t>
  </si>
  <si>
    <t>Fresh or chilled cabbage lettuce</t>
  </si>
  <si>
    <t>'070690</t>
  </si>
  <si>
    <r>
      <t xml:space="preserve">Fresh or chilled salad beetroot, salsify, celeriac, radishes and similar edible roots (excl. </t>
    </r>
    <r>
      <rPr>
        <b/>
        <sz val="8"/>
        <color rgb="FF002B54"/>
        <rFont val="Calibri"/>
        <family val="2"/>
        <scheme val="minor"/>
      </rPr>
      <t>...</t>
    </r>
  </si>
  <si>
    <t>'071420</t>
  </si>
  <si>
    <t>Sweet potatoes, fresh, chilled, frozen or dried, whether or not sliced or in the form of pellets</t>
  </si>
  <si>
    <t>'071022</t>
  </si>
  <si>
    <r>
      <t xml:space="preserve">Shelled or unshelled beans "Vigna spp., Phaseolus spp.", uncooked or cooked by steaming or </t>
    </r>
    <r>
      <rPr>
        <b/>
        <sz val="8"/>
        <color rgb="FF002B54"/>
        <rFont val="Calibri"/>
        <family val="2"/>
        <scheme val="minor"/>
      </rPr>
      <t>...</t>
    </r>
  </si>
  <si>
    <t>'071140</t>
  </si>
  <si>
    <r>
      <t xml:space="preserve">Cucumbers and gherkins provisionally preserved, e.g. by sulphur dioxide gas, in brine, in sulphur </t>
    </r>
    <r>
      <rPr>
        <b/>
        <sz val="8"/>
        <color rgb="FF002B54"/>
        <rFont val="Calibri"/>
        <family val="2"/>
        <scheme val="minor"/>
      </rPr>
      <t>...</t>
    </r>
  </si>
  <si>
    <t>'070920</t>
  </si>
  <si>
    <t>Fresh or chilled asparagus</t>
  </si>
  <si>
    <t>'070930</t>
  </si>
  <si>
    <t>Fresh or chilled aubergines "eggplants"</t>
  </si>
  <si>
    <t>'071239</t>
  </si>
  <si>
    <r>
      <t xml:space="preserve">Dried mushrooms and truffles, whole, cut, sliced, broken or in powder, but not further prepared </t>
    </r>
    <r>
      <rPr>
        <b/>
        <sz val="8"/>
        <color rgb="FF002B54"/>
        <rFont val="Calibri"/>
        <family val="2"/>
        <scheme val="minor"/>
      </rPr>
      <t>...</t>
    </r>
  </si>
  <si>
    <t>'071450</t>
  </si>
  <si>
    <r>
      <t xml:space="preserve">Yautia "Xanthosoma spp.", fresh, chilled, frozen or dried, whether or not sliced or in the </t>
    </r>
    <r>
      <rPr>
        <b/>
        <sz val="8"/>
        <color rgb="FF002B54"/>
        <rFont val="Calibri"/>
        <family val="2"/>
        <scheme val="minor"/>
      </rPr>
      <t>...</t>
    </r>
  </si>
  <si>
    <t>'070970</t>
  </si>
  <si>
    <t>Fresh or chilled spinach, New Zealand spinach and orache spinach</t>
  </si>
  <si>
    <t>'070390</t>
  </si>
  <si>
    <t>Leeks and other alliaceous vegetables, fresh or chilled (excl. onions, shallots and garlic)</t>
  </si>
  <si>
    <t>'070410</t>
  </si>
  <si>
    <t>Fresh or chilled cauliflowers and broccoli</t>
  </si>
  <si>
    <t>'071159</t>
  </si>
  <si>
    <r>
      <t xml:space="preserve">Mushrooms and truffles, provisionally preserved, e.g., by sulphur dioxide gas, in brine, in </t>
    </r>
    <r>
      <rPr>
        <b/>
        <sz val="8"/>
        <color rgb="FF002B54"/>
        <rFont val="Calibri"/>
        <family val="2"/>
        <scheme val="minor"/>
      </rPr>
      <t>...</t>
    </r>
  </si>
  <si>
    <t>'071151</t>
  </si>
  <si>
    <r>
      <t xml:space="preserve">Mushrooms of the genus "Agaricus", provisionally preserved, e.g., by sulphur dioxide gas, in </t>
    </r>
    <r>
      <rPr>
        <b/>
        <sz val="8"/>
        <color rgb="FF002B54"/>
        <rFont val="Calibri"/>
        <family val="2"/>
        <scheme val="minor"/>
      </rPr>
      <t>...</t>
    </r>
  </si>
  <si>
    <t>'071030</t>
  </si>
  <si>
    <r>
      <t xml:space="preserve">Spinach, New Zealand spinach and orache spinach, uncooked or cooked by steaming or by boiling </t>
    </r>
    <r>
      <rPr>
        <b/>
        <sz val="8"/>
        <color rgb="FF002B54"/>
        <rFont val="Calibri"/>
        <family val="2"/>
        <scheme val="minor"/>
      </rPr>
      <t>...</t>
    </r>
  </si>
  <si>
    <t>'071231</t>
  </si>
  <si>
    <r>
      <t xml:space="preserve">Dried mushrooms of the genus "Agaricus", whole, cut, sliced, broken or in powder, but not further </t>
    </r>
    <r>
      <rPr>
        <b/>
        <sz val="8"/>
        <color rgb="FF002B54"/>
        <rFont val="Calibri"/>
        <family val="2"/>
        <scheme val="minor"/>
      </rPr>
      <t>...</t>
    </r>
  </si>
  <si>
    <t>'071232</t>
  </si>
  <si>
    <r>
      <t xml:space="preserve">Dried wood ears "Auricularia spp.", whole, cut, sliced, broken or in powder, but not further </t>
    </r>
    <r>
      <rPr>
        <b/>
        <sz val="8"/>
        <color rgb="FF002B54"/>
        <rFont val="Calibri"/>
        <family val="2"/>
        <scheme val="minor"/>
      </rPr>
      <t>...</t>
    </r>
  </si>
  <si>
    <t>'071233</t>
  </si>
  <si>
    <r>
      <t xml:space="preserve">Dried jelly fungi "Tremella spp.", whole, cut, sliced, broken or in powder, but not further </t>
    </r>
    <r>
      <rPr>
        <b/>
        <sz val="8"/>
        <color rgb="FF002B54"/>
        <rFont val="Calibri"/>
        <family val="2"/>
        <scheme val="minor"/>
      </rPr>
      <t>...</t>
    </r>
  </si>
  <si>
    <t>'071334</t>
  </si>
  <si>
    <r>
      <t xml:space="preserve">Dried, shelled bambara beans "Vigna subterranea or Voandzeia subterranea", whether or not skinned </t>
    </r>
    <r>
      <rPr>
        <b/>
        <sz val="8"/>
        <color rgb="FF002B54"/>
        <rFont val="Calibri"/>
        <family val="2"/>
        <scheme val="minor"/>
      </rPr>
      <t>...</t>
    </r>
  </si>
  <si>
    <t>'070420</t>
  </si>
  <si>
    <t>Brussels sprouts, fresh or chilled</t>
  </si>
  <si>
    <t>'070519</t>
  </si>
  <si>
    <t>Fresh or chilled lettuce (excl. cabbage lettuce)</t>
  </si>
  <si>
    <t>'070521</t>
  </si>
  <si>
    <t>Fresh or chilled witloof chicory</t>
  </si>
  <si>
    <t>'070529</t>
  </si>
  <si>
    <t>Fresh or chilled chicory (excl. witloof chicory)</t>
  </si>
  <si>
    <t>'070940</t>
  </si>
  <si>
    <t>Fresh or chilled celery (excl. celeriac)</t>
  </si>
  <si>
    <t>'070951</t>
  </si>
  <si>
    <t>Fresh or chilled mushrooms of the genus "Agaricus"</t>
  </si>
  <si>
    <t>'070991</t>
  </si>
  <si>
    <t>Fresh or chilled globe artichokes</t>
  </si>
  <si>
    <t>'070992</t>
  </si>
  <si>
    <t>Fresh or chilled olives</t>
  </si>
  <si>
    <t>'070110</t>
  </si>
  <si>
    <t>Seed potatoes</t>
  </si>
  <si>
    <t>'071120</t>
  </si>
  <si>
    <r>
      <t xml:space="preserve">Olives, provisionally preserved, e.g. by sulphur dioxide gas, in brine, in sulphur water or </t>
    </r>
    <r>
      <rPr>
        <b/>
        <sz val="8"/>
        <color rgb="FF002B54"/>
        <rFont val="Calibri"/>
        <family val="2"/>
        <scheme val="minor"/>
      </rPr>
      <t>...</t>
    </r>
  </si>
  <si>
    <t>SHI</t>
  </si>
  <si>
    <t>'080132</t>
  </si>
  <si>
    <t>Fresh or dried cashew nuts, shelled</t>
  </si>
  <si>
    <t>'080450</t>
  </si>
  <si>
    <t>Fresh or dried guavas, mangoes and mangosteens</t>
  </si>
  <si>
    <t>'080390</t>
  </si>
  <si>
    <t>Fresh or dried bananas (excl. plantains)</t>
  </si>
  <si>
    <t>'081090</t>
  </si>
  <si>
    <r>
      <t xml:space="preserve">Fresh tamarinds, cashew apples, jackfruit, lychees, sapodillo plums, passion fruit, carambola, </t>
    </r>
    <r>
      <rPr>
        <b/>
        <sz val="8"/>
        <color rgb="FF002B54"/>
        <rFont val="Calibri"/>
        <family val="2"/>
        <scheme val="minor"/>
      </rPr>
      <t>...</t>
    </r>
  </si>
  <si>
    <t>'080610</t>
  </si>
  <si>
    <t>Fresh grapes</t>
  </si>
  <si>
    <t>'080119</t>
  </si>
  <si>
    <t>Fresh coconuts, whether or not shelled or peeled (excl. in the inner shell "endocarp")</t>
  </si>
  <si>
    <t>'080280</t>
  </si>
  <si>
    <t>Fresh or dried areca nuts, whether or not shelled or peeled</t>
  </si>
  <si>
    <t>'081340</t>
  </si>
  <si>
    <r>
      <t xml:space="preserve">Dried peaches, pears, papaws "papayas", tamarinds and other edible fruits (excl. nuts, bananas, </t>
    </r>
    <r>
      <rPr>
        <b/>
        <sz val="8"/>
        <color rgb="FF002B54"/>
        <rFont val="Calibri"/>
        <family val="2"/>
        <scheme val="minor"/>
      </rPr>
      <t>...</t>
    </r>
  </si>
  <si>
    <t>'080111</t>
  </si>
  <si>
    <t>Desiccated coconuts</t>
  </si>
  <si>
    <t>'080112</t>
  </si>
  <si>
    <t>Fresh coconuts in the inner shell "endocarp"</t>
  </si>
  <si>
    <t>'080719</t>
  </si>
  <si>
    <t>Fresh melons (excl. watermelons)</t>
  </si>
  <si>
    <t>'080550</t>
  </si>
  <si>
    <r>
      <t xml:space="preserve">Fresh or dried lemons "Citrus limon, Citrus limonum" and limes "Citrus aurantifolia, Citrus </t>
    </r>
    <r>
      <rPr>
        <b/>
        <sz val="8"/>
        <color rgb="FF002B54"/>
        <rFont val="Calibri"/>
        <family val="2"/>
        <scheme val="minor"/>
      </rPr>
      <t>...</t>
    </r>
  </si>
  <si>
    <t>'080711</t>
  </si>
  <si>
    <t>Fresh watermelons</t>
  </si>
  <si>
    <t>'081190</t>
  </si>
  <si>
    <r>
      <t xml:space="preserve">Frozen fruit and nuts, uncooked or cooked by steaming or boiling in water, whether or not sweetened </t>
    </r>
    <r>
      <rPr>
        <b/>
        <sz val="8"/>
        <color rgb="FF002B54"/>
        <rFont val="Calibri"/>
        <family val="2"/>
        <scheme val="minor"/>
      </rPr>
      <t>...</t>
    </r>
  </si>
  <si>
    <t>'080212</t>
  </si>
  <si>
    <t>Fresh or dried almonds, shelled</t>
  </si>
  <si>
    <t>'080430</t>
  </si>
  <si>
    <t>Fresh or dried pineapples</t>
  </si>
  <si>
    <t>'080211</t>
  </si>
  <si>
    <t>Fresh or dried almonds in shell</t>
  </si>
  <si>
    <t>'080232</t>
  </si>
  <si>
    <t>Fresh or dried walnuts, shelled</t>
  </si>
  <si>
    <t>'080290</t>
  </si>
  <si>
    <r>
      <t xml:space="preserve">Nuts, fresh or dried, whether or not shelled or peeled (excluding coconuts, Brazil nuts, cashew </t>
    </r>
    <r>
      <rPr>
        <b/>
        <sz val="8"/>
        <color rgb="FF002B54"/>
        <rFont val="Calibri"/>
        <family val="2"/>
        <scheme val="minor"/>
      </rPr>
      <t>...</t>
    </r>
  </si>
  <si>
    <t>'080720</t>
  </si>
  <si>
    <t>Fresh pawpaws "papayas"</t>
  </si>
  <si>
    <t>'081110</t>
  </si>
  <si>
    <t>Frozen strawberries, uncooked or cooked by steaming or boiling in water, whether or not sweetened</t>
  </si>
  <si>
    <t>'080410</t>
  </si>
  <si>
    <t>Fresh or dried dates</t>
  </si>
  <si>
    <t>'080529</t>
  </si>
  <si>
    <t>Fresh or dried wilkings and similar citrus hybrids</t>
  </si>
  <si>
    <t>'080620</t>
  </si>
  <si>
    <t>Dried grapes</t>
  </si>
  <si>
    <t>'080521</t>
  </si>
  <si>
    <t>Fresh or dried mandarins incl. tangerines and satsumas (excl. clementines)</t>
  </si>
  <si>
    <t>'080231</t>
  </si>
  <si>
    <t>Fresh or dried walnuts, in shell</t>
  </si>
  <si>
    <t>'080810</t>
  </si>
  <si>
    <t>Fresh apples</t>
  </si>
  <si>
    <t>'081310</t>
  </si>
  <si>
    <t>Dried apricots</t>
  </si>
  <si>
    <t>'081030</t>
  </si>
  <si>
    <t>Fresh black-, white- or redcurrants and gooseberries</t>
  </si>
  <si>
    <t>'080310</t>
  </si>
  <si>
    <t>Fresh or dried plantains</t>
  </si>
  <si>
    <t>'080510</t>
  </si>
  <si>
    <t>Fresh or dried oranges</t>
  </si>
  <si>
    <t>'081330</t>
  </si>
  <si>
    <t>Dried apples</t>
  </si>
  <si>
    <t>'081350</t>
  </si>
  <si>
    <t>Mixtures of nuts or dried fruits</t>
  </si>
  <si>
    <t>'080131</t>
  </si>
  <si>
    <t>Fresh or dried cashew nuts, in shell</t>
  </si>
  <si>
    <t>'080590</t>
  </si>
  <si>
    <r>
      <t xml:space="preserve">Fresh or dried citrus fruit (excl. oranges, lemons "Citrus limon, Citrus limonum", limes "Citrus </t>
    </r>
    <r>
      <rPr>
        <b/>
        <sz val="8"/>
        <color rgb="FF002B54"/>
        <rFont val="Calibri"/>
        <family val="2"/>
        <scheme val="minor"/>
      </rPr>
      <t>...</t>
    </r>
  </si>
  <si>
    <t>'080420</t>
  </si>
  <si>
    <t>Fresh or dried figs</t>
  </si>
  <si>
    <t>'081120</t>
  </si>
  <si>
    <r>
      <t xml:space="preserve">Frozen raspberries, blackberries, mulberries, loganberries, black-, white- or red currants </t>
    </r>
    <r>
      <rPr>
        <b/>
        <sz val="8"/>
        <color rgb="FF002B54"/>
        <rFont val="Calibri"/>
        <family val="2"/>
        <scheme val="minor"/>
      </rPr>
      <t>...</t>
    </r>
  </si>
  <si>
    <t>'080252</t>
  </si>
  <si>
    <t>Fresh or dried pistachios, shelled</t>
  </si>
  <si>
    <t>'080242</t>
  </si>
  <si>
    <t>Fresh or dried chestnuts "Castanea spp.", shelled</t>
  </si>
  <si>
    <t>'080251</t>
  </si>
  <si>
    <t>Fresh or dried pistachios, in shell</t>
  </si>
  <si>
    <t>'081050</t>
  </si>
  <si>
    <t>Fresh kiwifruit</t>
  </si>
  <si>
    <t>'080270</t>
  </si>
  <si>
    <t>Fresh or dried kola nuts "Cola spp.", whether or not shelled or peeled</t>
  </si>
  <si>
    <t>'080910</t>
  </si>
  <si>
    <t>Fresh apricots</t>
  </si>
  <si>
    <t>'080830</t>
  </si>
  <si>
    <t>Fresh pears</t>
  </si>
  <si>
    <t>'080929</t>
  </si>
  <si>
    <t>Fresh cherries (excl. sour cherries)</t>
  </si>
  <si>
    <t>'080930</t>
  </si>
  <si>
    <t>Fresh peaches, incl. nectarines</t>
  </si>
  <si>
    <t>'080940</t>
  </si>
  <si>
    <t>Fresh plums and sloes</t>
  </si>
  <si>
    <t>'081010</t>
  </si>
  <si>
    <t>Fresh strawberries</t>
  </si>
  <si>
    <t>'081020</t>
  </si>
  <si>
    <t>Fresh raspberries, blackberries, mulberries and loganberries</t>
  </si>
  <si>
    <t>'081060</t>
  </si>
  <si>
    <t>Fresh durians</t>
  </si>
  <si>
    <t>'081070</t>
  </si>
  <si>
    <t>Fresh persimmons</t>
  </si>
  <si>
    <t>'081040</t>
  </si>
  <si>
    <t>Fresh cranberries, bilberries and other fruits of the genus Vaccinium</t>
  </si>
  <si>
    <t>'080840</t>
  </si>
  <si>
    <t>Fresh quinces</t>
  </si>
  <si>
    <t>'080921</t>
  </si>
  <si>
    <t>Fresh sour cherries "Prunus cerasus"</t>
  </si>
  <si>
    <t>'081210</t>
  </si>
  <si>
    <r>
      <t xml:space="preserve">Cherries, provisionally preserved, e.g. by sulphur dioxide gas, in brine, in sulphur water </t>
    </r>
    <r>
      <rPr>
        <b/>
        <sz val="8"/>
        <color rgb="FF002B54"/>
        <rFont val="Calibri"/>
        <family val="2"/>
        <scheme val="minor"/>
      </rPr>
      <t>...</t>
    </r>
  </si>
  <si>
    <t>'081290</t>
  </si>
  <si>
    <r>
      <t xml:space="preserve">Fruit and nuts, provisionally preserved, e.g. by sulphur dioxide gas, in brine, in sulphur </t>
    </r>
    <r>
      <rPr>
        <b/>
        <sz val="8"/>
        <color rgb="FF002B54"/>
        <rFont val="Calibri"/>
        <family val="2"/>
        <scheme val="minor"/>
      </rPr>
      <t>...</t>
    </r>
  </si>
  <si>
    <t>'081400</t>
  </si>
  <si>
    <r>
      <t xml:space="preserve">Peel of citrus fruit or melons, incl. watermelons, fresh, frozen, dried or provisionally preserved </t>
    </r>
    <r>
      <rPr>
        <b/>
        <sz val="8"/>
        <color rgb="FF002B54"/>
        <rFont val="Calibri"/>
        <family val="2"/>
        <scheme val="minor"/>
      </rPr>
      <t>...</t>
    </r>
  </si>
  <si>
    <t>'081320</t>
  </si>
  <si>
    <t>Dried prunes</t>
  </si>
  <si>
    <t>'080261</t>
  </si>
  <si>
    <t>Fresh or dried macadamia nuts, in shell</t>
  </si>
  <si>
    <t>'080262</t>
  </si>
  <si>
    <t>Fresh or dried macadamia nuts, shelled</t>
  </si>
  <si>
    <t>'080241</t>
  </si>
  <si>
    <t>Fresh or dried chestnuts "Castanea spp.", in shell</t>
  </si>
  <si>
    <t>'080221</t>
  </si>
  <si>
    <t>Fresh or dried hazelnuts or filberts "Corylus spp.", in shell</t>
  </si>
  <si>
    <t>'080222</t>
  </si>
  <si>
    <t>Fresh or dried hazelnuts or filberts "Corylus spp.", shelled</t>
  </si>
  <si>
    <t>'080121</t>
  </si>
  <si>
    <t>Fresh or dried brazil nuts, in shell</t>
  </si>
  <si>
    <t>'080122</t>
  </si>
  <si>
    <t>Fresh or dried brazil nuts, shelled</t>
  </si>
  <si>
    <t>'080440</t>
  </si>
  <si>
    <t>Fresh or dried avocados</t>
  </si>
  <si>
    <t>'080522</t>
  </si>
  <si>
    <t>Fresh or dried clementines incl. monreales</t>
  </si>
  <si>
    <t>'080540</t>
  </si>
  <si>
    <t>Fresh or dried grapefruit and pomelos</t>
  </si>
  <si>
    <t>'090411</t>
  </si>
  <si>
    <t>Pepper of the genus Piper, neither crushed nor ground</t>
  </si>
  <si>
    <t>'091091</t>
  </si>
  <si>
    <t>Mixtures of different types of spices</t>
  </si>
  <si>
    <t>'090831</t>
  </si>
  <si>
    <t>Cardamoms, neither crushed nor ground</t>
  </si>
  <si>
    <t>'091011</t>
  </si>
  <si>
    <t>Ginger, neither crushed nor ground</t>
  </si>
  <si>
    <t>'090710</t>
  </si>
  <si>
    <t>Cloves, whole fruit, cloves and stems, neither crushed nor ground</t>
  </si>
  <si>
    <t>'090931</t>
  </si>
  <si>
    <t>Cumin seeds, neither crushed nor ground</t>
  </si>
  <si>
    <t>'090921</t>
  </si>
  <si>
    <t>Coriander seeds, neither crushed nor ground</t>
  </si>
  <si>
    <t>'091012</t>
  </si>
  <si>
    <t>Ginger, crushed or ground</t>
  </si>
  <si>
    <t>'091020</t>
  </si>
  <si>
    <t>Saffron</t>
  </si>
  <si>
    <t>'090832</t>
  </si>
  <si>
    <t>Cardamoms, crushed or ground</t>
  </si>
  <si>
    <t>'090240</t>
  </si>
  <si>
    <r>
      <t xml:space="preserve">Black fermented tea and partly fermented tea, whether or not flavoured, in immediate packings </t>
    </r>
    <r>
      <rPr>
        <b/>
        <sz val="8"/>
        <color rgb="FF002B54"/>
        <rFont val="Calibri"/>
        <family val="2"/>
        <scheme val="minor"/>
      </rPr>
      <t>...</t>
    </r>
  </si>
  <si>
    <t>'091099</t>
  </si>
  <si>
    <r>
      <t xml:space="preserve">Spices (excl. pepper of the genus Piper, fruit of the genus Capsicum or of the genus Pimenta, </t>
    </r>
    <r>
      <rPr>
        <b/>
        <sz val="8"/>
        <color rgb="FF002B54"/>
        <rFont val="Calibri"/>
        <family val="2"/>
        <scheme val="minor"/>
      </rPr>
      <t>...</t>
    </r>
  </si>
  <si>
    <t>'091030</t>
  </si>
  <si>
    <t>Turmeric "curcuma"</t>
  </si>
  <si>
    <t>'090111</t>
  </si>
  <si>
    <t>Coffee (excl. roasted and decaffeinated)</t>
  </si>
  <si>
    <t>'090619</t>
  </si>
  <si>
    <r>
      <t xml:space="preserve">Cinnamon and cinnamon-tree flowers (excl. cinnamon "Cinnamomum zeylanicum Blume" and crushed </t>
    </r>
    <r>
      <rPr>
        <b/>
        <sz val="8"/>
        <color rgb="FF002B54"/>
        <rFont val="Calibri"/>
        <family val="2"/>
        <scheme val="minor"/>
      </rPr>
      <t>...</t>
    </r>
  </si>
  <si>
    <t>'090922</t>
  </si>
  <si>
    <t>Coriander seeds, crushed or ground</t>
  </si>
  <si>
    <t>'090422</t>
  </si>
  <si>
    <t>Fruits of the genus Capsicum or of the genus Pimenta, crushed or ground</t>
  </si>
  <si>
    <t>'090720</t>
  </si>
  <si>
    <t>Cloves, whole fruit, cloves and stems, crushed or ground</t>
  </si>
  <si>
    <t>'090230</t>
  </si>
  <si>
    <t>'090121</t>
  </si>
  <si>
    <t>Roasted coffee (excl. decaffeinated)</t>
  </si>
  <si>
    <t>'090122</t>
  </si>
  <si>
    <t>Roasted, decaffeinated coffee</t>
  </si>
  <si>
    <t>'090190</t>
  </si>
  <si>
    <t>Coffee husks and skins; coffee substitutes containing coffee in any proportion</t>
  </si>
  <si>
    <t>'090210</t>
  </si>
  <si>
    <t>Green tea in immediate packings of &lt;= 3 kg</t>
  </si>
  <si>
    <t>'090220</t>
  </si>
  <si>
    <t>Green tea in immediate packings of &gt; 3 kg</t>
  </si>
  <si>
    <t>'090112</t>
  </si>
  <si>
    <t>Decaffeinated coffee (excl. roasted)</t>
  </si>
  <si>
    <t>'090300</t>
  </si>
  <si>
    <t>Mate</t>
  </si>
  <si>
    <t>'090510</t>
  </si>
  <si>
    <t>Vanilla, neither crushed nor ground</t>
  </si>
  <si>
    <t>'090520</t>
  </si>
  <si>
    <t>Vanilla, crushed or ground</t>
  </si>
  <si>
    <t>'090611</t>
  </si>
  <si>
    <t>Cinnamon "Cinnamomum zeylanicum Blume" (excl. crushed and ground)</t>
  </si>
  <si>
    <t>'090620</t>
  </si>
  <si>
    <t>Crushed or ground cinnamon and cinnamon-tree flowers</t>
  </si>
  <si>
    <t>'090412</t>
  </si>
  <si>
    <t>Pepper of the genus Piper, crushed or ground</t>
  </si>
  <si>
    <t>'090421</t>
  </si>
  <si>
    <t>Fruits of the genus Capsicum or of the genus Pimenta, dried, neither crushed nor ground</t>
  </si>
  <si>
    <t>'090811</t>
  </si>
  <si>
    <t>Nutmeg, neither crushed nor ground</t>
  </si>
  <si>
    <t>'090821</t>
  </si>
  <si>
    <t>Mace, neither crushed nor ground</t>
  </si>
  <si>
    <t>'090822</t>
  </si>
  <si>
    <t>Mace, crushed or ground</t>
  </si>
  <si>
    <t>'090932</t>
  </si>
  <si>
    <t>Cumin seeds, crushed or ground</t>
  </si>
  <si>
    <t>'090961</t>
  </si>
  <si>
    <t>Juniper berries and seeds of anise, badian, caraway or fennel, neither crushed nor ground</t>
  </si>
  <si>
    <t>'100630</t>
  </si>
  <si>
    <t>Semi-milled or wholly milled rice, whether or not polished or glazed</t>
  </si>
  <si>
    <t>'100199</t>
  </si>
  <si>
    <t>Wheat and meslin (excl. seed for sowing, and durum wheat)</t>
  </si>
  <si>
    <t>'100829</t>
  </si>
  <si>
    <t>Millet (excl. grain sorghum, and seed for sowing)</t>
  </si>
  <si>
    <t>'100119</t>
  </si>
  <si>
    <t>Durum wheat (excl. seed for sowing)</t>
  </si>
  <si>
    <t>'100590</t>
  </si>
  <si>
    <t>Maize (excl. seed for sowing)</t>
  </si>
  <si>
    <t>'100821</t>
  </si>
  <si>
    <t>Millet seed for sowing (excl. grain sorghum)</t>
  </si>
  <si>
    <t>'100790</t>
  </si>
  <si>
    <t>Grain sorghum (excl. for sowing)</t>
  </si>
  <si>
    <t>'100710</t>
  </si>
  <si>
    <t>Grain sorghum, for sowing</t>
  </si>
  <si>
    <t>'100640</t>
  </si>
  <si>
    <t>Broken rice</t>
  </si>
  <si>
    <t>'100620</t>
  </si>
  <si>
    <t>Husked or brown rice</t>
  </si>
  <si>
    <t>'100830</t>
  </si>
  <si>
    <t>Canary seed</t>
  </si>
  <si>
    <t>'100850</t>
  </si>
  <si>
    <t>Quinoa "Chenopodium quinoa"</t>
  </si>
  <si>
    <t>'100890</t>
  </si>
  <si>
    <r>
      <t xml:space="preserve">Cereals (excl. wheat and meslin, rye, barley, oats, maize, rice, grain sorghum, buckwheat, </t>
    </r>
    <r>
      <rPr>
        <b/>
        <sz val="8"/>
        <color rgb="FF002B54"/>
        <rFont val="Calibri"/>
        <family val="2"/>
        <scheme val="minor"/>
      </rPr>
      <t>...</t>
    </r>
  </si>
  <si>
    <t>'100510</t>
  </si>
  <si>
    <t>Maize seed for sowing</t>
  </si>
  <si>
    <t>'100111</t>
  </si>
  <si>
    <t>Durum wheat seed for sowing</t>
  </si>
  <si>
    <t>'100390</t>
  </si>
  <si>
    <t>Barley (excl. seed for sowing)</t>
  </si>
  <si>
    <t>'100310</t>
  </si>
  <si>
    <t>Barley seed for sowing</t>
  </si>
  <si>
    <t>'100810</t>
  </si>
  <si>
    <t>Buckwheat</t>
  </si>
  <si>
    <t>'100490</t>
  </si>
  <si>
    <t>Oats (excl. seed for sowing)</t>
  </si>
  <si>
    <t>'100610</t>
  </si>
  <si>
    <t>Rice in the husk, "paddy" or rough</t>
  </si>
  <si>
    <t>'100410</t>
  </si>
  <si>
    <t>Oats seed for sowing</t>
  </si>
  <si>
    <t>'100191</t>
  </si>
  <si>
    <t>Seed of wheat and meslin, for sowing (excl. durum)</t>
  </si>
  <si>
    <t>'100210</t>
  </si>
  <si>
    <t>Rye seed for sowing</t>
  </si>
  <si>
    <t>'100290</t>
  </si>
  <si>
    <t>Rye (excl. seed for sowing)</t>
  </si>
  <si>
    <t>'110100</t>
  </si>
  <si>
    <t>Wheat or meslin flour</t>
  </si>
  <si>
    <t>'110812</t>
  </si>
  <si>
    <t>Maize starch</t>
  </si>
  <si>
    <t>'110311</t>
  </si>
  <si>
    <t>Groats and meal of wheat</t>
  </si>
  <si>
    <t>'110290</t>
  </si>
  <si>
    <t>Cereal flours (excl. wheat, meslin and maize)</t>
  </si>
  <si>
    <t>'110630</t>
  </si>
  <si>
    <r>
      <t xml:space="preserve">Flour, meal and powder of produce of chapter 8 "Edible fruit and nuts; peel of citrus fruits </t>
    </r>
    <r>
      <rPr>
        <b/>
        <sz val="8"/>
        <color rgb="FF002B54"/>
        <rFont val="Calibri"/>
        <family val="2"/>
        <scheme val="minor"/>
      </rPr>
      <t>...</t>
    </r>
  </si>
  <si>
    <t>'110313</t>
  </si>
  <si>
    <t>Groats and meal of maize "corn"</t>
  </si>
  <si>
    <t>'110429</t>
  </si>
  <si>
    <r>
      <t xml:space="preserve">Grains of cereals, hulled, pearled, sliced, kibbled or otherwise worked (excl. rolled, flaked, </t>
    </r>
    <r>
      <rPr>
        <b/>
        <sz val="8"/>
        <color rgb="FF002B54"/>
        <rFont val="Calibri"/>
        <family val="2"/>
        <scheme val="minor"/>
      </rPr>
      <t>...</t>
    </r>
  </si>
  <si>
    <t>'110320</t>
  </si>
  <si>
    <t>Cereal pellets</t>
  </si>
  <si>
    <t>'110610</t>
  </si>
  <si>
    <r>
      <t xml:space="preserve">Flour, meal and powder of peas, beans, lentils and the other dried leguminous vegetables of </t>
    </r>
    <r>
      <rPr>
        <b/>
        <sz val="8"/>
        <color rgb="FF002B54"/>
        <rFont val="Calibri"/>
        <family val="2"/>
        <scheme val="minor"/>
      </rPr>
      <t>...</t>
    </r>
  </si>
  <si>
    <t>'110319</t>
  </si>
  <si>
    <t>Groats and meal of cereals (excl. wheat and maize)</t>
  </si>
  <si>
    <t>'110520</t>
  </si>
  <si>
    <t>Flakes, granules and pellets of potatoes</t>
  </si>
  <si>
    <t>'110419</t>
  </si>
  <si>
    <t>Rolled or flaked grains of cereals (excl. oats)</t>
  </si>
  <si>
    <t>'110423</t>
  </si>
  <si>
    <r>
      <t xml:space="preserve">Hulled, pearled, sliced, kibbled or otherwise worked maize grains (excl. rolled, flaked, pellets </t>
    </r>
    <r>
      <rPr>
        <b/>
        <sz val="8"/>
        <color rgb="FF002B54"/>
        <rFont val="Calibri"/>
        <family val="2"/>
        <scheme val="minor"/>
      </rPr>
      <t>...</t>
    </r>
  </si>
  <si>
    <t>'110220</t>
  </si>
  <si>
    <t>Maize "corn" flour</t>
  </si>
  <si>
    <t>'110620</t>
  </si>
  <si>
    <r>
      <t xml:space="preserve">Flour, meal and powder of sago or of roots or tubers of manioc, arrowroot, salep, sweet potatoes </t>
    </r>
    <r>
      <rPr>
        <b/>
        <sz val="8"/>
        <color rgb="FF002B54"/>
        <rFont val="Calibri"/>
        <family val="2"/>
        <scheme val="minor"/>
      </rPr>
      <t>...</t>
    </r>
  </si>
  <si>
    <t>'110814</t>
  </si>
  <si>
    <t>Manioc starch</t>
  </si>
  <si>
    <t>'110819</t>
  </si>
  <si>
    <t>Starch (excl. wheat, maize, potato and manioc)</t>
  </si>
  <si>
    <t>'110430</t>
  </si>
  <si>
    <t>Germ of cereals, whole, rolled, flaked or ground</t>
  </si>
  <si>
    <t>'110510</t>
  </si>
  <si>
    <t>Flour, meal and powder of potatoes</t>
  </si>
  <si>
    <t>'110412</t>
  </si>
  <si>
    <t>Rolled or flaked grains of oats</t>
  </si>
  <si>
    <t>'110720</t>
  </si>
  <si>
    <t>Roasted malt</t>
  </si>
  <si>
    <t>'110900</t>
  </si>
  <si>
    <t>Wheat gluten, whether or not dried</t>
  </si>
  <si>
    <t>'110422</t>
  </si>
  <si>
    <r>
      <t xml:space="preserve">Hulled, pearled, sliced, kibbled or otherwise worked oat grains (excl. rolled, flaked, pellets </t>
    </r>
    <r>
      <rPr>
        <b/>
        <sz val="8"/>
        <color rgb="FF002B54"/>
        <rFont val="Calibri"/>
        <family val="2"/>
        <scheme val="minor"/>
      </rPr>
      <t>...</t>
    </r>
  </si>
  <si>
    <t>'110710</t>
  </si>
  <si>
    <t>Malt (excl. roasted)</t>
  </si>
  <si>
    <t>'110820</t>
  </si>
  <si>
    <t>Inulin</t>
  </si>
  <si>
    <t>'110811</t>
  </si>
  <si>
    <t>Wheat starch</t>
  </si>
  <si>
    <t>'110813</t>
  </si>
  <si>
    <t>Potato starch</t>
  </si>
  <si>
    <t>'120242</t>
  </si>
  <si>
    <t>Groundnuts, shelled, whether or not broken (excl. seed for sowing, roasted or otherwise cooked)</t>
  </si>
  <si>
    <t>'121190</t>
  </si>
  <si>
    <r>
      <t xml:space="preserve">Plants, parts of plants, incl. seeds and fruits, used primarily in perfumery, in pharmacy or </t>
    </r>
    <r>
      <rPr>
        <b/>
        <sz val="8"/>
        <color rgb="FF002B54"/>
        <rFont val="Calibri"/>
        <family val="2"/>
        <scheme val="minor"/>
      </rPr>
      <t>...</t>
    </r>
  </si>
  <si>
    <t>'120300</t>
  </si>
  <si>
    <t>Copra</t>
  </si>
  <si>
    <t>'120740</t>
  </si>
  <si>
    <t>Sesamum seeds, whether or not broken</t>
  </si>
  <si>
    <t>'120991</t>
  </si>
  <si>
    <t>Vegetable seeds, for sowing</t>
  </si>
  <si>
    <t>'120750</t>
  </si>
  <si>
    <t>Mustard seeds, whether or not broken</t>
  </si>
  <si>
    <t>'120799</t>
  </si>
  <si>
    <r>
      <t xml:space="preserve">Oil seeds and oleaginous fruits, whether or not broken (excl. edible nuts, olives, soya beans, </t>
    </r>
    <r>
      <rPr>
        <b/>
        <sz val="8"/>
        <color rgb="FF002B54"/>
        <rFont val="Calibri"/>
        <family val="2"/>
        <scheme val="minor"/>
      </rPr>
      <t>...</t>
    </r>
  </si>
  <si>
    <t>'120400</t>
  </si>
  <si>
    <t>Linseed, whether or not broken</t>
  </si>
  <si>
    <t>'120241</t>
  </si>
  <si>
    <t>Groundnuts, in shell (excl. seed for sowing, roasted or otherwise cooked)</t>
  </si>
  <si>
    <t>'120770</t>
  </si>
  <si>
    <t>Melon seeds</t>
  </si>
  <si>
    <t>'120110</t>
  </si>
  <si>
    <t>Soya bean seed, for sowing</t>
  </si>
  <si>
    <t>'120999</t>
  </si>
  <si>
    <r>
      <t xml:space="preserve">Seeds, fruits and spores, for sowing (excl. leguminous vegetables and sweetcorn, coffee, tea, </t>
    </r>
    <r>
      <rPr>
        <b/>
        <sz val="8"/>
        <color rgb="FF002B54"/>
        <rFont val="Calibri"/>
        <family val="2"/>
        <scheme val="minor"/>
      </rPr>
      <t>...</t>
    </r>
  </si>
  <si>
    <t>'120810</t>
  </si>
  <si>
    <t>Soya bean flour and meal</t>
  </si>
  <si>
    <t>'120190</t>
  </si>
  <si>
    <t>Soya beans, whether or not broken (excl. seed for sowing)</t>
  </si>
  <si>
    <t>'120230</t>
  </si>
  <si>
    <t>Groundnut seed, for sowing</t>
  </si>
  <si>
    <t>'121291</t>
  </si>
  <si>
    <t>Sugar beet, fresh, chilled, frozen or dried, whether or not ground</t>
  </si>
  <si>
    <t>'121293</t>
  </si>
  <si>
    <t>Sugar cane, fresh, chilled, frozen or dried, whether or not ground</t>
  </si>
  <si>
    <t>'120600</t>
  </si>
  <si>
    <t>Sunflower seeds, whether or not broken</t>
  </si>
  <si>
    <t>'120929</t>
  </si>
  <si>
    <r>
      <t xml:space="preserve">Seeds of forage plants for sowing (excl. of cereals and of sugar beet, alfalfa, clover "Trifolium </t>
    </r>
    <r>
      <rPr>
        <b/>
        <sz val="8"/>
        <color rgb="FF002B54"/>
        <rFont val="Calibri"/>
        <family val="2"/>
        <scheme val="minor"/>
      </rPr>
      <t>...</t>
    </r>
  </si>
  <si>
    <t>'120760</t>
  </si>
  <si>
    <t>Safflower "Carthamus tinctorius" seeds</t>
  </si>
  <si>
    <t>'120921</t>
  </si>
  <si>
    <t>Alfalfa seed for sowing</t>
  </si>
  <si>
    <t>'120890</t>
  </si>
  <si>
    <t>Flours and meal of oil seeds or oleaginous fruit (excl. soya and mustard)</t>
  </si>
  <si>
    <t>'120729</t>
  </si>
  <si>
    <t>Cotton seeds (excl. for sowing)</t>
  </si>
  <si>
    <t>'121120</t>
  </si>
  <si>
    <t>Ginseng roots, fresh, chilled, frozen or dried, whether or not cut, crushed or powdered</t>
  </si>
  <si>
    <t>'121300</t>
  </si>
  <si>
    <r>
      <t xml:space="preserve">Cereal straw and husks, unprepared, whether or not chopped, ground, pressed or in the form </t>
    </r>
    <r>
      <rPr>
        <b/>
        <sz val="8"/>
        <color rgb="FF002B54"/>
        <rFont val="Calibri"/>
        <family val="2"/>
        <scheme val="minor"/>
      </rPr>
      <t>...</t>
    </r>
  </si>
  <si>
    <t>'120730</t>
  </si>
  <si>
    <t>Castor oil seeds</t>
  </si>
  <si>
    <t>'120710</t>
  </si>
  <si>
    <t>Palm nuts and kernels</t>
  </si>
  <si>
    <t>'120930</t>
  </si>
  <si>
    <t>Seeds of herbaceous plants cultivated mainly for flowers, for sowing</t>
  </si>
  <si>
    <t>'121410</t>
  </si>
  <si>
    <t>Alfalfa meal and pellets</t>
  </si>
  <si>
    <t>'121490</t>
  </si>
  <si>
    <r>
      <t xml:space="preserve">Swedes, mangolds, fodder roots, hay, lucerne "alfalfa", clover, sainfoin, forage kale, lupines, </t>
    </r>
    <r>
      <rPr>
        <b/>
        <sz val="8"/>
        <color rgb="FF002B54"/>
        <rFont val="Calibri"/>
        <family val="2"/>
        <scheme val="minor"/>
      </rPr>
      <t>...</t>
    </r>
  </si>
  <si>
    <t>'121294</t>
  </si>
  <si>
    <t>Chicory roots, fresh, chilled, frozen or dried, whether or not ground</t>
  </si>
  <si>
    <t>'121299</t>
  </si>
  <si>
    <r>
      <t xml:space="preserve">Fruit stones and kernels and other vegetable products, incl. unroasted chicory roots of the </t>
    </r>
    <r>
      <rPr>
        <b/>
        <sz val="8"/>
        <color rgb="FF002B54"/>
        <rFont val="Calibri"/>
        <family val="2"/>
        <scheme val="minor"/>
      </rPr>
      <t>...</t>
    </r>
  </si>
  <si>
    <t>'121292</t>
  </si>
  <si>
    <t>Locust beans "carob", fresh, chilled, frozen or dried, whether or not ground</t>
  </si>
  <si>
    <t>'120791</t>
  </si>
  <si>
    <t>Poppy seeds, whether or not broken</t>
  </si>
  <si>
    <t>'120922</t>
  </si>
  <si>
    <t>Clover "Trifolium spp" seed, for sowing</t>
  </si>
  <si>
    <t>'120923</t>
  </si>
  <si>
    <t>Fescue seed for sowing</t>
  </si>
  <si>
    <t>'120925</t>
  </si>
  <si>
    <t>Ryegrass "Lolium multiflorum lam., Lolium perenne L." seed, for sowing</t>
  </si>
  <si>
    <t>'121130</t>
  </si>
  <si>
    <t>Coca leaf, fresh, chilled, frozen or dried, whether or not cut, crushed or powdered</t>
  </si>
  <si>
    <t>'121140</t>
  </si>
  <si>
    <t>Poppy straw, fresh, chilled, frozen or dried, whether or not cut, crushed or powdered</t>
  </si>
  <si>
    <t>'121150</t>
  </si>
  <si>
    <r>
      <t xml:space="preserve">Ephedra plants and parts thereof, incl. seeds and fruits, fresh, chilled, frozen or dried, </t>
    </r>
    <r>
      <rPr>
        <b/>
        <sz val="8"/>
        <color rgb="FF002B54"/>
        <rFont val="Calibri"/>
        <family val="2"/>
        <scheme val="minor"/>
      </rPr>
      <t>...</t>
    </r>
  </si>
  <si>
    <t>'121020</t>
  </si>
  <si>
    <t>Hop cones, ground, powdered or in the form of pellets; lupulin</t>
  </si>
  <si>
    <t>'121221</t>
  </si>
  <si>
    <r>
      <t xml:space="preserve">Seaweeds and other algae, fresh, chilled, frozen or dried, whether or not ground, fit for human </t>
    </r>
    <r>
      <rPr>
        <b/>
        <sz val="8"/>
        <color rgb="FF002B54"/>
        <rFont val="Calibri"/>
        <family val="2"/>
        <scheme val="minor"/>
      </rPr>
      <t>...</t>
    </r>
  </si>
  <si>
    <t>'121229</t>
  </si>
  <si>
    <r>
      <t xml:space="preserve">Seaweeds and other algae, fresh, chilled, frozen or dried, whether or not ground, unfit for </t>
    </r>
    <r>
      <rPr>
        <b/>
        <sz val="8"/>
        <color rgb="FF002B54"/>
        <rFont val="Calibri"/>
        <family val="2"/>
        <scheme val="minor"/>
      </rPr>
      <t>...</t>
    </r>
  </si>
  <si>
    <t>'120721</t>
  </si>
  <si>
    <t>Cotton seeds for sowing</t>
  </si>
  <si>
    <t>'120510</t>
  </si>
  <si>
    <r>
      <t xml:space="preserve">Low erucic acid rape or colza seeds "yielding a fixed oil which has an erucic acid content </t>
    </r>
    <r>
      <rPr>
        <b/>
        <sz val="8"/>
        <color rgb="FF002B54"/>
        <rFont val="Calibri"/>
        <family val="2"/>
        <scheme val="minor"/>
      </rPr>
      <t>...</t>
    </r>
  </si>
  <si>
    <t>'120910</t>
  </si>
  <si>
    <t>Sugar beet seed, for sowing</t>
  </si>
  <si>
    <t>Opium</t>
  </si>
  <si>
    <t>'130211</t>
  </si>
  <si>
    <t>Extracts of hops</t>
  </si>
  <si>
    <t>'130213</t>
  </si>
  <si>
    <r>
      <t xml:space="preserve">Extracts of liquorice (excl. that with a sucrose content by weight of &gt; 10% or in the form </t>
    </r>
    <r>
      <rPr>
        <b/>
        <sz val="8"/>
        <color rgb="FF002B54"/>
        <rFont val="Calibri"/>
        <family val="2"/>
        <scheme val="minor"/>
      </rPr>
      <t>...</t>
    </r>
  </si>
  <si>
    <t>'130212</t>
  </si>
  <si>
    <t>Pectic substances, pectinates and pectates</t>
  </si>
  <si>
    <t>'130220</t>
  </si>
  <si>
    <t>Natural gum Arabic</t>
  </si>
  <si>
    <t>'130120</t>
  </si>
  <si>
    <r>
      <t xml:space="preserve">Mucilages and thickeners derived from vegetable products, whether or not modified (excl. from </t>
    </r>
    <r>
      <rPr>
        <b/>
        <sz val="8"/>
        <color rgb="FF002B54"/>
        <rFont val="Calibri"/>
        <family val="2"/>
        <scheme val="minor"/>
      </rPr>
      <t>...</t>
    </r>
  </si>
  <si>
    <t>'130239</t>
  </si>
  <si>
    <t>Agar-agar, whether or not modified</t>
  </si>
  <si>
    <t>'130231</t>
  </si>
  <si>
    <r>
      <t xml:space="preserve">Mucilages and thickeners, derived from locust beans, locust bean seeds or guar seeds, whether </t>
    </r>
    <r>
      <rPr>
        <b/>
        <sz val="8"/>
        <color rgb="FF002B54"/>
        <rFont val="Calibri"/>
        <family val="2"/>
        <scheme val="minor"/>
      </rPr>
      <t>...</t>
    </r>
  </si>
  <si>
    <t>'130232</t>
  </si>
  <si>
    <t>Lac; natural gums, resins, gum-resins, balsams and other natural oleoresins (excl. gum Arabic)</t>
  </si>
  <si>
    <t>'130190</t>
  </si>
  <si>
    <t>Vegetable saps and extracts (excl. liquorice, hops, opium and ephedra)</t>
  </si>
  <si>
    <t>'130219</t>
  </si>
  <si>
    <t>Quantity imported in 2022</t>
  </si>
  <si>
    <t>IMPORT RHI</t>
  </si>
  <si>
    <t>SQUARE OF SHARE</t>
  </si>
  <si>
    <t>SHARE</t>
  </si>
  <si>
    <t>United Arab Emirates's imports from India</t>
  </si>
  <si>
    <t>India's exports have been reported by India</t>
  </si>
  <si>
    <t>United Arab Emirates's imports have been reported by United Arab Emirates</t>
  </si>
  <si>
    <t>Sources: ITC calculations based on UN COMTRADE statistics.</t>
  </si>
  <si>
    <t>Product: 13 Lac; gums, resins and other vegetable saps and extracts</t>
  </si>
  <si>
    <t xml:space="preserve">Existing and potential trade between United Arab Emirates and India in 2022 </t>
  </si>
  <si>
    <t>Cotton linters</t>
  </si>
  <si>
    <t>'140420</t>
  </si>
  <si>
    <t>Rattans</t>
  </si>
  <si>
    <t>'140120</t>
  </si>
  <si>
    <t>Bamboos</t>
  </si>
  <si>
    <t>'140110</t>
  </si>
  <si>
    <r>
      <t xml:space="preserve">Reeds, rushes, osier, raffia, cleaned, bleached or dyed cereal straw, lime bark and other vegetable </t>
    </r>
    <r>
      <rPr>
        <b/>
        <sz val="8"/>
        <color rgb="FF002B54"/>
        <rFont val="Calibri"/>
        <family val="2"/>
        <scheme val="minor"/>
      </rPr>
      <t>...</t>
    </r>
  </si>
  <si>
    <t>'140190</t>
  </si>
  <si>
    <t>Vegetable products n.e.s</t>
  </si>
  <si>
    <t>'140490</t>
  </si>
  <si>
    <t>Product: 14 Vegetable plaiting materials; vegetable products not elsewhere specified or included</t>
  </si>
  <si>
    <t>Poultry fat, rendered or otherwise extracted</t>
  </si>
  <si>
    <t>'150190</t>
  </si>
  <si>
    <t>Pig fat, rendered or otherwise extracted (excl. lard)</t>
  </si>
  <si>
    <t>'150120</t>
  </si>
  <si>
    <r>
      <t xml:space="preserve">Lard stearin, lard oil, oleostearin, oleo-oil and tallow oil (excl. emulsified, mixed or otherwise </t>
    </r>
    <r>
      <rPr>
        <b/>
        <sz val="8"/>
        <color rgb="FF002B54"/>
        <rFont val="Calibri"/>
        <family val="2"/>
        <scheme val="minor"/>
      </rPr>
      <t>...</t>
    </r>
  </si>
  <si>
    <t>'150300</t>
  </si>
  <si>
    <t>Fats of bovine animals, sheep or goats (excl. tallow, oleostearin and oleo-oil)</t>
  </si>
  <si>
    <t>'150290</t>
  </si>
  <si>
    <t>Crude soya-bean oil, whether or not degummed</t>
  </si>
  <si>
    <t>'150710</t>
  </si>
  <si>
    <r>
      <t xml:space="preserve">Fats and oils and their fractions of marine mammals, whether or not refined (excl. chemically </t>
    </r>
    <r>
      <rPr>
        <b/>
        <sz val="8"/>
        <color rgb="FF002B54"/>
        <rFont val="Calibri"/>
        <family val="2"/>
        <scheme val="minor"/>
      </rPr>
      <t>...</t>
    </r>
  </si>
  <si>
    <t>'150430</t>
  </si>
  <si>
    <r>
      <t xml:space="preserve">Virgin olive oil and its fractions obtained from the fruit of the olive tree solely by mechanical </t>
    </r>
    <r>
      <rPr>
        <b/>
        <sz val="8"/>
        <color rgb="FF002B54"/>
        <rFont val="Calibri"/>
        <family val="2"/>
        <scheme val="minor"/>
      </rPr>
      <t>...</t>
    </r>
  </si>
  <si>
    <t>'150910</t>
  </si>
  <si>
    <t>Crude cotton-seed oil</t>
  </si>
  <si>
    <t>'151221</t>
  </si>
  <si>
    <t>Crude sunflower-seed or safflower oil</t>
  </si>
  <si>
    <t>'151211</t>
  </si>
  <si>
    <t>Crude palm kernel and babassu oil</t>
  </si>
  <si>
    <t>'151321</t>
  </si>
  <si>
    <r>
      <t xml:space="preserve">Animal fats and oils and their fractions, partly or wholly hydrogenated, inter-esterified, </t>
    </r>
    <r>
      <rPr>
        <b/>
        <sz val="8"/>
        <color rgb="FF002B54"/>
        <rFont val="Calibri"/>
        <family val="2"/>
        <scheme val="minor"/>
      </rPr>
      <t>...</t>
    </r>
  </si>
  <si>
    <t>'151610</t>
  </si>
  <si>
    <t>Crude linseed oil</t>
  </si>
  <si>
    <t>'151511</t>
  </si>
  <si>
    <t>Low erucic acid rape or colza oil "fixed oil which has an erucic acid content of &lt; 2%", crude</t>
  </si>
  <si>
    <t>'151411</t>
  </si>
  <si>
    <t>Degras; residues resulting from the treatment of fatty substances or animal or vegetable waxes</t>
  </si>
  <si>
    <t>'152200</t>
  </si>
  <si>
    <r>
      <t xml:space="preserve">Maize oil and fractions thereof, whether or not refined, but not chemically modified (excl. </t>
    </r>
    <r>
      <rPr>
        <b/>
        <sz val="8"/>
        <color rgb="FF002B54"/>
        <rFont val="Calibri"/>
        <family val="2"/>
        <scheme val="minor"/>
      </rPr>
      <t>...</t>
    </r>
  </si>
  <si>
    <t>'151529</t>
  </si>
  <si>
    <t>Crude maize oil</t>
  </si>
  <si>
    <t>'151521</t>
  </si>
  <si>
    <t>Vegetable waxes, whether or not refined or coloured (excl. triglycerides)</t>
  </si>
  <si>
    <t>'152110</t>
  </si>
  <si>
    <t>Glycerol, crude; glycerol waters and glycerol lyes</t>
  </si>
  <si>
    <t>'152000</t>
  </si>
  <si>
    <r>
      <t xml:space="preserve">Linseed oil and fractions thereof, whether or not refined, but not chemically modified (excl. </t>
    </r>
    <r>
      <rPr>
        <b/>
        <sz val="8"/>
        <color rgb="FF002B54"/>
        <rFont val="Calibri"/>
        <family val="2"/>
        <scheme val="minor"/>
      </rPr>
      <t>...</t>
    </r>
  </si>
  <si>
    <t>'151519</t>
  </si>
  <si>
    <r>
      <t xml:space="preserve">Palm kernel and babassu oil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</si>
  <si>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'151329</t>
  </si>
  <si>
    <r>
      <t xml:space="preserve">Cotton-seed oil and its fractions, whether or not refined, but not chemically modified (excl. </t>
    </r>
    <r>
      <rPr>
        <b/>
        <sz val="8"/>
        <color rgb="FF002B54"/>
        <rFont val="Calibri"/>
        <family val="2"/>
        <scheme val="minor"/>
      </rPr>
      <t>...</t>
    </r>
  </si>
  <si>
    <t>'151229</t>
  </si>
  <si>
    <r>
      <t xml:space="preserve">Other oils and their fractions, obtained solely from olives, whether or not refined, but not </t>
    </r>
    <r>
      <rPr>
        <b/>
        <sz val="8"/>
        <color rgb="FF002B54"/>
        <rFont val="Calibri"/>
        <family val="2"/>
        <scheme val="minor"/>
      </rPr>
      <t>...</t>
    </r>
  </si>
  <si>
    <t>'151000</t>
  </si>
  <si>
    <t>Crude palm oil</t>
  </si>
  <si>
    <t>'151110</t>
  </si>
  <si>
    <r>
      <t xml:space="preserve">Olive oil "EU cat. 4 and 5" and fractions obtained from the fruit of the olive tree solely </t>
    </r>
    <r>
      <rPr>
        <b/>
        <sz val="8"/>
        <color rgb="FF002B54"/>
        <rFont val="Calibri"/>
        <family val="2"/>
        <scheme val="minor"/>
      </rPr>
      <t>...</t>
    </r>
  </si>
  <si>
    <t>'150990</t>
  </si>
  <si>
    <t>Crude groundnut oil</t>
  </si>
  <si>
    <t>'150810</t>
  </si>
  <si>
    <t>Beeswax, other insect waxes and spermaceti, whether or not refined or coloured</t>
  </si>
  <si>
    <t>'152190</t>
  </si>
  <si>
    <t>Wool grease and fatty substances derived therefrom, incl. lanolin</t>
  </si>
  <si>
    <t>'150500</t>
  </si>
  <si>
    <t>Margarine (excl. liquid)</t>
  </si>
  <si>
    <t>'151710</t>
  </si>
  <si>
    <t>Palm oil and its fractions, whether or not refined (excl. chemically modified and crude)</t>
  </si>
  <si>
    <t>'151190</t>
  </si>
  <si>
    <r>
      <t xml:space="preserve">Fats and oils of fish and their fractions, whether or not refined (excl. liver oils and chemically </t>
    </r>
    <r>
      <rPr>
        <b/>
        <sz val="8"/>
        <color rgb="FF002B54"/>
        <rFont val="Calibri"/>
        <family val="2"/>
        <scheme val="minor"/>
      </rPr>
      <t>...</t>
    </r>
  </si>
  <si>
    <t>'150420</t>
  </si>
  <si>
    <r>
      <t xml:space="preserve">High erucic acid rape or colza oil "fixed oil which has an erucic acid content of &gt;= 2%", and </t>
    </r>
    <r>
      <rPr>
        <b/>
        <sz val="8"/>
        <color rgb="FF002B54"/>
        <rFont val="Calibri"/>
        <family val="2"/>
        <scheme val="minor"/>
      </rPr>
      <t>...</t>
    </r>
  </si>
  <si>
    <t>'151499</t>
  </si>
  <si>
    <r>
      <t xml:space="preserve">Other animal fats and oils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</si>
  <si>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'150600</t>
  </si>
  <si>
    <t>Groundnut oil and its fractions, whether or not refined (excl. chemically modified and crude)</t>
  </si>
  <si>
    <t>'150890</t>
  </si>
  <si>
    <t>Fish-liver oils and their fractions, whether or not refined (excl. chemically modified)</t>
  </si>
  <si>
    <t>'150410</t>
  </si>
  <si>
    <t>Tallow of bovine animals, sheep or goats (excl. oil and oleostearin)</t>
  </si>
  <si>
    <t>'150210</t>
  </si>
  <si>
    <r>
      <t xml:space="preserve">Low erucic acid rape or colza oil "fixed oil which has an erucic acid content of &lt; 2%" and </t>
    </r>
    <r>
      <rPr>
        <b/>
        <sz val="8"/>
        <color rgb="FF002B54"/>
        <rFont val="Calibri"/>
        <family val="2"/>
        <scheme val="minor"/>
      </rPr>
      <t>...</t>
    </r>
  </si>
  <si>
    <t>'151419</t>
  </si>
  <si>
    <t>Soya-bean oil and its fractions, whether or not refined (excl. chemically modified and crude)</t>
  </si>
  <si>
    <t>'150790</t>
  </si>
  <si>
    <r>
      <t xml:space="preserve">Animal or vegetable fats and oils and their fractions, boiled, oxidised, dehydrated, sulphurised, </t>
    </r>
    <r>
      <rPr>
        <b/>
        <sz val="8"/>
        <color rgb="FF002B54"/>
        <rFont val="Calibri"/>
        <family val="2"/>
        <scheme val="minor"/>
      </rPr>
      <t>...</t>
    </r>
  </si>
  <si>
    <t>'151800</t>
  </si>
  <si>
    <t>Crude coconut oil</t>
  </si>
  <si>
    <t>'151311</t>
  </si>
  <si>
    <r>
      <t xml:space="preserve">Edible mixtures or preparations of animal or vegetable fats or oils and edible fractions of </t>
    </r>
    <r>
      <rPr>
        <b/>
        <sz val="8"/>
        <color rgb="FF002B54"/>
        <rFont val="Calibri"/>
        <family val="2"/>
        <scheme val="minor"/>
      </rPr>
      <t>...</t>
    </r>
  </si>
  <si>
    <t>'151790</t>
  </si>
  <si>
    <r>
      <t xml:space="preserve">Fixed vegetable fats and oils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</si>
  <si>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'151590</t>
  </si>
  <si>
    <r>
      <t xml:space="preserve">Sunflower-seed or safflower oil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</si>
  <si>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'151219</t>
  </si>
  <si>
    <t>Sesame oil and its fractions, whether or not refined, but not chemically modified</t>
  </si>
  <si>
    <t>'151550</t>
  </si>
  <si>
    <r>
      <t xml:space="preserve">High erucic acid rape or colza oil "fixed oil which has an erucic acid content of &gt;= 2%" and </t>
    </r>
    <r>
      <rPr>
        <b/>
        <sz val="8"/>
        <color rgb="FF002B54"/>
        <rFont val="Calibri"/>
        <family val="2"/>
        <scheme val="minor"/>
      </rPr>
      <t>...</t>
    </r>
  </si>
  <si>
    <t>'151491</t>
  </si>
  <si>
    <r>
      <t xml:space="preserve">Vegetable fats and oils and their fractions, partly or wholly hydrogenated, inter-esterified, </t>
    </r>
    <r>
      <rPr>
        <b/>
        <sz val="8"/>
        <color rgb="FF002B54"/>
        <rFont val="Calibri"/>
        <family val="2"/>
        <scheme val="minor"/>
      </rPr>
      <t>...</t>
    </r>
  </si>
  <si>
    <t>'151620</t>
  </si>
  <si>
    <t>Castor oil and fractions thereof, whether or not refined, but not chemically modified</t>
  </si>
  <si>
    <t>'151530</t>
  </si>
  <si>
    <t>Coconut oil and its fractions, whether or not refined, but not chemically modified (excl. crude)</t>
  </si>
  <si>
    <t>'151319</t>
  </si>
  <si>
    <t>Product: 15 Animal, vegetable or microbial fats and oils and their cleavage products; prepared edible fats; ...</t>
  </si>
  <si>
    <r>
      <t xml:space="preserve">Prepared or preserved meat, offal, blood or insects (excl. meat or offal of poultry, swine </t>
    </r>
    <r>
      <rPr>
        <b/>
        <sz val="8"/>
        <color rgb="FF002B54"/>
        <rFont val="Calibri"/>
        <family val="2"/>
        <scheme val="minor"/>
      </rPr>
      <t>...</t>
    </r>
  </si>
  <si>
    <t>'160290</t>
  </si>
  <si>
    <r>
      <t xml:space="preserve">Prepared or preserved meat or offal of bovine animals (excl. sausages and similar products, </t>
    </r>
    <r>
      <rPr>
        <b/>
        <sz val="8"/>
        <color rgb="FF002B54"/>
        <rFont val="Calibri"/>
        <family val="2"/>
        <scheme val="minor"/>
      </rPr>
      <t>...</t>
    </r>
  </si>
  <si>
    <t>'160250</t>
  </si>
  <si>
    <r>
      <t xml:space="preserve">Prepared or preserved meat and offal of swine, incl. mixtures (excl. hams, shoulders and cuts </t>
    </r>
    <r>
      <rPr>
        <b/>
        <sz val="8"/>
        <color rgb="FF002B54"/>
        <rFont val="Calibri"/>
        <family val="2"/>
        <scheme val="minor"/>
      </rPr>
      <t>...</t>
    </r>
  </si>
  <si>
    <t>'160249</t>
  </si>
  <si>
    <t>Prepared or preserved shoulders and cuts thereof, of swine</t>
  </si>
  <si>
    <t>'160242</t>
  </si>
  <si>
    <t>Hams of swine and cuts thereof, prepared or preserved</t>
  </si>
  <si>
    <t>'160241</t>
  </si>
  <si>
    <r>
      <t xml:space="preserve">Prepared or preserved meat or meat offal of ducks, geese and guinea fowl of the species domesticus </t>
    </r>
    <r>
      <rPr>
        <b/>
        <sz val="8"/>
        <color rgb="FF002B54"/>
        <rFont val="Calibri"/>
        <family val="2"/>
        <scheme val="minor"/>
      </rPr>
      <t>...</t>
    </r>
  </si>
  <si>
    <t>'160239</t>
  </si>
  <si>
    <r>
      <t xml:space="preserve">Meat or offal of turkeys "Gallus domesticus", prepared or preserved (excl. sausages and similar </t>
    </r>
    <r>
      <rPr>
        <b/>
        <sz val="8"/>
        <color rgb="FF002B54"/>
        <rFont val="Calibri"/>
        <family val="2"/>
        <scheme val="minor"/>
      </rPr>
      <t>...</t>
    </r>
  </si>
  <si>
    <t>'160231</t>
  </si>
  <si>
    <r>
      <t xml:space="preserve">Preparations of liver of any animal (excl. sausages and similar products and finely homogenised </t>
    </r>
    <r>
      <rPr>
        <b/>
        <sz val="8"/>
        <color rgb="FF002B54"/>
        <rFont val="Calibri"/>
        <family val="2"/>
        <scheme val="minor"/>
      </rPr>
      <t>...</t>
    </r>
  </si>
  <si>
    <t>'160220</t>
  </si>
  <si>
    <r>
      <t xml:space="preserve">Homogenised prepared meat, offal, blood or insects, put up for retail sale as infant food or </t>
    </r>
    <r>
      <rPr>
        <b/>
        <sz val="8"/>
        <color rgb="FF002B54"/>
        <rFont val="Calibri"/>
        <family val="2"/>
        <scheme val="minor"/>
      </rPr>
      <t>...</t>
    </r>
  </si>
  <si>
    <t>'160210</t>
  </si>
  <si>
    <t>Prepared or preserved eels, whole or in pieces (excl. minced)</t>
  </si>
  <si>
    <t>'160417</t>
  </si>
  <si>
    <t>Prepared or preserved anchovies, whole or in pieces (excl. minced)</t>
  </si>
  <si>
    <t>'160416</t>
  </si>
  <si>
    <t>Caviar substitutes prepared from fish eggs</t>
  </si>
  <si>
    <t>'160432</t>
  </si>
  <si>
    <t>Caviar</t>
  </si>
  <si>
    <t>'160431</t>
  </si>
  <si>
    <t>Prepared or preserved herrings, whole or in pieces (excl. minced)</t>
  </si>
  <si>
    <t>'160412</t>
  </si>
  <si>
    <t>Prepared or preserved salmon, whole or in pieces (excl. minced)</t>
  </si>
  <si>
    <t>'160411</t>
  </si>
  <si>
    <r>
      <t xml:space="preserve">Aquatic invertebrates, prepared or preserved (excl. smoked, crustaceans, molluscs, sea cucumbers, </t>
    </r>
    <r>
      <rPr>
        <b/>
        <sz val="8"/>
        <color rgb="FF002B54"/>
        <rFont val="Calibri"/>
        <family val="2"/>
        <scheme val="minor"/>
      </rPr>
      <t>...</t>
    </r>
  </si>
  <si>
    <t>'160569</t>
  </si>
  <si>
    <t>Sea urchins, prepared or preserved (excl. smoked)</t>
  </si>
  <si>
    <t>'160562</t>
  </si>
  <si>
    <t>Sea cucumbers, prepared or preserved (excl. smoked)</t>
  </si>
  <si>
    <t>'160561</t>
  </si>
  <si>
    <r>
      <t xml:space="preserve">Molluscs, prepared or preserved (excl. smoked, oysters, scallops, mussels, cuttle fish, squid, </t>
    </r>
    <r>
      <rPr>
        <b/>
        <sz val="8"/>
        <color rgb="FF002B54"/>
        <rFont val="Calibri"/>
        <family val="2"/>
        <scheme val="minor"/>
      </rPr>
      <t>...</t>
    </r>
  </si>
  <si>
    <t>'160559</t>
  </si>
  <si>
    <t>Snails, prepared or preserved (excl. smoked and sea snails)</t>
  </si>
  <si>
    <t>'160558</t>
  </si>
  <si>
    <t>Clams, cockles and arkshells, prepared or preserved (excl. smoked)</t>
  </si>
  <si>
    <t>'160556</t>
  </si>
  <si>
    <t>Octopus, prepared or preserved (excl. smoked)</t>
  </si>
  <si>
    <t>'160555</t>
  </si>
  <si>
    <t>Mussels, prepared or preserved (excl. smoked)</t>
  </si>
  <si>
    <t>'160553</t>
  </si>
  <si>
    <t>Scallops, incl. queen scallops, prepared or preserved (excl. smoked)</t>
  </si>
  <si>
    <t>'160552</t>
  </si>
  <si>
    <t>Oysters, prepared or preserved (excl. smoked)</t>
  </si>
  <si>
    <t>'160551</t>
  </si>
  <si>
    <t>Crustaceans, prepared or preserved (excl. smoked, crabs, shrimps, prawns and lobster)</t>
  </si>
  <si>
    <t>'160540</t>
  </si>
  <si>
    <t>Extracts and juices of meat, fish or crustaceans, molluscs and other aquatic invertebrates</t>
  </si>
  <si>
    <t>'160300</t>
  </si>
  <si>
    <r>
      <t xml:space="preserve">Prepared or preserved fish, whole or in pieces (excl. minced, merely smoked, and salmon, herrings, </t>
    </r>
    <r>
      <rPr>
        <b/>
        <sz val="8"/>
        <color rgb="FF002B54"/>
        <rFont val="Calibri"/>
        <family val="2"/>
        <scheme val="minor"/>
      </rPr>
      <t>...</t>
    </r>
  </si>
  <si>
    <t>'160419</t>
  </si>
  <si>
    <t>Lobster, prepared or preserved (excl. smoked)</t>
  </si>
  <si>
    <t>'160530</t>
  </si>
  <si>
    <t>Cuttlefish and squid, prepared or preserved (excl. smoked)</t>
  </si>
  <si>
    <t>'160554</t>
  </si>
  <si>
    <t>Prepared or preserved mackerel, whole or in pieces (excl. minced)</t>
  </si>
  <si>
    <t>'160415</t>
  </si>
  <si>
    <r>
      <t xml:space="preserve">Sausages and similar products, of meat, meat offal, blood or insects; food preparations based </t>
    </r>
    <r>
      <rPr>
        <b/>
        <sz val="8"/>
        <color rgb="FF002B54"/>
        <rFont val="Calibri"/>
        <family val="2"/>
        <scheme val="minor"/>
      </rPr>
      <t>...</t>
    </r>
  </si>
  <si>
    <t>'160100</t>
  </si>
  <si>
    <t>Shrimps and prawns, prepared or preserved, in airtight containers (excl. smoked)</t>
  </si>
  <si>
    <t>'160529</t>
  </si>
  <si>
    <r>
      <t xml:space="preserve">Meat or offal of fowls of the species "Gallus domesticus", prepared or preserved (excl. sausages </t>
    </r>
    <r>
      <rPr>
        <b/>
        <sz val="8"/>
        <color rgb="FF002B54"/>
        <rFont val="Calibri"/>
        <family val="2"/>
        <scheme val="minor"/>
      </rPr>
      <t>...</t>
    </r>
  </si>
  <si>
    <t>'160232</t>
  </si>
  <si>
    <t>Prepared or preserved fish (excl. whole or in pieces)</t>
  </si>
  <si>
    <t>'160420</t>
  </si>
  <si>
    <t>Crab, prepared or preserved (excl. smoked)</t>
  </si>
  <si>
    <t>'160510</t>
  </si>
  <si>
    <t>Shrimps and prawns, prepared or preserved, not in airtight containers (excl. smoked)</t>
  </si>
  <si>
    <t>'160521</t>
  </si>
  <si>
    <t>Prepared or preserved tunas, skipjack and Atlantic bonito, whole or in pieces (excl. minced)</t>
  </si>
  <si>
    <t>'160414</t>
  </si>
  <si>
    <r>
      <t xml:space="preserve">Prepared or preserved sardines, sardinella and brisling or sprats, whole or in pieces (excl. </t>
    </r>
    <r>
      <rPr>
        <b/>
        <sz val="8"/>
        <color rgb="FF002B54"/>
        <rFont val="Calibri"/>
        <family val="2"/>
        <scheme val="minor"/>
      </rPr>
      <t>...</t>
    </r>
  </si>
  <si>
    <t>'160413</t>
  </si>
  <si>
    <t>Product: 16 Preparations of meat, of fish, of crustaceans, molluscs or other aquatic invertebrates, or ...</t>
  </si>
  <si>
    <t>Chemically pure fructose in solid form</t>
  </si>
  <si>
    <t>'170250</t>
  </si>
  <si>
    <t>Maple sugar, in solid form, and maple syrup (excl. flavoured or coloured)</t>
  </si>
  <si>
    <t>'170220</t>
  </si>
  <si>
    <r>
      <t xml:space="preserve">Lactose in solid form and lactose syrup, not containing added flavouring or colouring matter, </t>
    </r>
    <r>
      <rPr>
        <b/>
        <sz val="8"/>
        <color rgb="FF002B54"/>
        <rFont val="Calibri"/>
        <family val="2"/>
        <scheme val="minor"/>
      </rPr>
      <t>...</t>
    </r>
  </si>
  <si>
    <t>'170219</t>
  </si>
  <si>
    <r>
      <t xml:space="preserve">Fructose in solid form and fructose syrup, not containing added flavouring or colouring matter </t>
    </r>
    <r>
      <rPr>
        <b/>
        <sz val="8"/>
        <color rgb="FF002B54"/>
        <rFont val="Calibri"/>
        <family val="2"/>
        <scheme val="minor"/>
      </rPr>
      <t>...</t>
    </r>
  </si>
  <si>
    <t>'170260</t>
  </si>
  <si>
    <t>Beet molasses resulting from the extraction or refining of sugar</t>
  </si>
  <si>
    <t>'170390</t>
  </si>
  <si>
    <r>
      <t xml:space="preserve">Glucose in solid form and glucose syrup, not containing added flavouring or colouring matter, </t>
    </r>
    <r>
      <rPr>
        <b/>
        <sz val="8"/>
        <color rgb="FF002B54"/>
        <rFont val="Calibri"/>
        <family val="2"/>
        <scheme val="minor"/>
      </rPr>
      <t>...</t>
    </r>
  </si>
  <si>
    <t>'170240</t>
  </si>
  <si>
    <t>'170211</t>
  </si>
  <si>
    <t>Refined cane or beet sugar, containing added flavouring or colouring, in solid form</t>
  </si>
  <si>
    <t>'170191</t>
  </si>
  <si>
    <t>Raw beet sugar (excl. added flavouring or colouring)</t>
  </si>
  <si>
    <t>'170112</t>
  </si>
  <si>
    <t>Cane molasses resulting from the extraction or refining of sugar</t>
  </si>
  <si>
    <t>'170310</t>
  </si>
  <si>
    <r>
      <t xml:space="preserve">Sugars in solid form, incl. invert sugar and chemically pure maltose, and sugar and sugar syrup </t>
    </r>
    <r>
      <rPr>
        <b/>
        <sz val="8"/>
        <color rgb="FF002B54"/>
        <rFont val="Calibri"/>
        <family val="2"/>
        <scheme val="minor"/>
      </rPr>
      <t>...</t>
    </r>
  </si>
  <si>
    <t>'170290</t>
  </si>
  <si>
    <t>Chewing gum, whether or not sugar-coated</t>
  </si>
  <si>
    <t>'170410</t>
  </si>
  <si>
    <r>
      <t xml:space="preserve">Glucose in solid form and glucose syrup, not containing added flavouring or colouring matter </t>
    </r>
    <r>
      <rPr>
        <b/>
        <sz val="8"/>
        <color rgb="FF002B54"/>
        <rFont val="Calibri"/>
        <family val="2"/>
        <scheme val="minor"/>
      </rPr>
      <t>...</t>
    </r>
  </si>
  <si>
    <t>'170230</t>
  </si>
  <si>
    <t>Sugar confectionery not containing cocoa, incl. white chocolate (excl. chewing gum)</t>
  </si>
  <si>
    <t>'170490</t>
  </si>
  <si>
    <r>
      <t xml:space="preserve">Raw cane sugar, in solid form, not containing added flavouring or colouring matter, obtained </t>
    </r>
    <r>
      <rPr>
        <b/>
        <sz val="8"/>
        <color rgb="FF002B54"/>
        <rFont val="Calibri"/>
        <family val="2"/>
        <scheme val="minor"/>
      </rPr>
      <t>...</t>
    </r>
  </si>
  <si>
    <t>'170113</t>
  </si>
  <si>
    <r>
      <t xml:space="preserve">Raw cane sugar, in solid form, not containing added flavouring or colouring matter (excl. cane </t>
    </r>
    <r>
      <rPr>
        <b/>
        <sz val="8"/>
        <color rgb="FF002B54"/>
        <rFont val="Calibri"/>
        <family val="2"/>
        <scheme val="minor"/>
      </rPr>
      <t>...</t>
    </r>
  </si>
  <si>
    <t>'170114</t>
  </si>
  <si>
    <r>
      <t xml:space="preserve">Cane or beet sugar and chemically pure sucrose, in solid form (excl. cane and beet sugar containing </t>
    </r>
    <r>
      <rPr>
        <b/>
        <sz val="8"/>
        <color rgb="FF002B54"/>
        <rFont val="Calibri"/>
        <family val="2"/>
        <scheme val="minor"/>
      </rPr>
      <t>...</t>
    </r>
  </si>
  <si>
    <t>'170199</t>
  </si>
  <si>
    <t>Product: 17 Sugars and sugar confectionery</t>
  </si>
  <si>
    <t>Cocoa paste, wholly or partly defatted</t>
  </si>
  <si>
    <t>'180320</t>
  </si>
  <si>
    <t>Cocoa paste (excl. defatted)</t>
  </si>
  <si>
    <t>'180310</t>
  </si>
  <si>
    <t>Cocoa shells, husks, skins and other cocoa waste</t>
  </si>
  <si>
    <t>'180200</t>
  </si>
  <si>
    <t>Cocoa butter, fat and oil</t>
  </si>
  <si>
    <t>'180400</t>
  </si>
  <si>
    <t>Cocoa beans, whole or broken, raw or roasted</t>
  </si>
  <si>
    <t>'180100</t>
  </si>
  <si>
    <t>Cocoa powder, sweetened</t>
  </si>
  <si>
    <t>'180610</t>
  </si>
  <si>
    <t>Cocoa powder, not containing added sugar or other sweetening matter</t>
  </si>
  <si>
    <t>'180500</t>
  </si>
  <si>
    <r>
      <t xml:space="preserve">Chocolate and other preparations containing cocoa, in blocks, slabs or bars of &lt;= 2 kg (excl. </t>
    </r>
    <r>
      <rPr>
        <b/>
        <sz val="8"/>
        <color rgb="FF002B54"/>
        <rFont val="Calibri"/>
        <family val="2"/>
        <scheme val="minor"/>
      </rPr>
      <t>...</t>
    </r>
  </si>
  <si>
    <t>'180632</t>
  </si>
  <si>
    <r>
      <t xml:space="preserve">Chocolate and other food preparations containing cocoa, in blocks, slabs or bars weighing &gt; </t>
    </r>
    <r>
      <rPr>
        <b/>
        <sz val="8"/>
        <color rgb="FF002B54"/>
        <rFont val="Calibri"/>
        <family val="2"/>
        <scheme val="minor"/>
      </rPr>
      <t>...</t>
    </r>
  </si>
  <si>
    <t>'180620</t>
  </si>
  <si>
    <t>Chocolate and other preparations containing cocoa, in blocks, slabs or bars of &lt;= 2 kg, filled</t>
  </si>
  <si>
    <t>'180631</t>
  </si>
  <si>
    <r>
      <t xml:space="preserve">Chocolate and other preparations containing cocoa, in containers or immediate packings of &lt;= </t>
    </r>
    <r>
      <rPr>
        <b/>
        <sz val="8"/>
        <color rgb="FF002B54"/>
        <rFont val="Calibri"/>
        <family val="2"/>
        <scheme val="minor"/>
      </rPr>
      <t>...</t>
    </r>
  </si>
  <si>
    <t>'180690</t>
  </si>
  <si>
    <t>Product: 18 Cocoa and cocoa preparations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</si>
</sst>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b/>
      <sz val="8"/>
      <color rgb="FF002B5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B54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2B54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/>
      <top style="thin">
        <color rgb="FF002B54"/>
      </top>
      <bottom style="thin">
        <color rgb="FF000000"/>
      </bottom>
      <diagonal/>
    </border>
    <border>
      <left/>
      <right/>
      <top style="thin">
        <color rgb="FF002B54"/>
      </top>
      <bottom style="thin">
        <color rgb="FF000000"/>
      </bottom>
      <diagonal/>
    </border>
    <border>
      <left/>
      <right style="thin">
        <color rgb="FF002B54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2B54"/>
      </right>
      <top/>
      <bottom/>
      <diagonal/>
    </border>
    <border>
      <left style="thin">
        <color rgb="FF002B5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/>
      <right/>
      <top/>
      <bottom style="thin">
        <color rgb="FF002B54"/>
      </bottom>
      <diagonal/>
    </border>
    <border>
      <left/>
      <right style="thin">
        <color rgb="FF002B54"/>
      </right>
      <top/>
      <bottom style="thin">
        <color rgb="FF002B5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1" xfId="0" applyBorder="1"/>
    <xf numFmtId="0" fontId="1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left" wrapText="1"/>
    </xf>
    <xf numFmtId="0" fontId="2" fillId="3" borderId="14" xfId="0" applyFont="1" applyFill="1" applyBorder="1" applyAlignment="1">
      <alignment horizontal="left" wrapText="1"/>
    </xf>
    <xf numFmtId="0" fontId="2" fillId="3" borderId="14" xfId="0" applyFont="1" applyFill="1" applyBorder="1" applyAlignment="1">
      <alignment horizontal="right"/>
    </xf>
    <xf numFmtId="0" fontId="2" fillId="3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left" wrapText="1"/>
    </xf>
    <xf numFmtId="0" fontId="2" fillId="4" borderId="14" xfId="0" applyFont="1" applyFill="1" applyBorder="1" applyAlignment="1">
      <alignment horizontal="left" wrapText="1"/>
    </xf>
    <xf numFmtId="0" fontId="2" fillId="4" borderId="14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left" wrapText="1"/>
    </xf>
    <xf numFmtId="0" fontId="2" fillId="3" borderId="17" xfId="0" applyFont="1" applyFill="1" applyBorder="1" applyAlignment="1">
      <alignment horizontal="left" wrapText="1"/>
    </xf>
    <xf numFmtId="0" fontId="2" fillId="3" borderId="17" xfId="0" applyFont="1" applyFill="1" applyBorder="1" applyAlignment="1">
      <alignment horizontal="right"/>
    </xf>
    <xf numFmtId="0" fontId="2" fillId="3" borderId="17" xfId="0" applyFont="1" applyFill="1" applyBorder="1" applyAlignment="1">
      <alignment horizontal="center" wrapText="1"/>
    </xf>
    <xf numFmtId="0" fontId="0" fillId="0" borderId="18" xfId="0" applyBorder="1"/>
    <xf numFmtId="0" fontId="0" fillId="0" borderId="19" xfId="0" applyBorder="1"/>
    <xf numFmtId="0" fontId="2" fillId="4" borderId="16" xfId="0" applyFont="1" applyFill="1" applyBorder="1" applyAlignment="1">
      <alignment horizontal="left" wrapText="1"/>
    </xf>
    <xf numFmtId="0" fontId="2" fillId="4" borderId="17" xfId="0" applyFont="1" applyFill="1" applyBorder="1" applyAlignment="1">
      <alignment horizontal="left" wrapText="1"/>
    </xf>
    <xf numFmtId="0" fontId="2" fillId="4" borderId="17" xfId="0" applyFont="1" applyFill="1" applyBorder="1" applyAlignment="1">
      <alignment horizontal="right"/>
    </xf>
    <xf numFmtId="0" fontId="2" fillId="4" borderId="17" xfId="0" applyFont="1" applyFill="1" applyBorder="1" applyAlignment="1">
      <alignment horizontal="center" wrapText="1"/>
    </xf>
    <xf numFmtId="0" fontId="0" fillId="6" borderId="0" xfId="0" applyFill="1"/>
    <xf numFmtId="0" fontId="2" fillId="6" borderId="15" xfId="0" applyFont="1" applyFill="1" applyBorder="1" applyAlignment="1">
      <alignment horizontal="left" wrapText="1"/>
    </xf>
    <xf numFmtId="0" fontId="2" fillId="6" borderId="14" xfId="0" applyFont="1" applyFill="1" applyBorder="1" applyAlignment="1">
      <alignment horizontal="left" wrapText="1"/>
    </xf>
    <xf numFmtId="0" fontId="2" fillId="6" borderId="14" xfId="0" applyFont="1" applyFill="1" applyBorder="1" applyAlignment="1">
      <alignment horizontal="right"/>
    </xf>
    <xf numFmtId="0" fontId="2" fillId="6" borderId="14" xfId="0" applyFont="1" applyFill="1" applyBorder="1" applyAlignment="1">
      <alignment horizontal="center" wrapText="1"/>
    </xf>
    <xf numFmtId="0" fontId="0" fillId="6" borderId="11" xfId="0" applyFill="1" applyBorder="1"/>
    <xf numFmtId="0" fontId="0" fillId="7" borderId="0" xfId="0" applyFill="1"/>
    <xf numFmtId="0" fontId="4" fillId="5" borderId="0" xfId="0" applyFont="1" applyFill="1"/>
    <xf numFmtId="0" fontId="5" fillId="5" borderId="0" xfId="0" applyFont="1" applyFill="1" applyAlignment="1">
      <alignment horizontal="right"/>
    </xf>
    <xf numFmtId="0" fontId="2" fillId="7" borderId="14" xfId="0" applyFont="1" applyFill="1" applyBorder="1" applyAlignment="1">
      <alignment horizontal="right"/>
    </xf>
    <xf numFmtId="0" fontId="2" fillId="8" borderId="7" xfId="0" applyFont="1" applyFill="1" applyBorder="1" applyAlignment="1">
      <alignment horizontal="right"/>
    </xf>
    <xf numFmtId="0" fontId="0" fillId="8" borderId="0" xfId="0" applyFill="1"/>
    <xf numFmtId="0" fontId="2" fillId="3" borderId="7" xfId="0" applyFont="1" applyFill="1" applyBorder="1" applyAlignment="1">
      <alignment horizontal="right"/>
    </xf>
    <xf numFmtId="0" fontId="0" fillId="6" borderId="19" xfId="0" applyFill="1" applyBorder="1"/>
    <xf numFmtId="0" fontId="0" fillId="6" borderId="18" xfId="0" applyFill="1" applyBorder="1"/>
    <xf numFmtId="0" fontId="2" fillId="6" borderId="17" xfId="0" applyFont="1" applyFill="1" applyBorder="1" applyAlignment="1">
      <alignment horizontal="right"/>
    </xf>
    <xf numFmtId="0" fontId="2" fillId="6" borderId="17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left" wrapText="1"/>
    </xf>
    <xf numFmtId="0" fontId="2" fillId="6" borderId="16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0" xfId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comtrade.un.org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comtrade.un.org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comtrade.un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comtrade.un.org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comtrade.un.or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comtrade.u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workbookViewId="0">
      <selection activeCell="J15" sqref="J15"/>
    </sheetView>
  </sheetViews>
  <sheetFormatPr defaultRowHeight="14.4" x14ac:dyDescent="0.3"/>
  <cols>
    <col min="2" max="2" width="46" customWidth="1"/>
  </cols>
  <sheetData>
    <row r="1" spans="1:32" ht="21.6" customHeight="1" x14ac:dyDescent="0.3">
      <c r="A1" s="43" t="s">
        <v>0</v>
      </c>
      <c r="B1" s="46" t="s">
        <v>1</v>
      </c>
      <c r="C1" s="49" t="s">
        <v>2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ht="21.6" customHeight="1" x14ac:dyDescent="0.3">
      <c r="A2" s="44"/>
      <c r="B2" s="47"/>
      <c r="C2" s="52" t="s">
        <v>3</v>
      </c>
      <c r="D2" s="53"/>
      <c r="E2" s="53"/>
      <c r="F2" s="53"/>
      <c r="G2" s="53"/>
      <c r="H2" s="53"/>
      <c r="I2" s="53"/>
      <c r="J2" s="53"/>
      <c r="K2" s="53"/>
      <c r="L2" s="53"/>
      <c r="M2" s="54"/>
      <c r="N2" s="52" t="s">
        <v>4</v>
      </c>
      <c r="O2" s="53"/>
      <c r="P2" s="53"/>
      <c r="Q2" s="53"/>
      <c r="R2" s="53"/>
      <c r="S2" s="53"/>
      <c r="T2" s="54"/>
      <c r="U2" s="52" t="s">
        <v>5</v>
      </c>
      <c r="V2" s="53"/>
      <c r="W2" s="53"/>
      <c r="X2" s="53"/>
      <c r="Y2" s="53"/>
      <c r="Z2" s="53"/>
      <c r="AA2" s="54"/>
      <c r="AF2" s="1"/>
    </row>
    <row r="3" spans="1:32" ht="21.6" customHeight="1" x14ac:dyDescent="0.3">
      <c r="A3" s="45"/>
      <c r="B3" s="48"/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/>
      <c r="O3" s="2" t="s">
        <v>6</v>
      </c>
      <c r="P3" s="2" t="s">
        <v>11</v>
      </c>
      <c r="Q3" s="2" t="s">
        <v>17</v>
      </c>
      <c r="R3" s="2" t="s">
        <v>14</v>
      </c>
      <c r="S3" s="2" t="s">
        <v>15</v>
      </c>
      <c r="T3" s="2" t="s">
        <v>16</v>
      </c>
      <c r="U3" s="2"/>
      <c r="V3" s="2" t="s">
        <v>6</v>
      </c>
      <c r="W3" s="2" t="s">
        <v>11</v>
      </c>
      <c r="X3" s="2" t="s">
        <v>18</v>
      </c>
      <c r="Y3" s="2" t="s">
        <v>14</v>
      </c>
      <c r="Z3" s="2" t="s">
        <v>15</v>
      </c>
      <c r="AA3" s="2" t="s">
        <v>16</v>
      </c>
      <c r="AF3" s="1"/>
    </row>
    <row r="4" spans="1:32" ht="21.6" customHeight="1" x14ac:dyDescent="0.3">
      <c r="A4" s="3" t="s">
        <v>19</v>
      </c>
      <c r="B4" s="4" t="s">
        <v>20</v>
      </c>
      <c r="C4" s="5">
        <v>74548</v>
      </c>
      <c r="D4" s="5">
        <v>0.21</v>
      </c>
      <c r="E4" s="5">
        <v>0.45825756949558399</v>
      </c>
      <c r="F4" s="5">
        <v>0.29566700378765343</v>
      </c>
      <c r="G4" s="5">
        <v>8.7418977128768269E-2</v>
      </c>
      <c r="H4" s="5">
        <v>41</v>
      </c>
      <c r="I4" s="5">
        <v>33</v>
      </c>
      <c r="J4" s="5">
        <v>5</v>
      </c>
      <c r="K4" s="5">
        <v>86290</v>
      </c>
      <c r="L4" s="5" t="s">
        <v>21</v>
      </c>
      <c r="M4" s="5">
        <v>864</v>
      </c>
      <c r="N4" s="6"/>
      <c r="O4" s="5">
        <v>113183</v>
      </c>
      <c r="P4" s="5">
        <v>7</v>
      </c>
      <c r="Q4" s="5">
        <v>7</v>
      </c>
      <c r="R4" s="5">
        <v>137474</v>
      </c>
      <c r="S4" s="5" t="s">
        <v>21</v>
      </c>
      <c r="T4" s="5">
        <v>823</v>
      </c>
      <c r="U4" s="6"/>
      <c r="V4" s="5">
        <v>225000</v>
      </c>
      <c r="W4" s="5">
        <v>-3</v>
      </c>
      <c r="X4" s="5">
        <v>13</v>
      </c>
      <c r="Y4" s="5">
        <v>235084</v>
      </c>
      <c r="Z4" s="5" t="s">
        <v>21</v>
      </c>
      <c r="AA4" s="5">
        <v>957</v>
      </c>
      <c r="AF4" s="1"/>
    </row>
    <row r="5" spans="1:32" ht="21.6" customHeight="1" x14ac:dyDescent="0.3">
      <c r="A5" s="7" t="s">
        <v>22</v>
      </c>
      <c r="B5" s="8" t="s">
        <v>23</v>
      </c>
      <c r="C5" s="9">
        <v>68966</v>
      </c>
      <c r="D5" s="5">
        <v>0.44</v>
      </c>
      <c r="E5" s="5">
        <v>0.66332495807107994</v>
      </c>
      <c r="F5" s="5">
        <v>0.27352807027981041</v>
      </c>
      <c r="G5" s="5">
        <v>7.4817605230996898E-2</v>
      </c>
      <c r="H5" s="9">
        <v>3</v>
      </c>
      <c r="I5" s="9">
        <v>13</v>
      </c>
      <c r="J5" s="9">
        <v>0</v>
      </c>
      <c r="K5" s="9">
        <v>258826</v>
      </c>
      <c r="L5" s="9" t="s">
        <v>21</v>
      </c>
      <c r="M5" s="9">
        <v>266</v>
      </c>
      <c r="N5" s="10"/>
      <c r="O5" s="9">
        <v>116984</v>
      </c>
      <c r="P5" s="9">
        <v>6</v>
      </c>
      <c r="Q5" s="9">
        <v>3</v>
      </c>
      <c r="R5" s="9">
        <v>424435</v>
      </c>
      <c r="S5" s="9" t="s">
        <v>21</v>
      </c>
      <c r="T5" s="9">
        <v>276</v>
      </c>
      <c r="U5" s="10"/>
      <c r="V5" s="9">
        <v>524591</v>
      </c>
      <c r="W5" s="9">
        <v>7</v>
      </c>
      <c r="X5" s="9">
        <v>12</v>
      </c>
      <c r="Y5" s="9">
        <v>2124582</v>
      </c>
      <c r="Z5" s="9" t="s">
        <v>21</v>
      </c>
      <c r="AA5" s="9">
        <v>247</v>
      </c>
      <c r="AF5" s="1"/>
    </row>
    <row r="6" spans="1:32" ht="21.6" customHeight="1" x14ac:dyDescent="0.3">
      <c r="A6" s="3" t="s">
        <v>24</v>
      </c>
      <c r="B6" s="4" t="s">
        <v>25</v>
      </c>
      <c r="C6" s="5">
        <v>32900</v>
      </c>
      <c r="D6" s="5">
        <v>0.53</v>
      </c>
      <c r="E6" s="5">
        <v>0.72801098892805183</v>
      </c>
      <c r="F6" s="5">
        <v>0.13048565252741587</v>
      </c>
      <c r="G6" s="5">
        <v>1.7026505515505511E-2</v>
      </c>
      <c r="H6" s="5">
        <v>13</v>
      </c>
      <c r="I6" s="5">
        <v>70</v>
      </c>
      <c r="J6" s="5">
        <v>0</v>
      </c>
      <c r="K6" s="5">
        <v>35106</v>
      </c>
      <c r="L6" s="5" t="s">
        <v>21</v>
      </c>
      <c r="M6" s="5">
        <v>937</v>
      </c>
      <c r="N6" s="6"/>
      <c r="O6" s="5">
        <v>47492</v>
      </c>
      <c r="P6" s="5">
        <v>9</v>
      </c>
      <c r="Q6" s="5">
        <v>1</v>
      </c>
      <c r="R6" s="5">
        <v>76907</v>
      </c>
      <c r="S6" s="5" t="s">
        <v>21</v>
      </c>
      <c r="T6" s="5">
        <v>618</v>
      </c>
      <c r="U6" s="6"/>
      <c r="V6" s="5">
        <v>47082</v>
      </c>
      <c r="W6" s="5">
        <v>9</v>
      </c>
      <c r="X6" s="5">
        <v>1</v>
      </c>
      <c r="Y6" s="5">
        <v>52211</v>
      </c>
      <c r="Z6" s="5" t="s">
        <v>21</v>
      </c>
      <c r="AA6" s="5">
        <v>902</v>
      </c>
      <c r="AF6" s="1"/>
    </row>
    <row r="7" spans="1:32" ht="21.6" customHeight="1" x14ac:dyDescent="0.3">
      <c r="A7" s="7" t="s">
        <v>26</v>
      </c>
      <c r="B7" s="8" t="s">
        <v>27</v>
      </c>
      <c r="C7" s="9">
        <v>14190</v>
      </c>
      <c r="D7" s="5">
        <v>0.33</v>
      </c>
      <c r="E7" s="5">
        <v>0.57445626465380284</v>
      </c>
      <c r="F7" s="5">
        <v>5.6279374144803378E-2</v>
      </c>
      <c r="G7" s="5">
        <v>3.167367954130763E-3</v>
      </c>
      <c r="H7" s="9">
        <v>373</v>
      </c>
      <c r="I7" s="9">
        <v>27</v>
      </c>
      <c r="J7" s="9">
        <v>5</v>
      </c>
      <c r="K7" s="9">
        <v>51363</v>
      </c>
      <c r="L7" s="9" t="s">
        <v>21</v>
      </c>
      <c r="M7" s="9">
        <v>276</v>
      </c>
      <c r="N7" s="10"/>
      <c r="O7" s="9">
        <v>34825</v>
      </c>
      <c r="P7" s="9">
        <v>33</v>
      </c>
      <c r="Q7" s="9">
        <v>1</v>
      </c>
      <c r="R7" s="9">
        <v>90261</v>
      </c>
      <c r="S7" s="9" t="s">
        <v>21</v>
      </c>
      <c r="T7" s="9">
        <v>386</v>
      </c>
      <c r="U7" s="10"/>
      <c r="V7" s="9">
        <v>53197</v>
      </c>
      <c r="W7" s="9">
        <v>160</v>
      </c>
      <c r="X7" s="9">
        <v>2</v>
      </c>
      <c r="Y7" s="9">
        <v>170001</v>
      </c>
      <c r="Z7" s="9" t="s">
        <v>21</v>
      </c>
      <c r="AA7" s="9">
        <v>313</v>
      </c>
      <c r="AF7" s="1"/>
    </row>
    <row r="8" spans="1:32" s="21" customFormat="1" ht="21.6" customHeight="1" x14ac:dyDescent="0.3">
      <c r="A8" s="22" t="s">
        <v>28</v>
      </c>
      <c r="B8" s="23" t="s">
        <v>29</v>
      </c>
      <c r="C8" s="24">
        <v>14032</v>
      </c>
      <c r="D8" s="24">
        <v>0.14000000000000001</v>
      </c>
      <c r="E8" s="24">
        <v>0.37416573867739417</v>
      </c>
      <c r="F8" s="24">
        <v>5.5652725722331292E-2</v>
      </c>
      <c r="G8" s="24">
        <v>3.097225880325035E-3</v>
      </c>
      <c r="H8" s="24">
        <v>-11</v>
      </c>
      <c r="I8" s="24">
        <v>17</v>
      </c>
      <c r="J8" s="24">
        <v>0</v>
      </c>
      <c r="K8" s="24">
        <v>17463</v>
      </c>
      <c r="L8" s="24" t="s">
        <v>21</v>
      </c>
      <c r="M8" s="24">
        <v>804</v>
      </c>
      <c r="N8" s="25"/>
      <c r="O8" s="24">
        <v>60616</v>
      </c>
      <c r="P8" s="24">
        <v>-14</v>
      </c>
      <c r="Q8" s="24">
        <v>2</v>
      </c>
      <c r="R8" s="24">
        <v>126439</v>
      </c>
      <c r="S8" s="24" t="s">
        <v>21</v>
      </c>
      <c r="T8" s="24">
        <v>479</v>
      </c>
      <c r="U8" s="25"/>
      <c r="V8" s="24">
        <v>82995</v>
      </c>
      <c r="W8" s="24">
        <v>-9</v>
      </c>
      <c r="X8" s="24">
        <v>3</v>
      </c>
      <c r="Y8" s="24">
        <v>114256</v>
      </c>
      <c r="Z8" s="24" t="s">
        <v>21</v>
      </c>
      <c r="AA8" s="24">
        <v>726</v>
      </c>
      <c r="AF8" s="26"/>
    </row>
    <row r="9" spans="1:32" ht="21.6" customHeight="1" x14ac:dyDescent="0.3">
      <c r="A9" s="7" t="s">
        <v>30</v>
      </c>
      <c r="B9" s="8" t="s">
        <v>31</v>
      </c>
      <c r="C9" s="9">
        <v>13610</v>
      </c>
      <c r="D9" s="5">
        <v>0.59</v>
      </c>
      <c r="E9" s="5">
        <v>0.76811457478686085</v>
      </c>
      <c r="F9" s="5">
        <v>5.3979019176234953E-2</v>
      </c>
      <c r="G9" s="5">
        <v>2.9137345112283408E-3</v>
      </c>
      <c r="H9" s="9">
        <v>218</v>
      </c>
      <c r="I9" s="9">
        <v>20</v>
      </c>
      <c r="J9" s="9">
        <v>5</v>
      </c>
      <c r="K9" s="9">
        <v>13404</v>
      </c>
      <c r="L9" s="9" t="s">
        <v>21</v>
      </c>
      <c r="M9" s="9">
        <v>1015</v>
      </c>
      <c r="N9" s="10"/>
      <c r="O9" s="9">
        <v>399219</v>
      </c>
      <c r="P9" s="9">
        <v>37</v>
      </c>
      <c r="Q9" s="9">
        <v>10</v>
      </c>
      <c r="R9" s="9">
        <v>433331</v>
      </c>
      <c r="S9" s="9" t="s">
        <v>21</v>
      </c>
      <c r="T9" s="9">
        <v>921</v>
      </c>
      <c r="U9" s="10"/>
      <c r="V9" s="9">
        <v>68845</v>
      </c>
      <c r="W9" s="9">
        <v>37</v>
      </c>
      <c r="X9" s="9">
        <v>2</v>
      </c>
      <c r="Y9" s="9">
        <v>64891</v>
      </c>
      <c r="Z9" s="9" t="s">
        <v>21</v>
      </c>
      <c r="AA9" s="9">
        <v>1061</v>
      </c>
      <c r="AF9" s="1"/>
    </row>
    <row r="10" spans="1:32" ht="21.6" customHeight="1" x14ac:dyDescent="0.3">
      <c r="A10" s="3" t="s">
        <v>32</v>
      </c>
      <c r="B10" s="4" t="s">
        <v>33</v>
      </c>
      <c r="C10" s="5">
        <v>6755</v>
      </c>
      <c r="D10" s="5">
        <v>0.27</v>
      </c>
      <c r="E10" s="5">
        <v>0.51961524227066325</v>
      </c>
      <c r="F10" s="5">
        <v>2.6791203125309852E-2</v>
      </c>
      <c r="G10" s="5">
        <v>7.1776856490161239E-4</v>
      </c>
      <c r="H10" s="5">
        <v>122</v>
      </c>
      <c r="I10" s="5">
        <v>22</v>
      </c>
      <c r="J10" s="5">
        <v>5</v>
      </c>
      <c r="K10" s="5">
        <v>6581</v>
      </c>
      <c r="L10" s="5" t="s">
        <v>21</v>
      </c>
      <c r="M10" s="5">
        <v>1026</v>
      </c>
      <c r="N10" s="6"/>
      <c r="O10" s="5">
        <v>7747</v>
      </c>
      <c r="P10" s="5">
        <v>9</v>
      </c>
      <c r="Q10" s="5">
        <v>1</v>
      </c>
      <c r="R10" s="5">
        <v>9785</v>
      </c>
      <c r="S10" s="5" t="s">
        <v>21</v>
      </c>
      <c r="T10" s="5">
        <v>792</v>
      </c>
      <c r="U10" s="6"/>
      <c r="V10" s="5">
        <v>30361</v>
      </c>
      <c r="W10" s="5">
        <v>42</v>
      </c>
      <c r="X10" s="5">
        <v>9</v>
      </c>
      <c r="Y10" s="5">
        <v>25343</v>
      </c>
      <c r="Z10" s="5" t="s">
        <v>21</v>
      </c>
      <c r="AA10" s="5">
        <v>1198</v>
      </c>
      <c r="AF10" s="1"/>
    </row>
    <row r="11" spans="1:32" ht="21.6" customHeight="1" x14ac:dyDescent="0.3">
      <c r="A11" s="7" t="s">
        <v>34</v>
      </c>
      <c r="B11" s="8" t="s">
        <v>35</v>
      </c>
      <c r="C11" s="9">
        <v>3966</v>
      </c>
      <c r="D11" s="5">
        <v>0.28000000000000003</v>
      </c>
      <c r="E11" s="5">
        <v>0.52915026221291817</v>
      </c>
      <c r="F11" s="5">
        <v>1.5729668629900648E-2</v>
      </c>
      <c r="G11" s="5">
        <v>2.4742247520648052E-4</v>
      </c>
      <c r="H11" s="9">
        <v>119</v>
      </c>
      <c r="I11" s="9">
        <v>8</v>
      </c>
      <c r="J11" s="9">
        <v>3</v>
      </c>
      <c r="K11" s="9">
        <v>3440</v>
      </c>
      <c r="L11" s="9" t="s">
        <v>21</v>
      </c>
      <c r="M11" s="9">
        <v>1153</v>
      </c>
      <c r="N11" s="10"/>
      <c r="O11" s="9">
        <v>37737</v>
      </c>
      <c r="P11" s="9">
        <v>6</v>
      </c>
      <c r="Q11" s="9">
        <v>2</v>
      </c>
      <c r="R11" s="9">
        <v>54774</v>
      </c>
      <c r="S11" s="9" t="s">
        <v>21</v>
      </c>
      <c r="T11" s="9">
        <v>689</v>
      </c>
      <c r="U11" s="10"/>
      <c r="V11" s="9">
        <v>49515</v>
      </c>
      <c r="W11" s="9">
        <v>35</v>
      </c>
      <c r="X11" s="9">
        <v>3</v>
      </c>
      <c r="Y11" s="9">
        <v>40374</v>
      </c>
      <c r="Z11" s="9" t="s">
        <v>21</v>
      </c>
      <c r="AA11" s="9">
        <v>1226</v>
      </c>
      <c r="AF11" s="1"/>
    </row>
    <row r="12" spans="1:32" ht="21.6" customHeight="1" x14ac:dyDescent="0.3">
      <c r="A12" s="3" t="s">
        <v>36</v>
      </c>
      <c r="B12" s="4" t="s">
        <v>37</v>
      </c>
      <c r="C12" s="5">
        <v>3406</v>
      </c>
      <c r="D12" s="5">
        <v>0.17</v>
      </c>
      <c r="E12" s="5">
        <v>0.41231056256176607</v>
      </c>
      <c r="F12" s="5">
        <v>1.3508636246455272E-2</v>
      </c>
      <c r="G12" s="5">
        <v>1.8248325323904518E-4</v>
      </c>
      <c r="H12" s="5">
        <v>24</v>
      </c>
      <c r="I12" s="5">
        <v>16</v>
      </c>
      <c r="J12" s="5">
        <v>5</v>
      </c>
      <c r="K12" s="5">
        <v>4112</v>
      </c>
      <c r="L12" s="5" t="s">
        <v>21</v>
      </c>
      <c r="M12" s="5">
        <v>828</v>
      </c>
      <c r="N12" s="6"/>
      <c r="O12" s="5">
        <v>8738</v>
      </c>
      <c r="P12" s="5">
        <v>7</v>
      </c>
      <c r="Q12" s="5">
        <v>2</v>
      </c>
      <c r="R12" s="5">
        <v>8623</v>
      </c>
      <c r="S12" s="5" t="s">
        <v>21</v>
      </c>
      <c r="T12" s="5">
        <v>1013</v>
      </c>
      <c r="U12" s="6"/>
      <c r="V12" s="5">
        <v>20930</v>
      </c>
      <c r="W12" s="5">
        <v>17</v>
      </c>
      <c r="X12" s="5">
        <v>4</v>
      </c>
      <c r="Y12" s="5">
        <v>22646</v>
      </c>
      <c r="Z12" s="5" t="s">
        <v>21</v>
      </c>
      <c r="AA12" s="5">
        <v>924</v>
      </c>
      <c r="AF12" s="1"/>
    </row>
    <row r="13" spans="1:32" ht="21.6" customHeight="1" x14ac:dyDescent="0.3">
      <c r="A13" s="7" t="s">
        <v>38</v>
      </c>
      <c r="B13" s="8" t="s">
        <v>39</v>
      </c>
      <c r="C13" s="9">
        <v>3005</v>
      </c>
      <c r="D13" s="5">
        <v>0.19</v>
      </c>
      <c r="E13" s="5">
        <v>0.43588989435406733</v>
      </c>
      <c r="F13" s="5">
        <v>1.1918218414738136E-2</v>
      </c>
      <c r="G13" s="5">
        <v>1.4204393018140321E-4</v>
      </c>
      <c r="H13" s="9">
        <v>28</v>
      </c>
      <c r="I13" s="9">
        <v>3</v>
      </c>
      <c r="J13" s="9">
        <v>0</v>
      </c>
      <c r="K13" s="9">
        <v>10340</v>
      </c>
      <c r="L13" s="9" t="s">
        <v>21</v>
      </c>
      <c r="M13" s="9">
        <v>291</v>
      </c>
      <c r="N13" s="10"/>
      <c r="O13" s="9">
        <v>80227</v>
      </c>
      <c r="P13" s="9">
        <v>5</v>
      </c>
      <c r="Q13" s="9">
        <v>2</v>
      </c>
      <c r="R13" s="9">
        <v>0</v>
      </c>
      <c r="S13" s="9" t="s">
        <v>21</v>
      </c>
      <c r="T13" s="9"/>
      <c r="U13" s="10"/>
      <c r="V13" s="9">
        <v>94857</v>
      </c>
      <c r="W13" s="9">
        <v>10</v>
      </c>
      <c r="X13" s="9">
        <v>2</v>
      </c>
      <c r="Y13" s="9">
        <v>441397</v>
      </c>
      <c r="Z13" s="9" t="s">
        <v>21</v>
      </c>
      <c r="AA13" s="9">
        <v>215</v>
      </c>
      <c r="AF13" s="1"/>
    </row>
    <row r="14" spans="1:32" s="21" customFormat="1" ht="21.6" customHeight="1" x14ac:dyDescent="0.3">
      <c r="A14" s="22" t="s">
        <v>40</v>
      </c>
      <c r="B14" s="23" t="s">
        <v>41</v>
      </c>
      <c r="C14" s="24">
        <v>2343</v>
      </c>
      <c r="D14" s="24">
        <v>0.69</v>
      </c>
      <c r="E14" s="24">
        <v>0.83066238629180744</v>
      </c>
      <c r="F14" s="24">
        <v>9.2926408471652091E-3</v>
      </c>
      <c r="G14" s="24">
        <v>8.6353173914403337E-5</v>
      </c>
      <c r="H14" s="24">
        <v>-1</v>
      </c>
      <c r="I14" s="24">
        <v>78</v>
      </c>
      <c r="J14" s="24">
        <v>5</v>
      </c>
      <c r="K14" s="24">
        <v>7032</v>
      </c>
      <c r="L14" s="24" t="s">
        <v>21</v>
      </c>
      <c r="M14" s="24">
        <v>333</v>
      </c>
      <c r="N14" s="25"/>
      <c r="O14" s="24">
        <v>2531</v>
      </c>
      <c r="P14" s="24">
        <v>2</v>
      </c>
      <c r="Q14" s="24">
        <v>1</v>
      </c>
      <c r="R14" s="24">
        <v>8108</v>
      </c>
      <c r="S14" s="24" t="s">
        <v>21</v>
      </c>
      <c r="T14" s="24">
        <v>312</v>
      </c>
      <c r="U14" s="25"/>
      <c r="V14" s="24">
        <v>2991</v>
      </c>
      <c r="W14" s="24">
        <v>-4</v>
      </c>
      <c r="X14" s="24">
        <v>1</v>
      </c>
      <c r="Y14" s="24">
        <v>8246</v>
      </c>
      <c r="Z14" s="24" t="s">
        <v>21</v>
      </c>
      <c r="AA14" s="24">
        <v>363</v>
      </c>
      <c r="AF14" s="26"/>
    </row>
    <row r="15" spans="1:32" ht="21.6" customHeight="1" x14ac:dyDescent="0.3">
      <c r="A15" s="7" t="s">
        <v>42</v>
      </c>
      <c r="B15" s="8" t="s">
        <v>43</v>
      </c>
      <c r="C15" s="9">
        <v>1682</v>
      </c>
      <c r="D15" s="5">
        <v>0.63</v>
      </c>
      <c r="E15" s="5">
        <v>0.79372539331937719</v>
      </c>
      <c r="F15" s="5">
        <v>6.6710294088484345E-3</v>
      </c>
      <c r="G15" s="5">
        <v>4.4502633373720694E-5</v>
      </c>
      <c r="H15" s="9">
        <v>27</v>
      </c>
      <c r="I15" s="9">
        <v>15</v>
      </c>
      <c r="J15" s="9">
        <v>5</v>
      </c>
      <c r="K15" s="9">
        <v>1669</v>
      </c>
      <c r="L15" s="9" t="s">
        <v>21</v>
      </c>
      <c r="M15" s="9">
        <v>1008</v>
      </c>
      <c r="N15" s="10"/>
      <c r="O15" s="9">
        <v>3756</v>
      </c>
      <c r="P15" s="9">
        <v>-7</v>
      </c>
      <c r="Q15" s="9">
        <v>3</v>
      </c>
      <c r="R15" s="9">
        <v>3654</v>
      </c>
      <c r="S15" s="9" t="s">
        <v>21</v>
      </c>
      <c r="T15" s="9">
        <v>1028</v>
      </c>
      <c r="U15" s="10"/>
      <c r="V15" s="9">
        <v>11172</v>
      </c>
      <c r="W15" s="9">
        <v>70</v>
      </c>
      <c r="X15" s="9">
        <v>10</v>
      </c>
      <c r="Y15" s="9">
        <v>13523</v>
      </c>
      <c r="Z15" s="9" t="s">
        <v>21</v>
      </c>
      <c r="AA15" s="9">
        <v>826</v>
      </c>
      <c r="AF15" s="1"/>
    </row>
    <row r="16" spans="1:32" s="21" customFormat="1" ht="21.6" customHeight="1" x14ac:dyDescent="0.3">
      <c r="A16" s="22" t="s">
        <v>44</v>
      </c>
      <c r="B16" s="23" t="s">
        <v>45</v>
      </c>
      <c r="C16" s="24">
        <v>1449</v>
      </c>
      <c r="D16" s="24">
        <v>0.16</v>
      </c>
      <c r="E16" s="24">
        <v>0.4</v>
      </c>
      <c r="F16" s="24">
        <v>5.7469212921649115E-3</v>
      </c>
      <c r="G16" s="24">
        <v>3.3027104338338419E-5</v>
      </c>
      <c r="H16" s="24">
        <v>-44</v>
      </c>
      <c r="I16" s="24">
        <v>7</v>
      </c>
      <c r="J16" s="24">
        <v>0</v>
      </c>
      <c r="K16" s="24">
        <v>3387</v>
      </c>
      <c r="L16" s="24" t="s">
        <v>21</v>
      </c>
      <c r="M16" s="24">
        <v>428</v>
      </c>
      <c r="N16" s="25"/>
      <c r="O16" s="24">
        <v>52226</v>
      </c>
      <c r="P16" s="24">
        <v>-15</v>
      </c>
      <c r="Q16" s="24">
        <v>0</v>
      </c>
      <c r="R16" s="24">
        <v>221389</v>
      </c>
      <c r="S16" s="24" t="s">
        <v>21</v>
      </c>
      <c r="T16" s="24">
        <v>236</v>
      </c>
      <c r="U16" s="25"/>
      <c r="V16" s="24">
        <v>21137</v>
      </c>
      <c r="W16" s="24">
        <v>-3</v>
      </c>
      <c r="X16" s="24">
        <v>0</v>
      </c>
      <c r="Y16" s="24">
        <v>79139</v>
      </c>
      <c r="Z16" s="24" t="s">
        <v>21</v>
      </c>
      <c r="AA16" s="24">
        <v>267</v>
      </c>
      <c r="AF16" s="26"/>
    </row>
    <row r="17" spans="1:32" ht="21.6" customHeight="1" x14ac:dyDescent="0.3">
      <c r="A17" s="7" t="s">
        <v>46</v>
      </c>
      <c r="B17" s="8" t="s">
        <v>47</v>
      </c>
      <c r="C17" s="9">
        <v>1409</v>
      </c>
      <c r="D17" s="5">
        <v>0.37</v>
      </c>
      <c r="E17" s="5">
        <v>0.60827625302982191</v>
      </c>
      <c r="F17" s="5">
        <v>5.5882761219188132E-3</v>
      </c>
      <c r="G17" s="5">
        <v>3.1228830014807969E-5</v>
      </c>
      <c r="H17" s="9">
        <v>25</v>
      </c>
      <c r="I17" s="9">
        <v>1</v>
      </c>
      <c r="J17" s="9">
        <v>5</v>
      </c>
      <c r="K17" s="9">
        <v>1108</v>
      </c>
      <c r="L17" s="9" t="s">
        <v>21</v>
      </c>
      <c r="M17" s="9">
        <v>1272</v>
      </c>
      <c r="N17" s="10"/>
      <c r="O17" s="9">
        <v>5894</v>
      </c>
      <c r="P17" s="9">
        <v>36</v>
      </c>
      <c r="Q17" s="9">
        <v>1</v>
      </c>
      <c r="R17" s="9">
        <v>2924</v>
      </c>
      <c r="S17" s="9" t="s">
        <v>21</v>
      </c>
      <c r="T17" s="9">
        <v>2016</v>
      </c>
      <c r="U17" s="10"/>
      <c r="V17" s="9">
        <v>167774</v>
      </c>
      <c r="W17" s="9">
        <v>15</v>
      </c>
      <c r="X17" s="9">
        <v>33</v>
      </c>
      <c r="Y17" s="9">
        <v>92377</v>
      </c>
      <c r="Z17" s="9" t="s">
        <v>21</v>
      </c>
      <c r="AA17" s="9">
        <v>1816</v>
      </c>
      <c r="AF17" s="1"/>
    </row>
    <row r="18" spans="1:32" ht="21.6" customHeight="1" x14ac:dyDescent="0.3">
      <c r="A18" s="3" t="s">
        <v>48</v>
      </c>
      <c r="B18" s="4" t="s">
        <v>49</v>
      </c>
      <c r="C18" s="5">
        <v>1406</v>
      </c>
      <c r="D18" s="5">
        <v>0.15</v>
      </c>
      <c r="E18" s="5">
        <v>0.3872983346207417</v>
      </c>
      <c r="F18" s="5">
        <v>5.5763777341503564E-3</v>
      </c>
      <c r="G18" s="5">
        <v>3.1095988633927863E-5</v>
      </c>
      <c r="H18" s="5">
        <v>16</v>
      </c>
      <c r="I18" s="5">
        <v>14</v>
      </c>
      <c r="J18" s="5">
        <v>0</v>
      </c>
      <c r="K18" s="5">
        <v>2668</v>
      </c>
      <c r="L18" s="5" t="s">
        <v>21</v>
      </c>
      <c r="M18" s="5">
        <v>527</v>
      </c>
      <c r="N18" s="6"/>
      <c r="O18" s="5">
        <v>12877</v>
      </c>
      <c r="P18" s="5">
        <v>10</v>
      </c>
      <c r="Q18" s="5">
        <v>1</v>
      </c>
      <c r="R18" s="5">
        <v>46785</v>
      </c>
      <c r="S18" s="5" t="s">
        <v>21</v>
      </c>
      <c r="T18" s="5">
        <v>275</v>
      </c>
      <c r="U18" s="6"/>
      <c r="V18" s="5">
        <v>10086</v>
      </c>
      <c r="W18" s="5">
        <v>71</v>
      </c>
      <c r="X18" s="5">
        <v>1</v>
      </c>
      <c r="Y18" s="5">
        <v>11026</v>
      </c>
      <c r="Z18" s="5" t="s">
        <v>21</v>
      </c>
      <c r="AA18" s="5">
        <v>915</v>
      </c>
      <c r="AF18" s="1"/>
    </row>
    <row r="19" spans="1:32" ht="21.6" customHeight="1" x14ac:dyDescent="0.3">
      <c r="A19" s="7" t="s">
        <v>50</v>
      </c>
      <c r="B19" s="8" t="s">
        <v>51</v>
      </c>
      <c r="C19" s="9">
        <v>1309</v>
      </c>
      <c r="D19" s="5">
        <v>0.23</v>
      </c>
      <c r="E19" s="5">
        <v>0.47958315233127197</v>
      </c>
      <c r="F19" s="5">
        <v>5.1916631963035672E-3</v>
      </c>
      <c r="G19" s="5">
        <v>2.6953366743852973E-5</v>
      </c>
      <c r="H19" s="9">
        <v>95</v>
      </c>
      <c r="I19" s="9">
        <v>15</v>
      </c>
      <c r="J19" s="9">
        <v>5</v>
      </c>
      <c r="K19" s="9">
        <v>1788</v>
      </c>
      <c r="L19" s="9" t="s">
        <v>21</v>
      </c>
      <c r="M19" s="9">
        <v>732</v>
      </c>
      <c r="N19" s="10"/>
      <c r="O19" s="9">
        <v>995</v>
      </c>
      <c r="P19" s="9">
        <v>2</v>
      </c>
      <c r="Q19" s="9">
        <v>0</v>
      </c>
      <c r="R19" s="9">
        <v>678</v>
      </c>
      <c r="S19" s="9" t="s">
        <v>21</v>
      </c>
      <c r="T19" s="9">
        <v>1468</v>
      </c>
      <c r="U19" s="10"/>
      <c r="V19" s="9">
        <v>8921</v>
      </c>
      <c r="W19" s="9">
        <v>12</v>
      </c>
      <c r="X19" s="9">
        <v>2</v>
      </c>
      <c r="Y19" s="9">
        <v>7408</v>
      </c>
      <c r="Z19" s="9" t="s">
        <v>21</v>
      </c>
      <c r="AA19" s="9">
        <v>1204</v>
      </c>
      <c r="AF19" s="1"/>
    </row>
    <row r="20" spans="1:32" ht="21.6" customHeight="1" x14ac:dyDescent="0.3">
      <c r="A20" s="3" t="s">
        <v>52</v>
      </c>
      <c r="B20" s="4" t="s">
        <v>53</v>
      </c>
      <c r="C20" s="5">
        <v>1180</v>
      </c>
      <c r="D20" s="5">
        <v>0.32</v>
      </c>
      <c r="E20" s="5">
        <v>0.56568542494923801</v>
      </c>
      <c r="F20" s="5">
        <v>4.6800325222599E-3</v>
      </c>
      <c r="G20" s="5">
        <v>2.190270440941036E-5</v>
      </c>
      <c r="H20" s="5">
        <v>48</v>
      </c>
      <c r="I20" s="5">
        <v>1</v>
      </c>
      <c r="J20" s="5">
        <v>5</v>
      </c>
      <c r="K20" s="5">
        <v>1261</v>
      </c>
      <c r="L20" s="5" t="s">
        <v>21</v>
      </c>
      <c r="M20" s="5">
        <v>936</v>
      </c>
      <c r="N20" s="6"/>
      <c r="O20" s="5">
        <v>38471</v>
      </c>
      <c r="P20" s="5">
        <v>49</v>
      </c>
      <c r="Q20" s="5">
        <v>10</v>
      </c>
      <c r="R20" s="5">
        <v>43848</v>
      </c>
      <c r="S20" s="5" t="s">
        <v>21</v>
      </c>
      <c r="T20" s="5">
        <v>877</v>
      </c>
      <c r="U20" s="6"/>
      <c r="V20" s="5">
        <v>111064</v>
      </c>
      <c r="W20" s="5">
        <v>111</v>
      </c>
      <c r="X20" s="5">
        <v>19</v>
      </c>
      <c r="Y20" s="5">
        <v>76601</v>
      </c>
      <c r="Z20" s="5" t="s">
        <v>21</v>
      </c>
      <c r="AA20" s="5">
        <v>1450</v>
      </c>
      <c r="AF20" s="1"/>
    </row>
    <row r="21" spans="1:32" ht="21.6" customHeight="1" x14ac:dyDescent="0.3">
      <c r="A21" s="7" t="s">
        <v>54</v>
      </c>
      <c r="B21" s="8" t="s">
        <v>55</v>
      </c>
      <c r="C21" s="9">
        <v>796</v>
      </c>
      <c r="D21" s="5">
        <v>0.16</v>
      </c>
      <c r="E21" s="5">
        <v>0.4</v>
      </c>
      <c r="F21" s="5">
        <v>3.1570388878973564E-3</v>
      </c>
      <c r="G21" s="5">
        <v>9.9668945396961764E-6</v>
      </c>
      <c r="H21" s="9">
        <v>26</v>
      </c>
      <c r="I21" s="9">
        <v>2</v>
      </c>
      <c r="J21" s="9">
        <v>5</v>
      </c>
      <c r="K21" s="9">
        <v>807</v>
      </c>
      <c r="L21" s="9" t="s">
        <v>21</v>
      </c>
      <c r="M21" s="9">
        <v>986</v>
      </c>
      <c r="N21" s="10"/>
      <c r="O21" s="9">
        <v>3286</v>
      </c>
      <c r="P21" s="9">
        <v>6</v>
      </c>
      <c r="Q21" s="9">
        <v>0</v>
      </c>
      <c r="R21" s="9">
        <v>1709</v>
      </c>
      <c r="S21" s="9" t="s">
        <v>21</v>
      </c>
      <c r="T21" s="9">
        <v>1923</v>
      </c>
      <c r="U21" s="10"/>
      <c r="V21" s="9">
        <v>38342</v>
      </c>
      <c r="W21" s="9">
        <v>16</v>
      </c>
      <c r="X21" s="9">
        <v>2</v>
      </c>
      <c r="Y21" s="9">
        <v>34787</v>
      </c>
      <c r="Z21" s="9" t="s">
        <v>21</v>
      </c>
      <c r="AA21" s="9">
        <v>1102</v>
      </c>
      <c r="AF21" s="1"/>
    </row>
    <row r="22" spans="1:32" ht="21.6" customHeight="1" x14ac:dyDescent="0.3">
      <c r="A22" s="3" t="s">
        <v>56</v>
      </c>
      <c r="B22" s="4" t="s">
        <v>57</v>
      </c>
      <c r="C22" s="5">
        <v>629</v>
      </c>
      <c r="D22" s="5">
        <v>0.16</v>
      </c>
      <c r="E22" s="5">
        <v>0.4</v>
      </c>
      <c r="F22" s="5">
        <v>2.4946953021198963E-3</v>
      </c>
      <c r="G22" s="5">
        <v>6.2235046504190809E-6</v>
      </c>
      <c r="H22" s="5">
        <v>62</v>
      </c>
      <c r="I22" s="5">
        <v>7</v>
      </c>
      <c r="J22" s="5">
        <v>3</v>
      </c>
      <c r="K22" s="5">
        <v>727</v>
      </c>
      <c r="L22" s="5" t="s">
        <v>21</v>
      </c>
      <c r="M22" s="5">
        <v>865</v>
      </c>
      <c r="N22" s="6"/>
      <c r="O22" s="5">
        <v>21392</v>
      </c>
      <c r="P22" s="5">
        <v>7</v>
      </c>
      <c r="Q22" s="5">
        <v>1</v>
      </c>
      <c r="R22" s="5">
        <v>20743</v>
      </c>
      <c r="S22" s="5" t="s">
        <v>21</v>
      </c>
      <c r="T22" s="5">
        <v>1031</v>
      </c>
      <c r="U22" s="6"/>
      <c r="V22" s="5">
        <v>9324</v>
      </c>
      <c r="W22" s="5">
        <v>47</v>
      </c>
      <c r="X22" s="5">
        <v>1</v>
      </c>
      <c r="Y22" s="5">
        <v>11224</v>
      </c>
      <c r="Z22" s="5" t="s">
        <v>21</v>
      </c>
      <c r="AA22" s="5">
        <v>831</v>
      </c>
      <c r="AF22" s="1"/>
    </row>
    <row r="23" spans="1:32" ht="21.6" customHeight="1" x14ac:dyDescent="0.3">
      <c r="A23" s="7" t="s">
        <v>58</v>
      </c>
      <c r="B23" s="8" t="s">
        <v>59</v>
      </c>
      <c r="C23" s="9">
        <v>621</v>
      </c>
      <c r="D23" s="5">
        <v>0.49</v>
      </c>
      <c r="E23" s="5">
        <v>0.7</v>
      </c>
      <c r="F23" s="5">
        <v>2.4629662680706764E-3</v>
      </c>
      <c r="G23" s="5">
        <v>6.0662028376539946E-6</v>
      </c>
      <c r="H23" s="9">
        <v>18</v>
      </c>
      <c r="I23" s="9">
        <v>22</v>
      </c>
      <c r="J23" s="9">
        <v>5</v>
      </c>
      <c r="K23" s="9">
        <v>830</v>
      </c>
      <c r="L23" s="9" t="s">
        <v>21</v>
      </c>
      <c r="M23" s="9">
        <v>748</v>
      </c>
      <c r="N23" s="10"/>
      <c r="O23" s="9">
        <v>1768</v>
      </c>
      <c r="P23" s="9">
        <v>-11</v>
      </c>
      <c r="Q23" s="9">
        <v>0</v>
      </c>
      <c r="R23" s="9">
        <v>4172</v>
      </c>
      <c r="S23" s="9" t="s">
        <v>21</v>
      </c>
      <c r="T23" s="9">
        <v>424</v>
      </c>
      <c r="U23" s="10"/>
      <c r="V23" s="9">
        <v>2838</v>
      </c>
      <c r="W23" s="9">
        <v>10</v>
      </c>
      <c r="X23" s="9">
        <v>0</v>
      </c>
      <c r="Y23" s="9">
        <v>3443</v>
      </c>
      <c r="Z23" s="9" t="s">
        <v>21</v>
      </c>
      <c r="AA23" s="9">
        <v>824</v>
      </c>
      <c r="AF23" s="1"/>
    </row>
    <row r="24" spans="1:32" ht="21.6" customHeight="1" x14ac:dyDescent="0.3">
      <c r="A24" s="3" t="s">
        <v>60</v>
      </c>
      <c r="B24" s="4" t="s">
        <v>61</v>
      </c>
      <c r="C24" s="5">
        <v>487</v>
      </c>
      <c r="D24" s="5">
        <v>0.96</v>
      </c>
      <c r="E24" s="5">
        <v>0.9797958971132712</v>
      </c>
      <c r="F24" s="5">
        <v>1.9315049477462471E-3</v>
      </c>
      <c r="G24" s="5">
        <v>3.7307113631682325E-6</v>
      </c>
      <c r="H24" s="5">
        <v>31</v>
      </c>
      <c r="I24" s="5">
        <v>6</v>
      </c>
      <c r="J24" s="5">
        <v>0</v>
      </c>
      <c r="K24" s="5">
        <v>670</v>
      </c>
      <c r="L24" s="5" t="s">
        <v>21</v>
      </c>
      <c r="M24" s="5">
        <v>727</v>
      </c>
      <c r="N24" s="6"/>
      <c r="O24" s="5">
        <v>67014</v>
      </c>
      <c r="P24" s="5">
        <v>18</v>
      </c>
      <c r="Q24" s="5">
        <v>2</v>
      </c>
      <c r="R24" s="5">
        <v>84871</v>
      </c>
      <c r="S24" s="5" t="s">
        <v>21</v>
      </c>
      <c r="T24" s="5">
        <v>790</v>
      </c>
      <c r="U24" s="6"/>
      <c r="V24" s="5">
        <v>8794</v>
      </c>
      <c r="W24" s="5">
        <v>13</v>
      </c>
      <c r="X24" s="5">
        <v>0</v>
      </c>
      <c r="Y24" s="5">
        <v>25409</v>
      </c>
      <c r="Z24" s="5" t="s">
        <v>21</v>
      </c>
      <c r="AA24" s="5">
        <v>346</v>
      </c>
      <c r="AF24" s="1"/>
    </row>
    <row r="25" spans="1:32" ht="21.6" customHeight="1" x14ac:dyDescent="0.3">
      <c r="A25" s="7" t="s">
        <v>62</v>
      </c>
      <c r="B25" s="8" t="s">
        <v>63</v>
      </c>
      <c r="C25" s="9">
        <v>409</v>
      </c>
      <c r="D25" s="5">
        <v>0.19</v>
      </c>
      <c r="E25" s="5">
        <v>0.43588989435406733</v>
      </c>
      <c r="F25" s="5">
        <v>1.6221468657663554E-3</v>
      </c>
      <c r="G25" s="5">
        <v>2.6313604541156101E-6</v>
      </c>
      <c r="H25" s="9">
        <v>18</v>
      </c>
      <c r="I25" s="9">
        <v>47</v>
      </c>
      <c r="J25" s="9">
        <v>0</v>
      </c>
      <c r="K25" s="9">
        <v>746</v>
      </c>
      <c r="L25" s="9" t="s">
        <v>21</v>
      </c>
      <c r="M25" s="9">
        <v>548</v>
      </c>
      <c r="N25" s="10"/>
      <c r="O25" s="9">
        <v>4366</v>
      </c>
      <c r="P25" s="9">
        <v>7</v>
      </c>
      <c r="Q25" s="9">
        <v>0</v>
      </c>
      <c r="R25" s="9">
        <v>8876</v>
      </c>
      <c r="S25" s="9" t="s">
        <v>21</v>
      </c>
      <c r="T25" s="9">
        <v>492</v>
      </c>
      <c r="U25" s="10"/>
      <c r="V25" s="9">
        <v>879</v>
      </c>
      <c r="W25" s="9">
        <v>40</v>
      </c>
      <c r="X25" s="9">
        <v>0</v>
      </c>
      <c r="Y25" s="9">
        <v>1557</v>
      </c>
      <c r="Z25" s="9" t="s">
        <v>21</v>
      </c>
      <c r="AA25" s="9">
        <v>565</v>
      </c>
      <c r="AF25" s="1"/>
    </row>
    <row r="26" spans="1:32" ht="21.6" customHeight="1" x14ac:dyDescent="0.3">
      <c r="A26" s="3" t="s">
        <v>64</v>
      </c>
      <c r="B26" s="4" t="s">
        <v>65</v>
      </c>
      <c r="C26" s="5">
        <v>351</v>
      </c>
      <c r="D26" s="5">
        <v>0.39</v>
      </c>
      <c r="E26" s="5">
        <v>0.62449979983983983</v>
      </c>
      <c r="F26" s="5">
        <v>1.3921113689095127E-3</v>
      </c>
      <c r="G26" s="5">
        <v>1.9379740634471173E-6</v>
      </c>
      <c r="H26" s="5">
        <v>23</v>
      </c>
      <c r="I26" s="5">
        <v>64</v>
      </c>
      <c r="J26" s="5">
        <v>0</v>
      </c>
      <c r="K26" s="5">
        <v>672</v>
      </c>
      <c r="L26" s="5" t="s">
        <v>21</v>
      </c>
      <c r="M26" s="5">
        <v>522</v>
      </c>
      <c r="N26" s="6"/>
      <c r="O26" s="5">
        <v>59191</v>
      </c>
      <c r="P26" s="5">
        <v>7</v>
      </c>
      <c r="Q26" s="5">
        <v>4</v>
      </c>
      <c r="R26" s="5">
        <v>92290</v>
      </c>
      <c r="S26" s="5" t="s">
        <v>21</v>
      </c>
      <c r="T26" s="5">
        <v>641</v>
      </c>
      <c r="U26" s="6"/>
      <c r="V26" s="5">
        <v>547</v>
      </c>
      <c r="W26" s="5">
        <v>30</v>
      </c>
      <c r="X26" s="5">
        <v>0</v>
      </c>
      <c r="Y26" s="5">
        <v>1079</v>
      </c>
      <c r="Z26" s="5" t="s">
        <v>21</v>
      </c>
      <c r="AA26" s="5">
        <v>507</v>
      </c>
      <c r="AF26" s="1"/>
    </row>
    <row r="27" spans="1:32" s="21" customFormat="1" ht="21.6" customHeight="1" x14ac:dyDescent="0.3">
      <c r="A27" s="22" t="s">
        <v>66</v>
      </c>
      <c r="B27" s="23" t="s">
        <v>67</v>
      </c>
      <c r="C27" s="24">
        <v>324</v>
      </c>
      <c r="D27" s="24">
        <v>0.2</v>
      </c>
      <c r="E27" s="24">
        <v>0.44721359549995793</v>
      </c>
      <c r="F27" s="24">
        <v>1.2850258789933965E-3</v>
      </c>
      <c r="G27" s="24">
        <v>1.6512915096827513E-6</v>
      </c>
      <c r="H27" s="24">
        <v>-7</v>
      </c>
      <c r="I27" s="24">
        <v>2</v>
      </c>
      <c r="J27" s="24">
        <v>5</v>
      </c>
      <c r="K27" s="24">
        <v>406</v>
      </c>
      <c r="L27" s="24" t="s">
        <v>21</v>
      </c>
      <c r="M27" s="24">
        <v>798</v>
      </c>
      <c r="N27" s="25"/>
      <c r="O27" s="24">
        <v>8056</v>
      </c>
      <c r="P27" s="24">
        <v>-1</v>
      </c>
      <c r="Q27" s="24">
        <v>0</v>
      </c>
      <c r="R27" s="24">
        <v>5860</v>
      </c>
      <c r="S27" s="24" t="s">
        <v>21</v>
      </c>
      <c r="T27" s="24">
        <v>1375</v>
      </c>
      <c r="U27" s="25"/>
      <c r="V27" s="24">
        <v>19707</v>
      </c>
      <c r="W27" s="24">
        <v>10</v>
      </c>
      <c r="X27" s="24">
        <v>0</v>
      </c>
      <c r="Y27" s="24">
        <v>13086</v>
      </c>
      <c r="Z27" s="24" t="s">
        <v>21</v>
      </c>
      <c r="AA27" s="24">
        <v>1506</v>
      </c>
      <c r="AF27" s="26"/>
    </row>
    <row r="28" spans="1:32" ht="21.6" customHeight="1" x14ac:dyDescent="0.3">
      <c r="A28" s="3" t="s">
        <v>68</v>
      </c>
      <c r="B28" s="4" t="s">
        <v>69</v>
      </c>
      <c r="C28" s="5">
        <v>302</v>
      </c>
      <c r="D28" s="5">
        <v>0.45</v>
      </c>
      <c r="E28" s="5">
        <v>0.67082039324993692</v>
      </c>
      <c r="F28" s="5">
        <v>1.1977710353580423E-3</v>
      </c>
      <c r="G28" s="5">
        <v>1.4346554531426766E-6</v>
      </c>
      <c r="H28" s="5">
        <v>64</v>
      </c>
      <c r="I28" s="5">
        <v>40</v>
      </c>
      <c r="J28" s="5">
        <v>3</v>
      </c>
      <c r="K28" s="5">
        <v>277</v>
      </c>
      <c r="L28" s="5" t="s">
        <v>21</v>
      </c>
      <c r="M28" s="5">
        <v>1090</v>
      </c>
      <c r="N28" s="6"/>
      <c r="O28" s="5">
        <v>289</v>
      </c>
      <c r="P28" s="5">
        <v>-6</v>
      </c>
      <c r="Q28" s="5">
        <v>0</v>
      </c>
      <c r="R28" s="5">
        <v>260</v>
      </c>
      <c r="S28" s="5" t="s">
        <v>21</v>
      </c>
      <c r="T28" s="5">
        <v>1112</v>
      </c>
      <c r="U28" s="6"/>
      <c r="V28" s="5">
        <v>756</v>
      </c>
      <c r="W28" s="5">
        <v>42</v>
      </c>
      <c r="X28" s="5">
        <v>0</v>
      </c>
      <c r="Y28" s="5">
        <v>773</v>
      </c>
      <c r="Z28" s="5" t="s">
        <v>21</v>
      </c>
      <c r="AA28" s="5">
        <v>978</v>
      </c>
      <c r="AF28" s="1"/>
    </row>
    <row r="29" spans="1:32" s="21" customFormat="1" ht="21.6" customHeight="1" x14ac:dyDescent="0.3">
      <c r="A29" s="22" t="s">
        <v>70</v>
      </c>
      <c r="B29" s="23" t="s">
        <v>71</v>
      </c>
      <c r="C29" s="24">
        <v>256</v>
      </c>
      <c r="D29" s="24">
        <v>0.2</v>
      </c>
      <c r="E29" s="24">
        <v>0.44721359549995793</v>
      </c>
      <c r="F29" s="24">
        <v>1.0153290895750292E-3</v>
      </c>
      <c r="G29" s="24">
        <v>1.0308931601372576E-6</v>
      </c>
      <c r="H29" s="24">
        <v>-27</v>
      </c>
      <c r="I29" s="24">
        <v>3</v>
      </c>
      <c r="J29" s="24">
        <v>5</v>
      </c>
      <c r="K29" s="24">
        <v>192</v>
      </c>
      <c r="L29" s="24" t="s">
        <v>72</v>
      </c>
      <c r="M29" s="24">
        <v>1333</v>
      </c>
      <c r="N29" s="25"/>
      <c r="O29" s="24">
        <v>7565</v>
      </c>
      <c r="P29" s="24">
        <v>-5</v>
      </c>
      <c r="Q29" s="24">
        <v>1</v>
      </c>
      <c r="R29" s="24">
        <v>5439</v>
      </c>
      <c r="S29" s="24" t="s">
        <v>72</v>
      </c>
      <c r="T29" s="24">
        <v>1391</v>
      </c>
      <c r="U29" s="25"/>
      <c r="V29" s="24">
        <v>8475</v>
      </c>
      <c r="W29" s="24">
        <v>10</v>
      </c>
      <c r="X29" s="24">
        <v>2</v>
      </c>
      <c r="Y29" s="24">
        <v>6261</v>
      </c>
      <c r="Z29" s="24" t="s">
        <v>72</v>
      </c>
      <c r="AA29" s="24">
        <v>1354</v>
      </c>
      <c r="AF29" s="26"/>
    </row>
    <row r="30" spans="1:32" s="21" customFormat="1" ht="21.6" customHeight="1" x14ac:dyDescent="0.3">
      <c r="A30" s="22" t="s">
        <v>73</v>
      </c>
      <c r="B30" s="23" t="s">
        <v>74</v>
      </c>
      <c r="C30" s="24">
        <v>233</v>
      </c>
      <c r="D30" s="24">
        <v>0.31</v>
      </c>
      <c r="E30" s="24">
        <v>0.55677643628300222</v>
      </c>
      <c r="F30" s="24">
        <v>9.2410811668352274E-4</v>
      </c>
      <c r="G30" s="24">
        <v>8.5397581132036726E-7</v>
      </c>
      <c r="H30" s="24">
        <v>-13</v>
      </c>
      <c r="I30" s="24">
        <v>4</v>
      </c>
      <c r="J30" s="24">
        <v>5</v>
      </c>
      <c r="K30" s="24">
        <v>232</v>
      </c>
      <c r="L30" s="24" t="s">
        <v>21</v>
      </c>
      <c r="M30" s="24">
        <v>1004</v>
      </c>
      <c r="N30" s="25"/>
      <c r="O30" s="24">
        <v>11070</v>
      </c>
      <c r="P30" s="24">
        <v>7</v>
      </c>
      <c r="Q30" s="24">
        <v>1</v>
      </c>
      <c r="R30" s="24">
        <v>9250</v>
      </c>
      <c r="S30" s="24" t="s">
        <v>21</v>
      </c>
      <c r="T30" s="24">
        <v>1197</v>
      </c>
      <c r="U30" s="25"/>
      <c r="V30" s="24">
        <v>5740</v>
      </c>
      <c r="W30" s="24">
        <v>21</v>
      </c>
      <c r="X30" s="24">
        <v>1</v>
      </c>
      <c r="Y30" s="24">
        <v>5650</v>
      </c>
      <c r="Z30" s="24" t="s">
        <v>21</v>
      </c>
      <c r="AA30" s="24">
        <v>1016</v>
      </c>
      <c r="AF30" s="26"/>
    </row>
    <row r="31" spans="1:32" ht="21.6" customHeight="1" x14ac:dyDescent="0.3">
      <c r="A31" s="7" t="s">
        <v>75</v>
      </c>
      <c r="B31" s="8" t="s">
        <v>76</v>
      </c>
      <c r="C31" s="9">
        <v>226</v>
      </c>
      <c r="D31" s="5">
        <v>0.23</v>
      </c>
      <c r="E31" s="5">
        <v>0.47958315233127197</v>
      </c>
      <c r="F31" s="5">
        <v>8.9634521189045548E-4</v>
      </c>
      <c r="G31" s="5">
        <v>8.0343473887894557E-7</v>
      </c>
      <c r="H31" s="9">
        <v>6</v>
      </c>
      <c r="I31" s="9">
        <v>6</v>
      </c>
      <c r="J31" s="9">
        <v>5</v>
      </c>
      <c r="K31" s="9">
        <v>224</v>
      </c>
      <c r="L31" s="9" t="s">
        <v>21</v>
      </c>
      <c r="M31" s="9">
        <v>1009</v>
      </c>
      <c r="N31" s="10"/>
      <c r="O31" s="9">
        <v>5258</v>
      </c>
      <c r="P31" s="9">
        <v>12</v>
      </c>
      <c r="Q31" s="9">
        <v>1</v>
      </c>
      <c r="R31" s="9">
        <v>5410</v>
      </c>
      <c r="S31" s="9" t="s">
        <v>21</v>
      </c>
      <c r="T31" s="9">
        <v>972</v>
      </c>
      <c r="U31" s="10"/>
      <c r="V31" s="9">
        <v>3538</v>
      </c>
      <c r="W31" s="9">
        <v>7</v>
      </c>
      <c r="X31" s="9">
        <v>1</v>
      </c>
      <c r="Y31" s="9">
        <v>2647</v>
      </c>
      <c r="Z31" s="9" t="s">
        <v>21</v>
      </c>
      <c r="AA31" s="9">
        <v>1337</v>
      </c>
      <c r="AF31" s="1"/>
    </row>
    <row r="32" spans="1:32" s="21" customFormat="1" ht="21.6" customHeight="1" x14ac:dyDescent="0.3">
      <c r="A32" s="22" t="s">
        <v>77</v>
      </c>
      <c r="B32" s="23" t="s">
        <v>78</v>
      </c>
      <c r="C32" s="24">
        <v>164</v>
      </c>
      <c r="D32" s="24">
        <v>0.24</v>
      </c>
      <c r="E32" s="24">
        <v>0.4898979485566356</v>
      </c>
      <c r="F32" s="24">
        <v>6.5044519800900311E-4</v>
      </c>
      <c r="G32" s="24">
        <v>4.2307895561297124E-7</v>
      </c>
      <c r="H32" s="24">
        <v>-5</v>
      </c>
      <c r="I32" s="24">
        <v>5</v>
      </c>
      <c r="J32" s="24">
        <v>5</v>
      </c>
      <c r="K32" s="24">
        <v>136</v>
      </c>
      <c r="L32" s="24" t="s">
        <v>72</v>
      </c>
      <c r="M32" s="24">
        <v>1206</v>
      </c>
      <c r="N32" s="25"/>
      <c r="O32" s="24">
        <v>2139</v>
      </c>
      <c r="P32" s="24">
        <v>3</v>
      </c>
      <c r="Q32" s="24">
        <v>1</v>
      </c>
      <c r="R32" s="24">
        <v>800</v>
      </c>
      <c r="S32" s="24" t="s">
        <v>72</v>
      </c>
      <c r="T32" s="24">
        <v>2674</v>
      </c>
      <c r="U32" s="25"/>
      <c r="V32" s="24">
        <v>3523</v>
      </c>
      <c r="W32" s="24">
        <v>-1</v>
      </c>
      <c r="X32" s="24">
        <v>1</v>
      </c>
      <c r="Y32" s="24">
        <v>1729</v>
      </c>
      <c r="Z32" s="24" t="s">
        <v>72</v>
      </c>
      <c r="AA32" s="24">
        <v>2038</v>
      </c>
      <c r="AF32" s="26"/>
    </row>
    <row r="33" spans="1:32" ht="21.6" customHeight="1" x14ac:dyDescent="0.3">
      <c r="A33" s="7" t="s">
        <v>79</v>
      </c>
      <c r="B33" s="8" t="s">
        <v>80</v>
      </c>
      <c r="C33" s="9">
        <v>137</v>
      </c>
      <c r="D33" s="5">
        <v>0.24</v>
      </c>
      <c r="E33" s="5">
        <v>0.4898979485566356</v>
      </c>
      <c r="F33" s="5">
        <v>5.4335970809288672E-4</v>
      </c>
      <c r="G33" s="5">
        <v>2.9523977237878705E-7</v>
      </c>
      <c r="H33" s="9">
        <v>34</v>
      </c>
      <c r="I33" s="9">
        <v>23</v>
      </c>
      <c r="J33" s="9">
        <v>5</v>
      </c>
      <c r="K33" s="9">
        <v>179</v>
      </c>
      <c r="L33" s="9" t="s">
        <v>21</v>
      </c>
      <c r="M33" s="9">
        <v>765</v>
      </c>
      <c r="N33" s="10"/>
      <c r="O33" s="9">
        <v>671</v>
      </c>
      <c r="P33" s="9">
        <v>-14</v>
      </c>
      <c r="Q33" s="9">
        <v>0</v>
      </c>
      <c r="R33" s="9">
        <v>792</v>
      </c>
      <c r="S33" s="9" t="s">
        <v>21</v>
      </c>
      <c r="T33" s="9">
        <v>847</v>
      </c>
      <c r="U33" s="10"/>
      <c r="V33" s="9">
        <v>603</v>
      </c>
      <c r="W33" s="9">
        <v>31</v>
      </c>
      <c r="X33" s="9">
        <v>0</v>
      </c>
      <c r="Y33" s="9">
        <v>487</v>
      </c>
      <c r="Z33" s="9" t="s">
        <v>21</v>
      </c>
      <c r="AA33" s="9">
        <v>1238</v>
      </c>
      <c r="AF33" s="1"/>
    </row>
    <row r="34" spans="1:32" ht="21.6" customHeight="1" x14ac:dyDescent="0.3">
      <c r="A34" s="3" t="s">
        <v>81</v>
      </c>
      <c r="B34" s="4" t="s">
        <v>82</v>
      </c>
      <c r="C34" s="5">
        <v>134</v>
      </c>
      <c r="D34" s="5">
        <v>0.48</v>
      </c>
      <c r="E34" s="5">
        <v>0.69282032302755092</v>
      </c>
      <c r="F34" s="5">
        <v>5.3146132032442942E-4</v>
      </c>
      <c r="G34" s="5">
        <v>2.8245113500098577E-7</v>
      </c>
      <c r="H34" s="5">
        <v>30</v>
      </c>
      <c r="I34" s="5">
        <v>13</v>
      </c>
      <c r="J34" s="5">
        <v>5</v>
      </c>
      <c r="K34" s="5">
        <v>168</v>
      </c>
      <c r="L34" s="5" t="s">
        <v>21</v>
      </c>
      <c r="M34" s="5">
        <v>798</v>
      </c>
      <c r="N34" s="6"/>
      <c r="O34" s="5">
        <v>17865</v>
      </c>
      <c r="P34" s="5">
        <v>17</v>
      </c>
      <c r="Q34" s="5">
        <v>2</v>
      </c>
      <c r="R34" s="5">
        <v>27314</v>
      </c>
      <c r="S34" s="5" t="s">
        <v>21</v>
      </c>
      <c r="T34" s="5">
        <v>654</v>
      </c>
      <c r="U34" s="6"/>
      <c r="V34" s="5">
        <v>1025</v>
      </c>
      <c r="W34" s="5">
        <v>19</v>
      </c>
      <c r="X34" s="5">
        <v>0</v>
      </c>
      <c r="Y34" s="5">
        <v>1251</v>
      </c>
      <c r="Z34" s="5" t="s">
        <v>21</v>
      </c>
      <c r="AA34" s="5">
        <v>819</v>
      </c>
      <c r="AF34" s="1"/>
    </row>
    <row r="35" spans="1:32" ht="21.6" customHeight="1" x14ac:dyDescent="0.3">
      <c r="A35" s="7" t="s">
        <v>83</v>
      </c>
      <c r="B35" s="8" t="s">
        <v>84</v>
      </c>
      <c r="C35" s="9">
        <v>120</v>
      </c>
      <c r="D35" s="5">
        <v>0.19</v>
      </c>
      <c r="E35" s="5">
        <v>0.43588989435406733</v>
      </c>
      <c r="F35" s="5">
        <v>4.7593551073829495E-4</v>
      </c>
      <c r="G35" s="5">
        <v>2.2651461038172167E-7</v>
      </c>
      <c r="H35" s="9">
        <v>48</v>
      </c>
      <c r="I35" s="9">
        <v>30</v>
      </c>
      <c r="J35" s="9">
        <v>0</v>
      </c>
      <c r="K35" s="9">
        <v>139</v>
      </c>
      <c r="L35" s="9" t="s">
        <v>21</v>
      </c>
      <c r="M35" s="9">
        <v>863</v>
      </c>
      <c r="N35" s="10"/>
      <c r="O35" s="9">
        <v>2777</v>
      </c>
      <c r="P35" s="9">
        <v>15</v>
      </c>
      <c r="Q35" s="9">
        <v>3</v>
      </c>
      <c r="R35" s="9">
        <v>2459</v>
      </c>
      <c r="S35" s="9" t="s">
        <v>21</v>
      </c>
      <c r="T35" s="9">
        <v>1129</v>
      </c>
      <c r="U35" s="10"/>
      <c r="V35" s="9">
        <v>396</v>
      </c>
      <c r="W35" s="9">
        <v>0</v>
      </c>
      <c r="X35" s="9">
        <v>0</v>
      </c>
      <c r="Y35" s="9">
        <v>1265</v>
      </c>
      <c r="Z35" s="9" t="s">
        <v>21</v>
      </c>
      <c r="AA35" s="9">
        <v>313</v>
      </c>
      <c r="AF35" s="1"/>
    </row>
    <row r="36" spans="1:32" s="21" customFormat="1" ht="21.6" customHeight="1" x14ac:dyDescent="0.3">
      <c r="A36" s="22" t="s">
        <v>85</v>
      </c>
      <c r="B36" s="23" t="s">
        <v>86</v>
      </c>
      <c r="C36" s="24">
        <v>113</v>
      </c>
      <c r="D36" s="24">
        <v>0.24</v>
      </c>
      <c r="E36" s="24">
        <v>0.4898979485566356</v>
      </c>
      <c r="F36" s="24">
        <v>4.4817260594522774E-4</v>
      </c>
      <c r="G36" s="24">
        <v>2.0085868471973639E-7</v>
      </c>
      <c r="H36" s="24">
        <v>-2</v>
      </c>
      <c r="I36" s="24">
        <v>15</v>
      </c>
      <c r="J36" s="24">
        <v>0</v>
      </c>
      <c r="K36" s="24">
        <v>662</v>
      </c>
      <c r="L36" s="24" t="s">
        <v>21</v>
      </c>
      <c r="M36" s="24">
        <v>171</v>
      </c>
      <c r="N36" s="25"/>
      <c r="O36" s="24">
        <v>2908</v>
      </c>
      <c r="P36" s="24">
        <v>-8</v>
      </c>
      <c r="Q36" s="24">
        <v>1</v>
      </c>
      <c r="R36" s="24">
        <v>2594</v>
      </c>
      <c r="S36" s="24" t="s">
        <v>21</v>
      </c>
      <c r="T36" s="24">
        <v>1121</v>
      </c>
      <c r="U36" s="25"/>
      <c r="V36" s="24">
        <v>740</v>
      </c>
      <c r="W36" s="24">
        <v>22</v>
      </c>
      <c r="X36" s="24">
        <v>0</v>
      </c>
      <c r="Y36" s="24">
        <v>1425</v>
      </c>
      <c r="Z36" s="24" t="s">
        <v>21</v>
      </c>
      <c r="AA36" s="24">
        <v>519</v>
      </c>
      <c r="AF36" s="26"/>
    </row>
    <row r="37" spans="1:32" ht="21.6" customHeight="1" x14ac:dyDescent="0.3">
      <c r="A37" s="7" t="s">
        <v>87</v>
      </c>
      <c r="B37" s="8" t="s">
        <v>88</v>
      </c>
      <c r="C37" s="9">
        <v>101</v>
      </c>
      <c r="D37" s="5">
        <v>0.38</v>
      </c>
      <c r="E37" s="5">
        <v>0.61644140029689765</v>
      </c>
      <c r="F37" s="5">
        <v>4.0057905487139825E-4</v>
      </c>
      <c r="G37" s="5">
        <v>1.604635792016627E-7</v>
      </c>
      <c r="H37" s="9">
        <v>70</v>
      </c>
      <c r="I37" s="9">
        <v>16</v>
      </c>
      <c r="J37" s="9">
        <v>0</v>
      </c>
      <c r="K37" s="9">
        <v>158</v>
      </c>
      <c r="L37" s="9" t="s">
        <v>21</v>
      </c>
      <c r="M37" s="9">
        <v>639</v>
      </c>
      <c r="N37" s="10"/>
      <c r="O37" s="9">
        <v>5841</v>
      </c>
      <c r="P37" s="9">
        <v>26</v>
      </c>
      <c r="Q37" s="9">
        <v>1</v>
      </c>
      <c r="R37" s="9">
        <v>292</v>
      </c>
      <c r="S37" s="9" t="s">
        <v>21</v>
      </c>
      <c r="T37" s="9">
        <v>20003</v>
      </c>
      <c r="U37" s="10"/>
      <c r="V37" s="9">
        <v>634</v>
      </c>
      <c r="W37" s="9">
        <v>-6</v>
      </c>
      <c r="X37" s="9">
        <v>0</v>
      </c>
      <c r="Y37" s="9">
        <v>475</v>
      </c>
      <c r="Z37" s="9" t="s">
        <v>21</v>
      </c>
      <c r="AA37" s="9">
        <v>1335</v>
      </c>
      <c r="AF37" s="1"/>
    </row>
    <row r="38" spans="1:32" ht="21.6" customHeight="1" x14ac:dyDescent="0.3">
      <c r="A38" s="3" t="s">
        <v>89</v>
      </c>
      <c r="B38" s="4" t="s">
        <v>90</v>
      </c>
      <c r="C38" s="5">
        <v>89</v>
      </c>
      <c r="D38" s="5">
        <v>0.21</v>
      </c>
      <c r="E38" s="5">
        <v>0.45825756949558399</v>
      </c>
      <c r="F38" s="5">
        <v>3.5298550379756876E-4</v>
      </c>
      <c r="G38" s="5">
        <v>1.2459876589122343E-7</v>
      </c>
      <c r="H38" s="5">
        <v>141</v>
      </c>
      <c r="I38" s="5">
        <v>2</v>
      </c>
      <c r="J38" s="5">
        <v>5</v>
      </c>
      <c r="K38" s="5">
        <v>160</v>
      </c>
      <c r="L38" s="5" t="s">
        <v>21</v>
      </c>
      <c r="M38" s="5">
        <v>556</v>
      </c>
      <c r="N38" s="6"/>
      <c r="O38" s="5">
        <v>7364</v>
      </c>
      <c r="P38" s="5">
        <v>103</v>
      </c>
      <c r="Q38" s="5">
        <v>2</v>
      </c>
      <c r="R38" s="5">
        <v>0</v>
      </c>
      <c r="S38" s="5" t="s">
        <v>21</v>
      </c>
      <c r="T38" s="5"/>
      <c r="U38" s="6"/>
      <c r="V38" s="5">
        <v>4655</v>
      </c>
      <c r="W38" s="5">
        <v>81</v>
      </c>
      <c r="X38" s="5">
        <v>2</v>
      </c>
      <c r="Y38" s="5">
        <v>11879</v>
      </c>
      <c r="Z38" s="5" t="s">
        <v>21</v>
      </c>
      <c r="AA38" s="5">
        <v>392</v>
      </c>
      <c r="AF38" s="1"/>
    </row>
    <row r="39" spans="1:32" ht="21.6" customHeight="1" x14ac:dyDescent="0.3">
      <c r="A39" s="7" t="s">
        <v>91</v>
      </c>
      <c r="B39" s="8" t="s">
        <v>92</v>
      </c>
      <c r="C39" s="9">
        <v>77</v>
      </c>
      <c r="D39" s="5">
        <v>0.17</v>
      </c>
      <c r="E39" s="5">
        <v>0.41231056256176607</v>
      </c>
      <c r="F39" s="5">
        <v>3.0539195272373927E-4</v>
      </c>
      <c r="G39" s="5">
        <v>9.3264244788418604E-8</v>
      </c>
      <c r="H39" s="9">
        <v>56</v>
      </c>
      <c r="I39" s="9">
        <v>40</v>
      </c>
      <c r="J39" s="9">
        <v>0</v>
      </c>
      <c r="K39" s="9">
        <v>133</v>
      </c>
      <c r="L39" s="9" t="s">
        <v>21</v>
      </c>
      <c r="M39" s="9">
        <v>579</v>
      </c>
      <c r="N39" s="10"/>
      <c r="O39" s="9">
        <v>5240</v>
      </c>
      <c r="P39" s="9">
        <v>-5</v>
      </c>
      <c r="Q39" s="9">
        <v>1</v>
      </c>
      <c r="R39" s="9">
        <v>9424</v>
      </c>
      <c r="S39" s="9" t="s">
        <v>21</v>
      </c>
      <c r="T39" s="9">
        <v>556</v>
      </c>
      <c r="U39" s="10"/>
      <c r="V39" s="9">
        <v>191</v>
      </c>
      <c r="W39" s="9">
        <v>15</v>
      </c>
      <c r="X39" s="9">
        <v>0</v>
      </c>
      <c r="Y39" s="9">
        <v>231</v>
      </c>
      <c r="Z39" s="9" t="s">
        <v>21</v>
      </c>
      <c r="AA39" s="9">
        <v>827</v>
      </c>
      <c r="AF39" s="1"/>
    </row>
    <row r="40" spans="1:32" s="21" customFormat="1" ht="21.6" customHeight="1" x14ac:dyDescent="0.3">
      <c r="A40" s="22" t="s">
        <v>93</v>
      </c>
      <c r="B40" s="23" t="s">
        <v>94</v>
      </c>
      <c r="C40" s="24">
        <v>72</v>
      </c>
      <c r="D40" s="24">
        <v>0.28999999999999998</v>
      </c>
      <c r="E40" s="24">
        <v>0.53851648071345037</v>
      </c>
      <c r="F40" s="24">
        <v>2.8556130644297699E-4</v>
      </c>
      <c r="G40" s="24">
        <v>8.154525973741981E-8</v>
      </c>
      <c r="H40" s="24">
        <v>-8</v>
      </c>
      <c r="I40" s="24">
        <v>3</v>
      </c>
      <c r="J40" s="24">
        <v>0</v>
      </c>
      <c r="K40" s="24">
        <v>141</v>
      </c>
      <c r="L40" s="24" t="s">
        <v>21</v>
      </c>
      <c r="M40" s="24">
        <v>511</v>
      </c>
      <c r="N40" s="25"/>
      <c r="O40" s="24">
        <v>7665</v>
      </c>
      <c r="P40" s="24">
        <v>2</v>
      </c>
      <c r="Q40" s="24">
        <v>0</v>
      </c>
      <c r="R40" s="24">
        <v>64472</v>
      </c>
      <c r="S40" s="24" t="s">
        <v>21</v>
      </c>
      <c r="T40" s="24">
        <v>119</v>
      </c>
      <c r="U40" s="25"/>
      <c r="V40" s="24">
        <v>2194</v>
      </c>
      <c r="W40" s="24">
        <v>11</v>
      </c>
      <c r="X40" s="24">
        <v>0</v>
      </c>
      <c r="Y40" s="24">
        <v>5262</v>
      </c>
      <c r="Z40" s="24" t="s">
        <v>21</v>
      </c>
      <c r="AA40" s="24">
        <v>417</v>
      </c>
      <c r="AF40" s="26"/>
    </row>
    <row r="41" spans="1:32" ht="21.6" customHeight="1" x14ac:dyDescent="0.3">
      <c r="A41" s="7" t="s">
        <v>95</v>
      </c>
      <c r="B41" s="8" t="s">
        <v>96</v>
      </c>
      <c r="C41" s="9">
        <v>69</v>
      </c>
      <c r="D41" s="5">
        <v>0.63</v>
      </c>
      <c r="E41" s="5">
        <v>0.79372539331937719</v>
      </c>
      <c r="F41" s="5">
        <v>2.7366291867451958E-4</v>
      </c>
      <c r="G41" s="5">
        <v>7.4891393057456721E-8</v>
      </c>
      <c r="H41" s="9">
        <v>107</v>
      </c>
      <c r="I41" s="9">
        <v>57</v>
      </c>
      <c r="J41" s="9">
        <v>5</v>
      </c>
      <c r="K41" s="9">
        <v>102</v>
      </c>
      <c r="L41" s="9" t="s">
        <v>21</v>
      </c>
      <c r="M41" s="9">
        <v>676</v>
      </c>
      <c r="N41" s="10"/>
      <c r="O41" s="9">
        <v>3168</v>
      </c>
      <c r="P41" s="9">
        <v>-2</v>
      </c>
      <c r="Q41" s="9">
        <v>2</v>
      </c>
      <c r="R41" s="9">
        <v>7821</v>
      </c>
      <c r="S41" s="9" t="s">
        <v>21</v>
      </c>
      <c r="T41" s="9">
        <v>405</v>
      </c>
      <c r="U41" s="10"/>
      <c r="V41" s="9">
        <v>121</v>
      </c>
      <c r="W41" s="9">
        <v>64</v>
      </c>
      <c r="X41" s="9">
        <v>0</v>
      </c>
      <c r="Y41" s="9">
        <v>163</v>
      </c>
      <c r="Z41" s="9" t="s">
        <v>21</v>
      </c>
      <c r="AA41" s="9">
        <v>742</v>
      </c>
      <c r="AF41" s="1"/>
    </row>
    <row r="42" spans="1:32" ht="21.6" customHeight="1" x14ac:dyDescent="0.3">
      <c r="A42" s="3" t="s">
        <v>97</v>
      </c>
      <c r="B42" s="4" t="s">
        <v>98</v>
      </c>
      <c r="C42" s="5">
        <v>61</v>
      </c>
      <c r="D42" s="5">
        <v>0.24</v>
      </c>
      <c r="E42" s="5">
        <v>0.4898979485566356</v>
      </c>
      <c r="F42" s="5">
        <v>2.4193388462529994E-4</v>
      </c>
      <c r="G42" s="5">
        <v>5.8532004529887942E-8</v>
      </c>
      <c r="H42" s="5">
        <v>84</v>
      </c>
      <c r="I42" s="5">
        <v>32</v>
      </c>
      <c r="J42" s="5">
        <v>0</v>
      </c>
      <c r="K42" s="5">
        <v>104</v>
      </c>
      <c r="L42" s="5" t="s">
        <v>21</v>
      </c>
      <c r="M42" s="5">
        <v>587</v>
      </c>
      <c r="N42" s="6"/>
      <c r="O42" s="5">
        <v>10141</v>
      </c>
      <c r="P42" s="5">
        <v>-12</v>
      </c>
      <c r="Q42" s="5">
        <v>1</v>
      </c>
      <c r="R42" s="5">
        <v>28663</v>
      </c>
      <c r="S42" s="5" t="s">
        <v>21</v>
      </c>
      <c r="T42" s="5">
        <v>354</v>
      </c>
      <c r="U42" s="6"/>
      <c r="V42" s="5">
        <v>190</v>
      </c>
      <c r="W42" s="5">
        <v>3</v>
      </c>
      <c r="X42" s="5">
        <v>0</v>
      </c>
      <c r="Y42" s="5">
        <v>494</v>
      </c>
      <c r="Z42" s="5" t="s">
        <v>21</v>
      </c>
      <c r="AA42" s="5">
        <v>385</v>
      </c>
      <c r="AF42" s="1"/>
    </row>
    <row r="43" spans="1:32" s="21" customFormat="1" ht="21.6" customHeight="1" x14ac:dyDescent="0.3">
      <c r="A43" s="22" t="s">
        <v>99</v>
      </c>
      <c r="B43" s="23" t="s">
        <v>100</v>
      </c>
      <c r="C43" s="24">
        <v>43</v>
      </c>
      <c r="D43" s="24">
        <v>0.14000000000000001</v>
      </c>
      <c r="E43" s="24">
        <v>0.37416573867739417</v>
      </c>
      <c r="F43" s="24">
        <v>1.705435580145557E-4</v>
      </c>
      <c r="G43" s="24">
        <v>2.9085105180264125E-8</v>
      </c>
      <c r="H43" s="24">
        <v>-6</v>
      </c>
      <c r="I43" s="24">
        <v>9</v>
      </c>
      <c r="J43" s="24">
        <v>0</v>
      </c>
      <c r="K43" s="24">
        <v>60</v>
      </c>
      <c r="L43" s="24" t="s">
        <v>21</v>
      </c>
      <c r="M43" s="24">
        <v>717</v>
      </c>
      <c r="N43" s="25"/>
      <c r="O43" s="24">
        <v>6044</v>
      </c>
      <c r="P43" s="24">
        <v>-8</v>
      </c>
      <c r="Q43" s="24">
        <v>1</v>
      </c>
      <c r="R43" s="24">
        <v>16343</v>
      </c>
      <c r="S43" s="24" t="s">
        <v>21</v>
      </c>
      <c r="T43" s="24">
        <v>370</v>
      </c>
      <c r="U43" s="25"/>
      <c r="V43" s="24">
        <v>455</v>
      </c>
      <c r="W43" s="24">
        <v>16</v>
      </c>
      <c r="X43" s="24">
        <v>0</v>
      </c>
      <c r="Y43" s="24">
        <v>1026</v>
      </c>
      <c r="Z43" s="24" t="s">
        <v>21</v>
      </c>
      <c r="AA43" s="24">
        <v>443</v>
      </c>
      <c r="AF43" s="26"/>
    </row>
    <row r="44" spans="1:32" s="21" customFormat="1" ht="21.6" customHeight="1" x14ac:dyDescent="0.3">
      <c r="A44" s="22" t="s">
        <v>101</v>
      </c>
      <c r="B44" s="23" t="s">
        <v>102</v>
      </c>
      <c r="C44" s="24">
        <v>37</v>
      </c>
      <c r="D44" s="24">
        <v>0.52</v>
      </c>
      <c r="E44" s="24">
        <v>0.72111025509279791</v>
      </c>
      <c r="F44" s="24">
        <v>1.4674678247764096E-4</v>
      </c>
      <c r="G44" s="24">
        <v>2.1534618167540071E-8</v>
      </c>
      <c r="H44" s="24">
        <v>-3</v>
      </c>
      <c r="I44" s="24">
        <v>10</v>
      </c>
      <c r="J44" s="24">
        <v>5</v>
      </c>
      <c r="K44" s="24">
        <v>48</v>
      </c>
      <c r="L44" s="24" t="s">
        <v>21</v>
      </c>
      <c r="M44" s="24">
        <v>771</v>
      </c>
      <c r="N44" s="25"/>
      <c r="O44" s="24">
        <v>11350</v>
      </c>
      <c r="P44" s="24">
        <v>16</v>
      </c>
      <c r="Q44" s="24">
        <v>2</v>
      </c>
      <c r="R44" s="24">
        <v>13454</v>
      </c>
      <c r="S44" s="24" t="s">
        <v>21</v>
      </c>
      <c r="T44" s="24">
        <v>844</v>
      </c>
      <c r="U44" s="25"/>
      <c r="V44" s="24">
        <v>385</v>
      </c>
      <c r="W44" s="24">
        <v>31</v>
      </c>
      <c r="X44" s="24">
        <v>0</v>
      </c>
      <c r="Y44" s="24">
        <v>1072</v>
      </c>
      <c r="Z44" s="24" t="s">
        <v>21</v>
      </c>
      <c r="AA44" s="24">
        <v>359</v>
      </c>
      <c r="AF44" s="26"/>
    </row>
    <row r="45" spans="1:32" ht="21.6" customHeight="1" x14ac:dyDescent="0.3">
      <c r="A45" s="7" t="s">
        <v>103</v>
      </c>
      <c r="B45" s="8" t="s">
        <v>104</v>
      </c>
      <c r="C45" s="9">
        <v>26</v>
      </c>
      <c r="D45" s="5">
        <v>0.27</v>
      </c>
      <c r="E45" s="5">
        <v>0.51961524227066325</v>
      </c>
      <c r="F45" s="5">
        <v>1.031193606599639E-4</v>
      </c>
      <c r="G45" s="5">
        <v>1.063360254291971E-8</v>
      </c>
      <c r="H45" s="9">
        <v>7</v>
      </c>
      <c r="I45" s="9">
        <v>1</v>
      </c>
      <c r="J45" s="9">
        <v>5</v>
      </c>
      <c r="K45" s="9">
        <v>22</v>
      </c>
      <c r="L45" s="9" t="s">
        <v>21</v>
      </c>
      <c r="M45" s="9">
        <v>1182</v>
      </c>
      <c r="N45" s="10"/>
      <c r="O45" s="9">
        <v>2065</v>
      </c>
      <c r="P45" s="9">
        <v>-10</v>
      </c>
      <c r="Q45" s="9">
        <v>0</v>
      </c>
      <c r="R45" s="9">
        <v>1566</v>
      </c>
      <c r="S45" s="9" t="s">
        <v>21</v>
      </c>
      <c r="T45" s="9">
        <v>1319</v>
      </c>
      <c r="U45" s="10"/>
      <c r="V45" s="9">
        <v>1923</v>
      </c>
      <c r="W45" s="9">
        <v>4</v>
      </c>
      <c r="X45" s="9">
        <v>0</v>
      </c>
      <c r="Y45" s="9">
        <v>1376</v>
      </c>
      <c r="Z45" s="9" t="s">
        <v>21</v>
      </c>
      <c r="AA45" s="9">
        <v>1398</v>
      </c>
      <c r="AF45" s="1"/>
    </row>
    <row r="46" spans="1:32" s="21" customFormat="1" ht="21.6" customHeight="1" x14ac:dyDescent="0.3">
      <c r="A46" s="22" t="s">
        <v>105</v>
      </c>
      <c r="B46" s="23" t="s">
        <v>106</v>
      </c>
      <c r="C46" s="24">
        <v>24</v>
      </c>
      <c r="D46" s="24">
        <v>0.34</v>
      </c>
      <c r="E46" s="24">
        <v>0.5830951894845301</v>
      </c>
      <c r="F46" s="24">
        <v>9.5187102147658992E-5</v>
      </c>
      <c r="G46" s="24">
        <v>9.0605844152688665E-9</v>
      </c>
      <c r="H46" s="24">
        <v>-2</v>
      </c>
      <c r="I46" s="24">
        <v>0</v>
      </c>
      <c r="J46" s="24">
        <v>5</v>
      </c>
      <c r="K46" s="24">
        <v>28</v>
      </c>
      <c r="L46" s="24" t="s">
        <v>21</v>
      </c>
      <c r="M46" s="24">
        <v>857</v>
      </c>
      <c r="N46" s="25"/>
      <c r="O46" s="24">
        <v>33</v>
      </c>
      <c r="P46" s="24">
        <v>-6</v>
      </c>
      <c r="Q46" s="24">
        <v>0</v>
      </c>
      <c r="R46" s="24">
        <v>40</v>
      </c>
      <c r="S46" s="24" t="s">
        <v>21</v>
      </c>
      <c r="T46" s="24">
        <v>825</v>
      </c>
      <c r="U46" s="25"/>
      <c r="V46" s="24">
        <v>70821</v>
      </c>
      <c r="W46" s="24">
        <v>-2</v>
      </c>
      <c r="X46" s="24">
        <v>53</v>
      </c>
      <c r="Y46" s="24">
        <v>91024</v>
      </c>
      <c r="Z46" s="24" t="s">
        <v>21</v>
      </c>
      <c r="AA46" s="24">
        <v>778</v>
      </c>
      <c r="AF46" s="26"/>
    </row>
    <row r="47" spans="1:32" ht="21.6" customHeight="1" x14ac:dyDescent="0.3">
      <c r="A47" s="7" t="s">
        <v>107</v>
      </c>
      <c r="B47" s="8" t="s">
        <v>108</v>
      </c>
      <c r="C47" s="9">
        <v>22</v>
      </c>
      <c r="D47" s="5">
        <v>0.28999999999999998</v>
      </c>
      <c r="E47" s="5">
        <v>0.53851648071345037</v>
      </c>
      <c r="F47" s="5">
        <v>8.7254843635354082E-5</v>
      </c>
      <c r="G47" s="5">
        <v>7.6134077378300905E-9</v>
      </c>
      <c r="H47" s="9">
        <v>36</v>
      </c>
      <c r="I47" s="9">
        <v>96</v>
      </c>
      <c r="J47" s="9">
        <v>0</v>
      </c>
      <c r="K47" s="9">
        <v>8</v>
      </c>
      <c r="L47" s="9" t="s">
        <v>21</v>
      </c>
      <c r="M47" s="9">
        <v>2750</v>
      </c>
      <c r="N47" s="10"/>
      <c r="O47" s="9">
        <v>8692</v>
      </c>
      <c r="P47" s="9">
        <v>1</v>
      </c>
      <c r="Q47" s="9">
        <v>1</v>
      </c>
      <c r="R47" s="9">
        <v>1154</v>
      </c>
      <c r="S47" s="9" t="s">
        <v>21</v>
      </c>
      <c r="T47" s="9">
        <v>7532</v>
      </c>
      <c r="U47" s="10"/>
      <c r="V47" s="9">
        <v>23</v>
      </c>
      <c r="W47" s="9">
        <v>10</v>
      </c>
      <c r="X47" s="9">
        <v>0</v>
      </c>
      <c r="Y47" s="9">
        <v>9</v>
      </c>
      <c r="Z47" s="9" t="s">
        <v>21</v>
      </c>
      <c r="AA47" s="9">
        <v>2556</v>
      </c>
      <c r="AF47" s="1"/>
    </row>
    <row r="48" spans="1:32" ht="21.6" customHeight="1" x14ac:dyDescent="0.3">
      <c r="A48" s="3" t="s">
        <v>109</v>
      </c>
      <c r="B48" s="4" t="s">
        <v>110</v>
      </c>
      <c r="C48" s="5">
        <v>17</v>
      </c>
      <c r="D48" s="5">
        <v>0.28000000000000003</v>
      </c>
      <c r="E48" s="5">
        <v>0.52915026221291817</v>
      </c>
      <c r="F48" s="5">
        <v>6.7424197354591786E-5</v>
      </c>
      <c r="G48" s="5">
        <v>4.5460223889109419E-9</v>
      </c>
      <c r="H48" s="5">
        <v>73</v>
      </c>
      <c r="I48" s="5">
        <v>5</v>
      </c>
      <c r="J48" s="5">
        <v>0</v>
      </c>
      <c r="K48" s="5">
        <v>18</v>
      </c>
      <c r="L48" s="5" t="s">
        <v>21</v>
      </c>
      <c r="M48" s="5">
        <v>944</v>
      </c>
      <c r="N48" s="6"/>
      <c r="O48" s="5">
        <v>3888</v>
      </c>
      <c r="P48" s="5">
        <v>-1</v>
      </c>
      <c r="Q48" s="5">
        <v>1</v>
      </c>
      <c r="R48" s="5">
        <v>23867</v>
      </c>
      <c r="S48" s="5" t="s">
        <v>21</v>
      </c>
      <c r="T48" s="5">
        <v>163</v>
      </c>
      <c r="U48" s="6"/>
      <c r="V48" s="5">
        <v>313</v>
      </c>
      <c r="W48" s="5">
        <v>127</v>
      </c>
      <c r="X48" s="5">
        <v>0</v>
      </c>
      <c r="Y48" s="5">
        <v>706</v>
      </c>
      <c r="Z48" s="5" t="s">
        <v>21</v>
      </c>
      <c r="AA48" s="5">
        <v>443</v>
      </c>
      <c r="AF48" s="1"/>
    </row>
    <row r="49" spans="1:32" ht="21.6" customHeight="1" x14ac:dyDescent="0.3">
      <c r="A49" s="7" t="s">
        <v>111</v>
      </c>
      <c r="B49" s="8" t="s">
        <v>112</v>
      </c>
      <c r="C49" s="9">
        <v>16</v>
      </c>
      <c r="D49" s="5">
        <v>0.19</v>
      </c>
      <c r="E49" s="5">
        <v>0.43588989435406733</v>
      </c>
      <c r="F49" s="5">
        <v>6.3458068098439324E-5</v>
      </c>
      <c r="G49" s="5">
        <v>4.0269264067861624E-9</v>
      </c>
      <c r="H49" s="9">
        <v>38</v>
      </c>
      <c r="I49" s="9">
        <v>0</v>
      </c>
      <c r="J49" s="9">
        <v>5</v>
      </c>
      <c r="K49" s="9">
        <v>3</v>
      </c>
      <c r="L49" s="9" t="s">
        <v>21</v>
      </c>
      <c r="M49" s="9">
        <v>5333</v>
      </c>
      <c r="N49" s="10"/>
      <c r="O49" s="9">
        <v>1600</v>
      </c>
      <c r="P49" s="9">
        <v>-2</v>
      </c>
      <c r="Q49" s="9">
        <v>0</v>
      </c>
      <c r="R49" s="9">
        <v>94</v>
      </c>
      <c r="S49" s="9" t="s">
        <v>21</v>
      </c>
      <c r="T49" s="9">
        <v>17021</v>
      </c>
      <c r="U49" s="10"/>
      <c r="V49" s="9">
        <v>3682</v>
      </c>
      <c r="W49" s="9">
        <v>-7</v>
      </c>
      <c r="X49" s="9">
        <v>0</v>
      </c>
      <c r="Y49" s="9">
        <v>73</v>
      </c>
      <c r="Z49" s="9" t="s">
        <v>21</v>
      </c>
      <c r="AA49" s="9">
        <v>50438</v>
      </c>
      <c r="AF49" s="1"/>
    </row>
    <row r="50" spans="1:32" ht="21.6" customHeight="1" x14ac:dyDescent="0.3">
      <c r="A50" s="3" t="s">
        <v>113</v>
      </c>
      <c r="B50" s="4" t="s">
        <v>114</v>
      </c>
      <c r="C50" s="5">
        <v>9</v>
      </c>
      <c r="D50" s="5">
        <v>1</v>
      </c>
      <c r="E50" s="5">
        <v>1</v>
      </c>
      <c r="F50" s="5">
        <v>3.5695163305372124E-5</v>
      </c>
      <c r="G50" s="5">
        <v>1.2741446833971845E-9</v>
      </c>
      <c r="H50" s="5"/>
      <c r="I50" s="5">
        <v>100</v>
      </c>
      <c r="J50" s="5">
        <v>5</v>
      </c>
      <c r="K50" s="5">
        <v>19</v>
      </c>
      <c r="L50" s="5"/>
      <c r="M50" s="5">
        <v>474</v>
      </c>
      <c r="N50" s="6"/>
      <c r="O50" s="5">
        <v>3</v>
      </c>
      <c r="P50" s="5">
        <v>10</v>
      </c>
      <c r="Q50" s="5">
        <v>0</v>
      </c>
      <c r="R50" s="5">
        <v>3</v>
      </c>
      <c r="S50" s="5"/>
      <c r="T50" s="5">
        <v>1000</v>
      </c>
      <c r="U50" s="6"/>
      <c r="V50" s="5">
        <v>9</v>
      </c>
      <c r="W50" s="5"/>
      <c r="X50" s="5">
        <v>0</v>
      </c>
      <c r="Y50" s="5">
        <v>19</v>
      </c>
      <c r="Z50" s="5"/>
      <c r="AA50" s="5">
        <v>474</v>
      </c>
      <c r="AF50" s="1"/>
    </row>
    <row r="51" spans="1:32" ht="21.6" customHeight="1" x14ac:dyDescent="0.3">
      <c r="A51" s="7" t="s">
        <v>115</v>
      </c>
      <c r="B51" s="8" t="s">
        <v>116</v>
      </c>
      <c r="C51" s="9">
        <v>7</v>
      </c>
      <c r="D51" s="5">
        <v>0.64</v>
      </c>
      <c r="E51" s="5">
        <v>0.8</v>
      </c>
      <c r="F51" s="5">
        <v>2.7762904793067207E-5</v>
      </c>
      <c r="G51" s="5">
        <v>7.7077888254891412E-10</v>
      </c>
      <c r="H51" s="9">
        <v>15</v>
      </c>
      <c r="I51" s="9">
        <v>7</v>
      </c>
      <c r="J51" s="9">
        <v>0</v>
      </c>
      <c r="K51" s="9">
        <v>6</v>
      </c>
      <c r="L51" s="9" t="s">
        <v>21</v>
      </c>
      <c r="M51" s="9">
        <v>1167</v>
      </c>
      <c r="N51" s="10"/>
      <c r="O51" s="9">
        <v>4071</v>
      </c>
      <c r="P51" s="9">
        <v>-3</v>
      </c>
      <c r="Q51" s="9">
        <v>1</v>
      </c>
      <c r="R51" s="9">
        <v>780</v>
      </c>
      <c r="S51" s="9" t="s">
        <v>21</v>
      </c>
      <c r="T51" s="9">
        <v>5219</v>
      </c>
      <c r="U51" s="10"/>
      <c r="V51" s="9">
        <v>98</v>
      </c>
      <c r="W51" s="9">
        <v>68</v>
      </c>
      <c r="X51" s="9">
        <v>0</v>
      </c>
      <c r="Y51" s="9">
        <v>79</v>
      </c>
      <c r="Z51" s="9" t="s">
        <v>21</v>
      </c>
      <c r="AA51" s="9">
        <v>1241</v>
      </c>
      <c r="AF51" s="1"/>
    </row>
    <row r="52" spans="1:32" ht="21.6" customHeight="1" x14ac:dyDescent="0.3">
      <c r="A52" s="3" t="s">
        <v>117</v>
      </c>
      <c r="B52" s="4" t="s">
        <v>118</v>
      </c>
      <c r="C52" s="5">
        <v>5</v>
      </c>
      <c r="D52" s="5">
        <v>0.42</v>
      </c>
      <c r="E52" s="5">
        <v>0.64807406984078597</v>
      </c>
      <c r="F52" s="5">
        <v>1.983064628076229E-5</v>
      </c>
      <c r="G52" s="5">
        <v>3.9325453191271121E-10</v>
      </c>
      <c r="H52" s="5">
        <v>22</v>
      </c>
      <c r="I52" s="5">
        <v>23</v>
      </c>
      <c r="J52" s="5">
        <v>0</v>
      </c>
      <c r="K52" s="5">
        <v>5</v>
      </c>
      <c r="L52" s="5" t="s">
        <v>21</v>
      </c>
      <c r="M52" s="5">
        <v>1000</v>
      </c>
      <c r="N52" s="6"/>
      <c r="O52" s="5">
        <v>2293</v>
      </c>
      <c r="P52" s="5">
        <v>-5</v>
      </c>
      <c r="Q52" s="5">
        <v>1</v>
      </c>
      <c r="R52" s="5">
        <v>983</v>
      </c>
      <c r="S52" s="5" t="s">
        <v>21</v>
      </c>
      <c r="T52" s="5">
        <v>2333</v>
      </c>
      <c r="U52" s="6"/>
      <c r="V52" s="5">
        <v>22</v>
      </c>
      <c r="W52" s="5">
        <v>5</v>
      </c>
      <c r="X52" s="5">
        <v>0</v>
      </c>
      <c r="Y52" s="5">
        <v>53</v>
      </c>
      <c r="Z52" s="5" t="s">
        <v>21</v>
      </c>
      <c r="AA52" s="5">
        <v>415</v>
      </c>
      <c r="AF52" s="1"/>
    </row>
    <row r="53" spans="1:32" ht="21.6" customHeight="1" x14ac:dyDescent="0.3">
      <c r="A53" s="7" t="s">
        <v>119</v>
      </c>
      <c r="B53" s="8" t="s">
        <v>120</v>
      </c>
      <c r="C53" s="9">
        <v>1</v>
      </c>
      <c r="D53" s="5">
        <v>0.35</v>
      </c>
      <c r="E53" s="5">
        <v>0.59160797830996159</v>
      </c>
      <c r="F53" s="5">
        <v>3.9661292561524577E-6</v>
      </c>
      <c r="G53" s="5">
        <v>1.5730181276508447E-11</v>
      </c>
      <c r="H53" s="9">
        <v>2</v>
      </c>
      <c r="I53" s="9">
        <v>0</v>
      </c>
      <c r="J53" s="9">
        <v>0</v>
      </c>
      <c r="K53" s="9">
        <v>2</v>
      </c>
      <c r="L53" s="9" t="s">
        <v>21</v>
      </c>
      <c r="M53" s="9">
        <v>500</v>
      </c>
      <c r="N53" s="10"/>
      <c r="O53" s="9">
        <v>17365</v>
      </c>
      <c r="P53" s="9">
        <v>0</v>
      </c>
      <c r="Q53" s="9">
        <v>2</v>
      </c>
      <c r="R53" s="9">
        <v>57194</v>
      </c>
      <c r="S53" s="9" t="s">
        <v>21</v>
      </c>
      <c r="T53" s="9">
        <v>304</v>
      </c>
      <c r="U53" s="10"/>
      <c r="V53" s="9">
        <v>246</v>
      </c>
      <c r="W53" s="9">
        <v>-8</v>
      </c>
      <c r="X53" s="9">
        <v>0</v>
      </c>
      <c r="Y53" s="9">
        <v>795</v>
      </c>
      <c r="Z53" s="9" t="s">
        <v>21</v>
      </c>
      <c r="AA53" s="9">
        <v>309</v>
      </c>
      <c r="AF53" s="1"/>
    </row>
    <row r="54" spans="1:32" ht="21.6" customHeight="1" x14ac:dyDescent="0.3">
      <c r="A54" s="3" t="s">
        <v>121</v>
      </c>
      <c r="B54" s="4" t="s">
        <v>122</v>
      </c>
      <c r="C54" s="5">
        <v>1</v>
      </c>
      <c r="D54" s="5">
        <v>0.56000000000000005</v>
      </c>
      <c r="E54" s="5">
        <v>0.74833147735478833</v>
      </c>
      <c r="F54" s="5">
        <v>3.9661292561524577E-6</v>
      </c>
      <c r="G54" s="5">
        <v>1.5730181276508447E-11</v>
      </c>
      <c r="H54" s="5">
        <v>137</v>
      </c>
      <c r="I54" s="5">
        <v>0</v>
      </c>
      <c r="J54" s="5">
        <v>5</v>
      </c>
      <c r="K54" s="5">
        <v>0</v>
      </c>
      <c r="L54" s="5" t="s">
        <v>21</v>
      </c>
      <c r="M54" s="5"/>
      <c r="N54" s="6"/>
      <c r="O54" s="5">
        <v>72</v>
      </c>
      <c r="P54" s="5">
        <v>-1</v>
      </c>
      <c r="Q54" s="5">
        <v>0</v>
      </c>
      <c r="R54" s="5">
        <v>34</v>
      </c>
      <c r="S54" s="5" t="s">
        <v>21</v>
      </c>
      <c r="T54" s="5">
        <v>2118</v>
      </c>
      <c r="U54" s="6"/>
      <c r="V54" s="5">
        <v>545</v>
      </c>
      <c r="W54" s="5">
        <v>-3</v>
      </c>
      <c r="X54" s="5">
        <v>1</v>
      </c>
      <c r="Y54" s="5">
        <v>305</v>
      </c>
      <c r="Z54" s="5" t="s">
        <v>21</v>
      </c>
      <c r="AA54" s="5">
        <v>1787</v>
      </c>
      <c r="AF54" s="1"/>
    </row>
    <row r="55" spans="1:32" ht="21.6" customHeight="1" x14ac:dyDescent="0.3">
      <c r="A55" s="7" t="s">
        <v>123</v>
      </c>
      <c r="B55" s="8" t="s">
        <v>124</v>
      </c>
      <c r="C55" s="9">
        <v>0</v>
      </c>
      <c r="D55" s="5">
        <v>0.98</v>
      </c>
      <c r="E55" s="5">
        <v>0.98994949366116658</v>
      </c>
      <c r="F55" s="5">
        <v>0</v>
      </c>
      <c r="G55" s="5">
        <v>0</v>
      </c>
      <c r="H55" s="9"/>
      <c r="I55" s="9">
        <v>0</v>
      </c>
      <c r="J55" s="9">
        <v>5</v>
      </c>
      <c r="K55" s="9"/>
      <c r="L55" s="9"/>
      <c r="M55" s="9"/>
      <c r="N55" s="10"/>
      <c r="O55" s="9">
        <v>115</v>
      </c>
      <c r="P55" s="9">
        <v>77</v>
      </c>
      <c r="Q55" s="9">
        <v>0</v>
      </c>
      <c r="R55" s="9">
        <v>183</v>
      </c>
      <c r="S55" s="9" t="s">
        <v>21</v>
      </c>
      <c r="T55" s="9">
        <v>628</v>
      </c>
      <c r="U55" s="10"/>
      <c r="V55" s="9">
        <v>27</v>
      </c>
      <c r="W55" s="9">
        <v>-17</v>
      </c>
      <c r="X55" s="9">
        <v>0</v>
      </c>
      <c r="Y55" s="9">
        <v>14</v>
      </c>
      <c r="Z55" s="9" t="s">
        <v>21</v>
      </c>
      <c r="AA55" s="9">
        <v>1929</v>
      </c>
      <c r="AF55" s="1"/>
    </row>
    <row r="56" spans="1:32" ht="21.6" customHeight="1" x14ac:dyDescent="0.3">
      <c r="A56" s="3" t="s">
        <v>125</v>
      </c>
      <c r="B56" s="4" t="s">
        <v>126</v>
      </c>
      <c r="C56" s="5">
        <v>0</v>
      </c>
      <c r="D56" s="5">
        <v>0.52</v>
      </c>
      <c r="E56" s="5">
        <v>0.72111025509279791</v>
      </c>
      <c r="F56" s="5">
        <v>0</v>
      </c>
      <c r="G56" s="5">
        <v>0</v>
      </c>
      <c r="H56" s="5"/>
      <c r="I56" s="5">
        <v>0</v>
      </c>
      <c r="J56" s="5">
        <v>5</v>
      </c>
      <c r="K56" s="5"/>
      <c r="L56" s="5"/>
      <c r="M56" s="5"/>
      <c r="N56" s="6"/>
      <c r="O56" s="5">
        <v>1348</v>
      </c>
      <c r="P56" s="5">
        <v>-2</v>
      </c>
      <c r="Q56" s="5">
        <v>0</v>
      </c>
      <c r="R56" s="5">
        <v>1116</v>
      </c>
      <c r="S56" s="5" t="s">
        <v>21</v>
      </c>
      <c r="T56" s="5">
        <v>1208</v>
      </c>
      <c r="U56" s="6"/>
      <c r="V56" s="5">
        <v>303</v>
      </c>
      <c r="W56" s="5">
        <v>1</v>
      </c>
      <c r="X56" s="5">
        <v>0</v>
      </c>
      <c r="Y56" s="5">
        <v>276</v>
      </c>
      <c r="Z56" s="5" t="s">
        <v>21</v>
      </c>
      <c r="AA56" s="5">
        <v>1098</v>
      </c>
      <c r="AF56" s="1"/>
    </row>
    <row r="57" spans="1:32" ht="21.6" customHeight="1" x14ac:dyDescent="0.3">
      <c r="A57" s="7" t="s">
        <v>127</v>
      </c>
      <c r="B57" s="8" t="s">
        <v>128</v>
      </c>
      <c r="C57" s="9">
        <v>0</v>
      </c>
      <c r="D57" s="5">
        <v>0.72</v>
      </c>
      <c r="E57" s="5">
        <v>0.84852813742385702</v>
      </c>
      <c r="F57" s="5">
        <v>0</v>
      </c>
      <c r="G57" s="5">
        <v>0</v>
      </c>
      <c r="H57" s="9"/>
      <c r="I57" s="9">
        <v>0</v>
      </c>
      <c r="J57" s="9">
        <v>5</v>
      </c>
      <c r="K57" s="9"/>
      <c r="L57" s="9"/>
      <c r="M57" s="9"/>
      <c r="N57" s="10"/>
      <c r="O57" s="9">
        <v>316</v>
      </c>
      <c r="P57" s="9">
        <v>6</v>
      </c>
      <c r="Q57" s="9">
        <v>1</v>
      </c>
      <c r="R57" s="9">
        <v>78</v>
      </c>
      <c r="S57" s="9" t="s">
        <v>21</v>
      </c>
      <c r="T57" s="9">
        <v>4051</v>
      </c>
      <c r="U57" s="10"/>
      <c r="V57" s="9">
        <v>1736</v>
      </c>
      <c r="W57" s="9">
        <v>-16</v>
      </c>
      <c r="X57" s="9">
        <v>4</v>
      </c>
      <c r="Y57" s="9">
        <v>158</v>
      </c>
      <c r="Z57" s="9" t="s">
        <v>21</v>
      </c>
      <c r="AA57" s="9">
        <v>10987</v>
      </c>
      <c r="AF57" s="1"/>
    </row>
    <row r="58" spans="1:32" ht="21.6" customHeight="1" x14ac:dyDescent="0.3">
      <c r="A58" s="3" t="s">
        <v>129</v>
      </c>
      <c r="B58" s="4" t="s">
        <v>130</v>
      </c>
      <c r="C58" s="5">
        <v>0</v>
      </c>
      <c r="D58" s="5">
        <v>0.51</v>
      </c>
      <c r="E58" s="5">
        <v>0.71414284285428498</v>
      </c>
      <c r="F58" s="5">
        <v>0</v>
      </c>
      <c r="G58" s="5">
        <v>0</v>
      </c>
      <c r="H58" s="5"/>
      <c r="I58" s="5">
        <v>0</v>
      </c>
      <c r="J58" s="5">
        <v>5</v>
      </c>
      <c r="K58" s="5"/>
      <c r="L58" s="5"/>
      <c r="M58" s="5"/>
      <c r="N58" s="6"/>
      <c r="O58" s="5">
        <v>18</v>
      </c>
      <c r="P58" s="5">
        <v>-16</v>
      </c>
      <c r="Q58" s="5">
        <v>0</v>
      </c>
      <c r="R58" s="5">
        <v>2</v>
      </c>
      <c r="S58" s="5" t="s">
        <v>21</v>
      </c>
      <c r="T58" s="5">
        <v>9000</v>
      </c>
      <c r="U58" s="6"/>
      <c r="V58" s="5">
        <v>0</v>
      </c>
      <c r="W58" s="5"/>
      <c r="X58" s="5">
        <v>0</v>
      </c>
      <c r="Y58" s="5"/>
      <c r="Z58" s="5" t="s">
        <v>21</v>
      </c>
      <c r="AA58" s="5"/>
      <c r="AF58" s="1"/>
    </row>
    <row r="59" spans="1:32" ht="21.6" customHeight="1" x14ac:dyDescent="0.3">
      <c r="A59" s="7" t="s">
        <v>131</v>
      </c>
      <c r="B59" s="8" t="s">
        <v>132</v>
      </c>
      <c r="C59" s="9">
        <v>0</v>
      </c>
      <c r="D59" s="5">
        <v>0.5</v>
      </c>
      <c r="E59" s="5">
        <v>0.70710678118654757</v>
      </c>
      <c r="F59" s="5">
        <v>0</v>
      </c>
      <c r="G59" s="5">
        <v>0</v>
      </c>
      <c r="H59" s="9"/>
      <c r="I59" s="9">
        <v>0</v>
      </c>
      <c r="J59" s="9"/>
      <c r="K59" s="9"/>
      <c r="L59" s="9"/>
      <c r="M59" s="9"/>
      <c r="N59" s="10"/>
      <c r="O59" s="9">
        <v>3</v>
      </c>
      <c r="P59" s="9">
        <v>-48</v>
      </c>
      <c r="Q59" s="9">
        <v>0</v>
      </c>
      <c r="R59" s="9">
        <v>1</v>
      </c>
      <c r="S59" s="9" t="s">
        <v>21</v>
      </c>
      <c r="T59" s="9">
        <v>3000</v>
      </c>
      <c r="U59" s="10"/>
      <c r="V59" s="9">
        <v>0</v>
      </c>
      <c r="W59" s="9"/>
      <c r="X59" s="9">
        <v>0</v>
      </c>
      <c r="Y59" s="9"/>
      <c r="Z59" s="9" t="s">
        <v>21</v>
      </c>
      <c r="AA59" s="9"/>
      <c r="AF59" s="1"/>
    </row>
    <row r="60" spans="1:32" ht="21.6" customHeight="1" x14ac:dyDescent="0.3">
      <c r="A60" s="3" t="s">
        <v>133</v>
      </c>
      <c r="B60" s="4" t="s">
        <v>134</v>
      </c>
      <c r="C60" s="5">
        <v>0</v>
      </c>
      <c r="D60" s="5" t="e">
        <v>#N/A</v>
      </c>
      <c r="E60" s="5" t="e">
        <v>#N/A</v>
      </c>
      <c r="F60" s="5">
        <v>0</v>
      </c>
      <c r="G60" s="5">
        <v>0</v>
      </c>
      <c r="H60" s="5"/>
      <c r="I60" s="5">
        <v>0</v>
      </c>
      <c r="J60" s="5"/>
      <c r="K60" s="5"/>
      <c r="L60" s="5"/>
      <c r="M60" s="5"/>
      <c r="N60" s="6"/>
      <c r="O60" s="5">
        <v>0</v>
      </c>
      <c r="P60" s="5"/>
      <c r="Q60" s="5">
        <v>0</v>
      </c>
      <c r="R60" s="5"/>
      <c r="S60" s="5"/>
      <c r="T60" s="5"/>
      <c r="U60" s="6"/>
      <c r="V60" s="5">
        <v>17</v>
      </c>
      <c r="W60" s="5">
        <v>53</v>
      </c>
      <c r="X60" s="5">
        <v>1</v>
      </c>
      <c r="Y60" s="5">
        <v>25</v>
      </c>
      <c r="Z60" s="5"/>
      <c r="AA60" s="5">
        <v>680</v>
      </c>
      <c r="AF60" s="1"/>
    </row>
    <row r="61" spans="1:32" ht="21.6" customHeight="1" x14ac:dyDescent="0.3">
      <c r="A61" s="7" t="s">
        <v>135</v>
      </c>
      <c r="B61" s="8" t="s">
        <v>136</v>
      </c>
      <c r="C61" s="9">
        <v>0</v>
      </c>
      <c r="D61" s="5">
        <v>0.36</v>
      </c>
      <c r="E61" s="5">
        <v>0.6</v>
      </c>
      <c r="F61" s="5">
        <v>0</v>
      </c>
      <c r="G61" s="5">
        <v>0</v>
      </c>
      <c r="H61" s="9"/>
      <c r="I61" s="9">
        <v>0</v>
      </c>
      <c r="J61" s="9">
        <v>0</v>
      </c>
      <c r="K61" s="9"/>
      <c r="L61" s="9"/>
      <c r="M61" s="9"/>
      <c r="N61" s="10"/>
      <c r="O61" s="9">
        <v>2329</v>
      </c>
      <c r="P61" s="9">
        <v>-3</v>
      </c>
      <c r="Q61" s="9">
        <v>1</v>
      </c>
      <c r="R61" s="9">
        <v>3038</v>
      </c>
      <c r="S61" s="9" t="s">
        <v>21</v>
      </c>
      <c r="T61" s="9">
        <v>767</v>
      </c>
      <c r="U61" s="10"/>
      <c r="V61" s="9">
        <v>20</v>
      </c>
      <c r="W61" s="9"/>
      <c r="X61" s="9">
        <v>0</v>
      </c>
      <c r="Y61" s="9">
        <v>44</v>
      </c>
      <c r="Z61" s="9" t="s">
        <v>21</v>
      </c>
      <c r="AA61" s="9">
        <v>455</v>
      </c>
      <c r="AF61" s="1"/>
    </row>
    <row r="62" spans="1:32" ht="21.6" customHeight="1" x14ac:dyDescent="0.3">
      <c r="A62" s="3" t="s">
        <v>137</v>
      </c>
      <c r="B62" s="4" t="s">
        <v>138</v>
      </c>
      <c r="C62" s="5">
        <v>0</v>
      </c>
      <c r="D62" s="5">
        <v>0.22</v>
      </c>
      <c r="E62" s="5">
        <v>0.46904157598234297</v>
      </c>
      <c r="F62" s="5">
        <v>0</v>
      </c>
      <c r="G62" s="5">
        <v>0</v>
      </c>
      <c r="H62" s="5"/>
      <c r="I62" s="5">
        <v>0</v>
      </c>
      <c r="J62" s="5">
        <v>0</v>
      </c>
      <c r="K62" s="5"/>
      <c r="L62" s="5"/>
      <c r="M62" s="5"/>
      <c r="N62" s="6"/>
      <c r="O62" s="5">
        <v>21997</v>
      </c>
      <c r="P62" s="5">
        <v>2</v>
      </c>
      <c r="Q62" s="5">
        <v>1</v>
      </c>
      <c r="R62" s="5">
        <v>25294</v>
      </c>
      <c r="S62" s="5" t="s">
        <v>21</v>
      </c>
      <c r="T62" s="5">
        <v>870</v>
      </c>
      <c r="U62" s="6"/>
      <c r="V62" s="5">
        <v>7</v>
      </c>
      <c r="W62" s="5">
        <v>-2</v>
      </c>
      <c r="X62" s="5">
        <v>0</v>
      </c>
      <c r="Y62" s="5">
        <v>26</v>
      </c>
      <c r="Z62" s="5" t="s">
        <v>21</v>
      </c>
      <c r="AA62" s="5">
        <v>269</v>
      </c>
      <c r="AF62" s="1"/>
    </row>
    <row r="63" spans="1:32" ht="21.6" customHeight="1" x14ac:dyDescent="0.3">
      <c r="A63" s="7" t="s">
        <v>139</v>
      </c>
      <c r="B63" s="8" t="s">
        <v>140</v>
      </c>
      <c r="C63" s="9">
        <v>0</v>
      </c>
      <c r="D63" s="5">
        <v>0.6</v>
      </c>
      <c r="E63" s="5">
        <v>0.7745966692414834</v>
      </c>
      <c r="F63" s="5">
        <v>0</v>
      </c>
      <c r="G63" s="5">
        <v>0</v>
      </c>
      <c r="H63" s="9"/>
      <c r="I63" s="9">
        <v>0</v>
      </c>
      <c r="J63" s="9"/>
      <c r="K63" s="9"/>
      <c r="L63" s="9"/>
      <c r="M63" s="9"/>
      <c r="N63" s="10"/>
      <c r="O63" s="9">
        <v>300</v>
      </c>
      <c r="P63" s="9">
        <v>-8</v>
      </c>
      <c r="Q63" s="9">
        <v>0</v>
      </c>
      <c r="R63" s="9">
        <v>66</v>
      </c>
      <c r="S63" s="9" t="s">
        <v>21</v>
      </c>
      <c r="T63" s="9">
        <v>4545</v>
      </c>
      <c r="U63" s="10"/>
      <c r="V63" s="9">
        <v>0</v>
      </c>
      <c r="W63" s="9"/>
      <c r="X63" s="9">
        <v>0</v>
      </c>
      <c r="Y63" s="9"/>
      <c r="Z63" s="9" t="s">
        <v>21</v>
      </c>
      <c r="AA63" s="9"/>
      <c r="AF63" s="1"/>
    </row>
    <row r="64" spans="1:32" ht="21.6" customHeight="1" x14ac:dyDescent="0.3">
      <c r="A64" s="3" t="s">
        <v>141</v>
      </c>
      <c r="B64" s="4" t="s">
        <v>142</v>
      </c>
      <c r="C64" s="5">
        <v>0</v>
      </c>
      <c r="D64" s="5">
        <v>0.74</v>
      </c>
      <c r="E64" s="5">
        <v>0.86023252670426265</v>
      </c>
      <c r="F64" s="5">
        <v>0</v>
      </c>
      <c r="G64" s="5">
        <v>0</v>
      </c>
      <c r="H64" s="5"/>
      <c r="I64" s="5">
        <v>0</v>
      </c>
      <c r="J64" s="5">
        <v>0</v>
      </c>
      <c r="K64" s="5"/>
      <c r="L64" s="5"/>
      <c r="M64" s="5"/>
      <c r="N64" s="6"/>
      <c r="O64" s="5">
        <v>422</v>
      </c>
      <c r="P64" s="5">
        <v>5</v>
      </c>
      <c r="Q64" s="5">
        <v>0</v>
      </c>
      <c r="R64" s="5">
        <v>89</v>
      </c>
      <c r="S64" s="5"/>
      <c r="T64" s="5">
        <v>4742</v>
      </c>
      <c r="U64" s="6"/>
      <c r="V64" s="5">
        <v>1</v>
      </c>
      <c r="W64" s="5">
        <v>102</v>
      </c>
      <c r="X64" s="5">
        <v>0</v>
      </c>
      <c r="Y64" s="5">
        <v>1</v>
      </c>
      <c r="Z64" s="5"/>
      <c r="AA64" s="5">
        <v>1000</v>
      </c>
      <c r="AF64" s="1"/>
    </row>
    <row r="65" spans="1:32" ht="21.6" customHeight="1" x14ac:dyDescent="0.3">
      <c r="A65" s="7" t="s">
        <v>143</v>
      </c>
      <c r="B65" s="8" t="s">
        <v>144</v>
      </c>
      <c r="C65" s="9">
        <v>0</v>
      </c>
      <c r="D65" s="5">
        <v>0.24</v>
      </c>
      <c r="E65" s="5">
        <v>0.4898979485566356</v>
      </c>
      <c r="F65" s="5">
        <v>0</v>
      </c>
      <c r="G65" s="5">
        <v>0</v>
      </c>
      <c r="H65" s="9"/>
      <c r="I65" s="9">
        <v>0</v>
      </c>
      <c r="J65" s="9">
        <v>0</v>
      </c>
      <c r="K65" s="9"/>
      <c r="L65" s="9"/>
      <c r="M65" s="9"/>
      <c r="N65" s="10"/>
      <c r="O65" s="9">
        <v>1693</v>
      </c>
      <c r="P65" s="9">
        <v>-14</v>
      </c>
      <c r="Q65" s="9">
        <v>0</v>
      </c>
      <c r="R65" s="9">
        <v>2416</v>
      </c>
      <c r="S65" s="9" t="s">
        <v>21</v>
      </c>
      <c r="T65" s="9">
        <v>701</v>
      </c>
      <c r="U65" s="10"/>
      <c r="V65" s="9">
        <v>0</v>
      </c>
      <c r="W65" s="9"/>
      <c r="X65" s="9">
        <v>0</v>
      </c>
      <c r="Y65" s="9"/>
      <c r="Z65" s="9" t="s">
        <v>21</v>
      </c>
      <c r="AA65" s="9"/>
      <c r="AF65" s="1"/>
    </row>
    <row r="66" spans="1:32" ht="21.6" customHeight="1" x14ac:dyDescent="0.3">
      <c r="A66" s="3" t="s">
        <v>145</v>
      </c>
      <c r="B66" s="4" t="s">
        <v>146</v>
      </c>
      <c r="C66" s="5">
        <v>0</v>
      </c>
      <c r="D66" s="5">
        <v>0.45</v>
      </c>
      <c r="E66" s="5">
        <v>0.67082039324993692</v>
      </c>
      <c r="F66" s="5">
        <v>0</v>
      </c>
      <c r="G66" s="5">
        <v>0</v>
      </c>
      <c r="H66" s="5"/>
      <c r="I66" s="5">
        <v>0</v>
      </c>
      <c r="J66" s="5">
        <v>0</v>
      </c>
      <c r="K66" s="5"/>
      <c r="L66" s="5"/>
      <c r="M66" s="5"/>
      <c r="N66" s="6"/>
      <c r="O66" s="5">
        <v>14407</v>
      </c>
      <c r="P66" s="5">
        <v>-8</v>
      </c>
      <c r="Q66" s="5">
        <v>1</v>
      </c>
      <c r="R66" s="5">
        <v>4892</v>
      </c>
      <c r="S66" s="5" t="s">
        <v>21</v>
      </c>
      <c r="T66" s="5">
        <v>2945</v>
      </c>
      <c r="U66" s="6"/>
      <c r="V66" s="5">
        <v>1122</v>
      </c>
      <c r="W66" s="5">
        <v>123</v>
      </c>
      <c r="X66" s="5">
        <v>0</v>
      </c>
      <c r="Y66" s="5">
        <v>775</v>
      </c>
      <c r="Z66" s="5" t="s">
        <v>21</v>
      </c>
      <c r="AA66" s="5">
        <v>1448</v>
      </c>
      <c r="AF66" s="1"/>
    </row>
    <row r="67" spans="1:32" ht="21.6" customHeight="1" x14ac:dyDescent="0.3">
      <c r="A67" s="7" t="s">
        <v>147</v>
      </c>
      <c r="B67" s="8" t="s">
        <v>148</v>
      </c>
      <c r="C67" s="9">
        <v>0</v>
      </c>
      <c r="D67" s="5">
        <v>0.3</v>
      </c>
      <c r="E67" s="5">
        <v>0.54772255750516607</v>
      </c>
      <c r="F67" s="5">
        <v>0</v>
      </c>
      <c r="G67" s="5">
        <v>0</v>
      </c>
      <c r="H67" s="9"/>
      <c r="I67" s="9">
        <v>0</v>
      </c>
      <c r="J67" s="9"/>
      <c r="K67" s="9"/>
      <c r="L67" s="9"/>
      <c r="M67" s="9"/>
      <c r="N67" s="10"/>
      <c r="O67" s="9">
        <v>720</v>
      </c>
      <c r="P67" s="9">
        <v>19</v>
      </c>
      <c r="Q67" s="9">
        <v>1</v>
      </c>
      <c r="R67" s="9">
        <v>155</v>
      </c>
      <c r="S67" s="9" t="s">
        <v>21</v>
      </c>
      <c r="T67" s="9">
        <v>4645</v>
      </c>
      <c r="U67" s="10"/>
      <c r="V67" s="9">
        <v>0</v>
      </c>
      <c r="W67" s="9"/>
      <c r="X67" s="9">
        <v>0</v>
      </c>
      <c r="Y67" s="9"/>
      <c r="Z67" s="9" t="s">
        <v>21</v>
      </c>
      <c r="AA67" s="9"/>
      <c r="AF67" s="1"/>
    </row>
    <row r="68" spans="1:32" ht="21.6" customHeight="1" x14ac:dyDescent="0.3">
      <c r="A68" s="3" t="s">
        <v>149</v>
      </c>
      <c r="B68" s="4" t="s">
        <v>150</v>
      </c>
      <c r="C68" s="5">
        <v>0</v>
      </c>
      <c r="D68" s="5">
        <v>0.15</v>
      </c>
      <c r="E68" s="5">
        <v>0.3872983346207417</v>
      </c>
      <c r="F68" s="5">
        <v>0</v>
      </c>
      <c r="G68" s="5">
        <v>0</v>
      </c>
      <c r="H68" s="5"/>
      <c r="I68" s="5">
        <v>0</v>
      </c>
      <c r="J68" s="5">
        <v>0</v>
      </c>
      <c r="K68" s="5"/>
      <c r="L68" s="5"/>
      <c r="M68" s="5"/>
      <c r="N68" s="6"/>
      <c r="O68" s="5">
        <v>143</v>
      </c>
      <c r="P68" s="5">
        <v>-32</v>
      </c>
      <c r="Q68" s="5">
        <v>0</v>
      </c>
      <c r="R68" s="5">
        <v>96</v>
      </c>
      <c r="S68" s="5" t="s">
        <v>21</v>
      </c>
      <c r="T68" s="5">
        <v>1490</v>
      </c>
      <c r="U68" s="6"/>
      <c r="V68" s="5">
        <v>0</v>
      </c>
      <c r="W68" s="5"/>
      <c r="X68" s="5">
        <v>0</v>
      </c>
      <c r="Y68" s="5"/>
      <c r="Z68" s="5" t="s">
        <v>21</v>
      </c>
      <c r="AA68" s="5"/>
      <c r="AF68" s="1"/>
    </row>
    <row r="69" spans="1:32" ht="21.6" customHeight="1" x14ac:dyDescent="0.3">
      <c r="A69" s="7" t="s">
        <v>151</v>
      </c>
      <c r="B69" s="8" t="s">
        <v>152</v>
      </c>
      <c r="C69" s="9">
        <v>0</v>
      </c>
      <c r="D69" s="5">
        <v>0.34</v>
      </c>
      <c r="E69" s="5">
        <v>0.5830951894845301</v>
      </c>
      <c r="F69" s="5">
        <v>0</v>
      </c>
      <c r="G69" s="5">
        <v>0</v>
      </c>
      <c r="H69" s="9"/>
      <c r="I69" s="9">
        <v>0</v>
      </c>
      <c r="J69" s="9">
        <v>0</v>
      </c>
      <c r="K69" s="9"/>
      <c r="L69" s="9"/>
      <c r="M69" s="9"/>
      <c r="N69" s="10"/>
      <c r="O69" s="9">
        <v>527</v>
      </c>
      <c r="P69" s="9">
        <v>35</v>
      </c>
      <c r="Q69" s="9">
        <v>0</v>
      </c>
      <c r="R69" s="9">
        <v>1150</v>
      </c>
      <c r="S69" s="9" t="s">
        <v>72</v>
      </c>
      <c r="T69" s="9">
        <v>458</v>
      </c>
      <c r="U69" s="10"/>
      <c r="V69" s="9">
        <v>725</v>
      </c>
      <c r="W69" s="9">
        <v>-11</v>
      </c>
      <c r="X69" s="9">
        <v>0</v>
      </c>
      <c r="Y69" s="9">
        <v>0</v>
      </c>
      <c r="Z69" s="9" t="s">
        <v>72</v>
      </c>
      <c r="AA69" s="9"/>
      <c r="AF69" s="1"/>
    </row>
    <row r="70" spans="1:32" ht="21.6" customHeight="1" x14ac:dyDescent="0.3">
      <c r="A70" s="11" t="s">
        <v>153</v>
      </c>
      <c r="B70" s="12" t="s">
        <v>154</v>
      </c>
      <c r="C70" s="13">
        <v>0</v>
      </c>
      <c r="D70" s="5">
        <v>0.24</v>
      </c>
      <c r="E70" s="5">
        <v>0.4898979485566356</v>
      </c>
      <c r="F70" s="5">
        <v>0</v>
      </c>
      <c r="G70" s="5">
        <v>0</v>
      </c>
      <c r="H70" s="13"/>
      <c r="I70" s="13">
        <v>0</v>
      </c>
      <c r="J70" s="13">
        <v>5</v>
      </c>
      <c r="K70" s="13"/>
      <c r="L70" s="13"/>
      <c r="M70" s="13"/>
      <c r="N70" s="14"/>
      <c r="O70" s="13">
        <v>1410</v>
      </c>
      <c r="P70" s="13">
        <v>-9</v>
      </c>
      <c r="Q70" s="13">
        <v>1</v>
      </c>
      <c r="R70" s="13">
        <v>789</v>
      </c>
      <c r="S70" s="13" t="s">
        <v>21</v>
      </c>
      <c r="T70" s="13">
        <v>1787</v>
      </c>
      <c r="U70" s="14"/>
      <c r="V70" s="13">
        <v>4</v>
      </c>
      <c r="W70" s="13">
        <v>57</v>
      </c>
      <c r="X70" s="13">
        <v>0</v>
      </c>
      <c r="Y70" s="13">
        <v>1</v>
      </c>
      <c r="Z70" s="13" t="s">
        <v>21</v>
      </c>
      <c r="AA70" s="13">
        <v>4000</v>
      </c>
      <c r="AB70" s="15"/>
      <c r="AC70" s="15"/>
      <c r="AD70" s="15"/>
      <c r="AE70" s="15"/>
      <c r="AF70" s="16"/>
    </row>
    <row r="71" spans="1:32" ht="21.6" customHeight="1" x14ac:dyDescent="0.3">
      <c r="C71">
        <v>252135</v>
      </c>
      <c r="G71">
        <v>0.19004463955280412</v>
      </c>
    </row>
    <row r="72" spans="1:32" ht="21.6" customHeight="1" x14ac:dyDescent="0.3">
      <c r="F72" s="28" t="s">
        <v>155</v>
      </c>
      <c r="G72" s="29">
        <v>0.43594109642565715</v>
      </c>
      <c r="H72" s="27"/>
    </row>
  </sheetData>
  <mergeCells count="6">
    <mergeCell ref="A1:A3"/>
    <mergeCell ref="B1:B3"/>
    <mergeCell ref="C1:AF1"/>
    <mergeCell ref="C2:M2"/>
    <mergeCell ref="N2:T2"/>
    <mergeCell ref="U2:A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3885-68EB-4279-9B41-0F3D191284CA}">
  <dimension ref="A1:AE53"/>
  <sheetViews>
    <sheetView topLeftCell="A9" workbookViewId="0">
      <selection activeCell="B26" sqref="B26"/>
    </sheetView>
  </sheetViews>
  <sheetFormatPr defaultRowHeight="14.4" x14ac:dyDescent="0.3"/>
  <cols>
    <col min="1" max="2" width="36.5546875" bestFit="1" customWidth="1"/>
    <col min="3" max="3" width="20.33203125" bestFit="1" customWidth="1"/>
    <col min="4" max="6" width="20.33203125" customWidth="1"/>
    <col min="7" max="7" width="35.88671875" bestFit="1" customWidth="1"/>
    <col min="8" max="8" width="19" bestFit="1" customWidth="1"/>
    <col min="9" max="9" width="9.88671875" bestFit="1" customWidth="1"/>
    <col min="10" max="10" width="15.109375" bestFit="1" customWidth="1"/>
    <col min="12" max="12" width="20.33203125" bestFit="1" customWidth="1"/>
    <col min="13" max="13" width="35.88671875" bestFit="1" customWidth="1"/>
    <col min="14" max="14" width="19" bestFit="1" customWidth="1"/>
    <col min="15" max="15" width="9.88671875" bestFit="1" customWidth="1"/>
    <col min="16" max="16" width="15.109375" bestFit="1" customWidth="1"/>
    <col min="18" max="18" width="20.33203125" bestFit="1" customWidth="1"/>
    <col min="19" max="19" width="35.88671875" bestFit="1" customWidth="1"/>
    <col min="20" max="20" width="19" bestFit="1" customWidth="1"/>
    <col min="21" max="21" width="9.88671875" bestFit="1" customWidth="1"/>
    <col min="22" max="22" width="15.109375" bestFit="1" customWidth="1"/>
  </cols>
  <sheetData>
    <row r="1" spans="1:31" x14ac:dyDescent="0.3">
      <c r="A1" s="55" t="s">
        <v>588</v>
      </c>
      <c r="B1" s="55"/>
      <c r="C1" s="55"/>
      <c r="D1" s="55"/>
      <c r="E1" s="55"/>
      <c r="F1" s="55"/>
      <c r="G1" s="55"/>
      <c r="H1" s="55"/>
      <c r="I1" s="55"/>
    </row>
    <row r="2" spans="1:31" x14ac:dyDescent="0.3">
      <c r="A2" s="56" t="s">
        <v>773</v>
      </c>
      <c r="B2" s="56"/>
      <c r="C2" s="56"/>
      <c r="D2" s="56"/>
      <c r="E2" s="56"/>
      <c r="F2" s="56"/>
      <c r="G2" s="56"/>
      <c r="H2" s="56"/>
      <c r="I2" s="56"/>
    </row>
    <row r="3" spans="1:31" x14ac:dyDescent="0.3">
      <c r="A3" s="40"/>
    </row>
    <row r="4" spans="1:31" ht="28.8" x14ac:dyDescent="0.3">
      <c r="A4" s="42" t="s">
        <v>586</v>
      </c>
    </row>
    <row r="5" spans="1:31" ht="27.6" x14ac:dyDescent="0.3">
      <c r="A5" s="41" t="s">
        <v>585</v>
      </c>
    </row>
    <row r="6" spans="1:31" x14ac:dyDescent="0.3">
      <c r="A6" s="41" t="s">
        <v>584</v>
      </c>
    </row>
    <row r="7" spans="1:31" x14ac:dyDescent="0.3">
      <c r="A7" s="40"/>
    </row>
    <row r="8" spans="1:31" x14ac:dyDescent="0.3">
      <c r="A8" s="40"/>
    </row>
    <row r="9" spans="1:31" x14ac:dyDescent="0.3">
      <c r="A9" s="43" t="s">
        <v>0</v>
      </c>
      <c r="B9" s="46" t="s">
        <v>1</v>
      </c>
      <c r="C9" s="49" t="s">
        <v>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1"/>
    </row>
    <row r="10" spans="1:31" x14ac:dyDescent="0.3">
      <c r="A10" s="44"/>
      <c r="B10" s="47"/>
      <c r="C10" s="52" t="s">
        <v>583</v>
      </c>
      <c r="D10" s="53"/>
      <c r="E10" s="53"/>
      <c r="F10" s="53"/>
      <c r="G10" s="53"/>
      <c r="H10" s="53"/>
      <c r="I10" s="53"/>
      <c r="J10" s="54"/>
      <c r="K10" s="52" t="s">
        <v>5</v>
      </c>
      <c r="L10" s="53"/>
      <c r="M10" s="53"/>
      <c r="N10" s="53"/>
      <c r="O10" s="53"/>
      <c r="P10" s="54"/>
      <c r="Q10" s="52" t="s">
        <v>4</v>
      </c>
      <c r="R10" s="53"/>
      <c r="S10" s="53"/>
      <c r="T10" s="53"/>
      <c r="U10" s="53"/>
      <c r="V10" s="54"/>
      <c r="AE10" s="1"/>
    </row>
    <row r="11" spans="1:31" x14ac:dyDescent="0.3">
      <c r="A11" s="45"/>
      <c r="B11" s="48"/>
      <c r="C11" s="2" t="s">
        <v>6</v>
      </c>
      <c r="D11" s="2" t="s">
        <v>582</v>
      </c>
      <c r="E11" s="2" t="s">
        <v>581</v>
      </c>
      <c r="F11" s="2" t="s">
        <v>580</v>
      </c>
      <c r="G11" s="2" t="s">
        <v>11</v>
      </c>
      <c r="H11" s="2" t="s">
        <v>579</v>
      </c>
      <c r="I11" s="2" t="s">
        <v>15</v>
      </c>
      <c r="J11" s="2" t="s">
        <v>16</v>
      </c>
      <c r="K11" s="2"/>
      <c r="L11" s="2" t="s">
        <v>6</v>
      </c>
      <c r="M11" s="2" t="s">
        <v>11</v>
      </c>
      <c r="N11" s="2" t="s">
        <v>579</v>
      </c>
      <c r="O11" s="2" t="s">
        <v>15</v>
      </c>
      <c r="P11" s="2" t="s">
        <v>16</v>
      </c>
      <c r="Q11" s="2"/>
      <c r="R11" s="2" t="s">
        <v>6</v>
      </c>
      <c r="S11" s="2" t="s">
        <v>11</v>
      </c>
      <c r="T11" s="2" t="s">
        <v>579</v>
      </c>
      <c r="U11" s="2" t="s">
        <v>15</v>
      </c>
      <c r="V11" s="2" t="s">
        <v>16</v>
      </c>
      <c r="AE11" s="1"/>
    </row>
    <row r="12" spans="1:31" ht="21.6" x14ac:dyDescent="0.3">
      <c r="A12" s="3" t="s">
        <v>772</v>
      </c>
      <c r="B12" s="4" t="s">
        <v>771</v>
      </c>
      <c r="C12" s="5">
        <v>1155</v>
      </c>
      <c r="D12" s="5">
        <f t="shared" ref="D12:D50" si="0">C12/C$51</f>
        <v>0.45997610513739545</v>
      </c>
      <c r="E12" s="5">
        <f t="shared" ref="E12:E50" si="1">D12^2</f>
        <v>0.21157801729736828</v>
      </c>
      <c r="F12" s="5">
        <f>SQRT(0.23)</f>
        <v>0.47958315233127197</v>
      </c>
      <c r="G12" s="5"/>
      <c r="H12" s="5">
        <v>1012</v>
      </c>
      <c r="I12" s="5" t="s">
        <v>21</v>
      </c>
      <c r="J12" s="5">
        <v>1141</v>
      </c>
      <c r="K12" s="6"/>
      <c r="L12" s="5">
        <v>3573</v>
      </c>
      <c r="M12" s="5">
        <v>19</v>
      </c>
      <c r="N12" s="5">
        <v>1644</v>
      </c>
      <c r="O12" s="5" t="s">
        <v>21</v>
      </c>
      <c r="P12" s="5">
        <v>2173</v>
      </c>
      <c r="Q12" s="6"/>
      <c r="R12" s="5">
        <v>7256</v>
      </c>
      <c r="S12" s="5">
        <v>17</v>
      </c>
      <c r="T12" s="5">
        <v>3862</v>
      </c>
      <c r="U12" s="5" t="s">
        <v>21</v>
      </c>
      <c r="V12" s="5">
        <v>1879</v>
      </c>
      <c r="AE12" s="1"/>
    </row>
    <row r="13" spans="1:31" s="21" customFormat="1" ht="21.6" x14ac:dyDescent="0.3">
      <c r="A13" s="22" t="s">
        <v>770</v>
      </c>
      <c r="B13" s="23" t="s">
        <v>769</v>
      </c>
      <c r="C13" s="24">
        <v>357</v>
      </c>
      <c r="D13" s="24">
        <f t="shared" si="0"/>
        <v>0.14217443249701314</v>
      </c>
      <c r="E13" s="24">
        <f t="shared" si="1"/>
        <v>2.0213569255847746E-2</v>
      </c>
      <c r="F13" s="24"/>
      <c r="G13" s="24">
        <v>-2</v>
      </c>
      <c r="H13" s="24">
        <v>254</v>
      </c>
      <c r="I13" s="24" t="s">
        <v>21</v>
      </c>
      <c r="J13" s="24">
        <v>1406</v>
      </c>
      <c r="K13" s="25"/>
      <c r="L13" s="24">
        <v>1597</v>
      </c>
      <c r="M13" s="24">
        <v>23</v>
      </c>
      <c r="N13" s="24">
        <v>0</v>
      </c>
      <c r="O13" s="24" t="s">
        <v>21</v>
      </c>
      <c r="P13" s="24"/>
      <c r="Q13" s="25"/>
      <c r="R13" s="24">
        <v>111772</v>
      </c>
      <c r="S13" s="24">
        <v>7</v>
      </c>
      <c r="T13" s="24">
        <v>33492</v>
      </c>
      <c r="U13" s="24" t="s">
        <v>21</v>
      </c>
      <c r="V13" s="24">
        <v>3337</v>
      </c>
      <c r="AE13" s="26"/>
    </row>
    <row r="14" spans="1:31" ht="21.6" x14ac:dyDescent="0.3">
      <c r="A14" s="3" t="s">
        <v>768</v>
      </c>
      <c r="B14" s="4" t="s">
        <v>767</v>
      </c>
      <c r="C14" s="5">
        <v>349</v>
      </c>
      <c r="D14" s="5">
        <f t="shared" si="0"/>
        <v>0.13898845081640782</v>
      </c>
      <c r="E14" s="5">
        <f t="shared" si="1"/>
        <v>1.9317789460345014E-2</v>
      </c>
      <c r="F14" s="5">
        <f>SQRT(0.39)</f>
        <v>0.62449979983983983</v>
      </c>
      <c r="G14" s="5">
        <v>2</v>
      </c>
      <c r="H14" s="5">
        <v>118</v>
      </c>
      <c r="I14" s="5" t="s">
        <v>21</v>
      </c>
      <c r="J14" s="5">
        <v>2958</v>
      </c>
      <c r="K14" s="6"/>
      <c r="L14" s="5">
        <v>90393</v>
      </c>
      <c r="M14" s="5">
        <v>1</v>
      </c>
      <c r="N14" s="5">
        <v>10298</v>
      </c>
      <c r="O14" s="5" t="s">
        <v>21</v>
      </c>
      <c r="P14" s="5">
        <v>8778</v>
      </c>
      <c r="Q14" s="6"/>
      <c r="R14" s="5">
        <v>2093</v>
      </c>
      <c r="S14" s="5">
        <v>-15</v>
      </c>
      <c r="T14" s="5">
        <v>392</v>
      </c>
      <c r="U14" s="5" t="s">
        <v>21</v>
      </c>
      <c r="V14" s="5">
        <v>5339</v>
      </c>
      <c r="AE14" s="1"/>
    </row>
    <row r="15" spans="1:31" x14ac:dyDescent="0.3">
      <c r="A15" s="7" t="s">
        <v>766</v>
      </c>
      <c r="B15" s="8" t="s">
        <v>765</v>
      </c>
      <c r="C15" s="9">
        <v>225</v>
      </c>
      <c r="D15" s="5">
        <f t="shared" si="0"/>
        <v>8.9605734767025089E-2</v>
      </c>
      <c r="E15" s="5">
        <f t="shared" si="1"/>
        <v>8.0291877031384486E-3</v>
      </c>
      <c r="F15" s="9">
        <f>SQRT(0.2)</f>
        <v>0.44721359549995793</v>
      </c>
      <c r="G15" s="9">
        <v>64</v>
      </c>
      <c r="H15" s="9">
        <v>9</v>
      </c>
      <c r="I15" s="9" t="s">
        <v>21</v>
      </c>
      <c r="J15" s="9">
        <v>25000</v>
      </c>
      <c r="K15" s="10"/>
      <c r="L15" s="9">
        <v>60072</v>
      </c>
      <c r="M15" s="9">
        <v>29</v>
      </c>
      <c r="N15" s="9">
        <v>3430</v>
      </c>
      <c r="O15" s="9" t="s">
        <v>21</v>
      </c>
      <c r="P15" s="9">
        <v>17514</v>
      </c>
      <c r="Q15" s="10"/>
      <c r="R15" s="9">
        <v>4603</v>
      </c>
      <c r="S15" s="9">
        <v>3</v>
      </c>
      <c r="T15" s="9">
        <v>415</v>
      </c>
      <c r="U15" s="9" t="s">
        <v>21</v>
      </c>
      <c r="V15" s="9">
        <v>11092</v>
      </c>
      <c r="AE15" s="1"/>
    </row>
    <row r="16" spans="1:31" x14ac:dyDescent="0.3">
      <c r="A16" s="3" t="s">
        <v>764</v>
      </c>
      <c r="B16" s="4" t="s">
        <v>763</v>
      </c>
      <c r="C16" s="5">
        <v>122</v>
      </c>
      <c r="D16" s="5">
        <f t="shared" si="0"/>
        <v>4.8586220629231382E-2</v>
      </c>
      <c r="E16" s="5">
        <f t="shared" si="1"/>
        <v>2.3606208350323492E-3</v>
      </c>
      <c r="F16" s="5">
        <f>SQRT(0.19)</f>
        <v>0.43588989435406733</v>
      </c>
      <c r="G16" s="5">
        <v>22</v>
      </c>
      <c r="H16" s="5">
        <v>43</v>
      </c>
      <c r="I16" s="5" t="s">
        <v>21</v>
      </c>
      <c r="J16" s="5">
        <v>2837</v>
      </c>
      <c r="K16" s="6"/>
      <c r="L16" s="5">
        <v>63769</v>
      </c>
      <c r="M16" s="5">
        <v>14</v>
      </c>
      <c r="N16" s="5">
        <v>18817</v>
      </c>
      <c r="O16" s="5" t="s">
        <v>21</v>
      </c>
      <c r="P16" s="5">
        <v>3389</v>
      </c>
      <c r="Q16" s="6"/>
      <c r="R16" s="5">
        <v>6029</v>
      </c>
      <c r="S16" s="5">
        <v>11</v>
      </c>
      <c r="T16" s="5">
        <v>1269</v>
      </c>
      <c r="U16" s="5" t="s">
        <v>21</v>
      </c>
      <c r="V16" s="5">
        <v>4751</v>
      </c>
      <c r="AE16" s="1"/>
    </row>
    <row r="17" spans="1:31" ht="21.6" x14ac:dyDescent="0.3">
      <c r="A17" s="7" t="s">
        <v>762</v>
      </c>
      <c r="B17" s="8" t="s">
        <v>761</v>
      </c>
      <c r="C17" s="9">
        <v>112</v>
      </c>
      <c r="D17" s="5">
        <f t="shared" si="0"/>
        <v>4.460374352847471E-2</v>
      </c>
      <c r="E17" s="5">
        <f t="shared" si="1"/>
        <v>1.9894939367539497E-3</v>
      </c>
      <c r="F17" s="9">
        <f>SQRT(0.17)</f>
        <v>0.41231056256176607</v>
      </c>
      <c r="G17" s="9">
        <v>276</v>
      </c>
      <c r="H17" s="9">
        <v>23</v>
      </c>
      <c r="I17" s="9" t="s">
        <v>21</v>
      </c>
      <c r="J17" s="9">
        <v>4870</v>
      </c>
      <c r="K17" s="10"/>
      <c r="L17" s="9">
        <v>907</v>
      </c>
      <c r="M17" s="9">
        <v>40</v>
      </c>
      <c r="N17" s="9">
        <v>157</v>
      </c>
      <c r="O17" s="9" t="s">
        <v>21</v>
      </c>
      <c r="P17" s="9">
        <v>5777</v>
      </c>
      <c r="Q17" s="10"/>
      <c r="R17" s="9">
        <v>43551</v>
      </c>
      <c r="S17" s="9">
        <v>5</v>
      </c>
      <c r="T17" s="9">
        <v>11356</v>
      </c>
      <c r="U17" s="9" t="s">
        <v>21</v>
      </c>
      <c r="V17" s="9">
        <v>3835</v>
      </c>
      <c r="AE17" s="1"/>
    </row>
    <row r="18" spans="1:31" ht="21.6" x14ac:dyDescent="0.3">
      <c r="A18" s="3" t="s">
        <v>760</v>
      </c>
      <c r="B18" s="4" t="s">
        <v>759</v>
      </c>
      <c r="C18" s="5">
        <v>107</v>
      </c>
      <c r="D18" s="5">
        <f t="shared" si="0"/>
        <v>4.2612504978096377E-2</v>
      </c>
      <c r="E18" s="5">
        <f t="shared" si="1"/>
        <v>1.8158255805082884E-3</v>
      </c>
      <c r="F18" s="5">
        <f>SQRT(0.52)</f>
        <v>0.72111025509279791</v>
      </c>
      <c r="G18" s="5">
        <v>44</v>
      </c>
      <c r="H18" s="5">
        <v>54</v>
      </c>
      <c r="I18" s="5" t="s">
        <v>21</v>
      </c>
      <c r="J18" s="5">
        <v>1981</v>
      </c>
      <c r="K18" s="6"/>
      <c r="L18" s="5">
        <v>629997</v>
      </c>
      <c r="M18" s="5">
        <v>30</v>
      </c>
      <c r="N18" s="5">
        <v>61421</v>
      </c>
      <c r="O18" s="5" t="s">
        <v>21</v>
      </c>
      <c r="P18" s="5">
        <v>10257</v>
      </c>
      <c r="Q18" s="6"/>
      <c r="R18" s="5">
        <v>4111</v>
      </c>
      <c r="S18" s="5">
        <v>15</v>
      </c>
      <c r="T18" s="5">
        <v>411</v>
      </c>
      <c r="U18" s="5" t="s">
        <v>21</v>
      </c>
      <c r="V18" s="5">
        <v>10002</v>
      </c>
      <c r="AE18" s="1"/>
    </row>
    <row r="19" spans="1:31" ht="21.6" x14ac:dyDescent="0.3">
      <c r="A19" s="7" t="s">
        <v>758</v>
      </c>
      <c r="B19" s="8" t="s">
        <v>757</v>
      </c>
      <c r="C19" s="9">
        <v>40</v>
      </c>
      <c r="D19" s="5">
        <f t="shared" si="0"/>
        <v>1.5929908403026681E-2</v>
      </c>
      <c r="E19" s="5">
        <f t="shared" si="1"/>
        <v>2.5376198172882006E-4</v>
      </c>
      <c r="F19" s="9">
        <f>SQRT(0.06)</f>
        <v>0.2449489742783178</v>
      </c>
      <c r="G19" s="9">
        <v>99</v>
      </c>
      <c r="H19" s="9">
        <v>24</v>
      </c>
      <c r="I19" s="9" t="s">
        <v>21</v>
      </c>
      <c r="J19" s="9">
        <v>1667</v>
      </c>
      <c r="K19" s="10"/>
      <c r="L19" s="9">
        <v>652</v>
      </c>
      <c r="M19" s="9">
        <v>-16</v>
      </c>
      <c r="N19" s="9">
        <v>181</v>
      </c>
      <c r="O19" s="9" t="s">
        <v>21</v>
      </c>
      <c r="P19" s="9">
        <v>3602</v>
      </c>
      <c r="Q19" s="10"/>
      <c r="R19" s="9">
        <v>31181</v>
      </c>
      <c r="S19" s="9">
        <v>5</v>
      </c>
      <c r="T19" s="9">
        <v>10531</v>
      </c>
      <c r="U19" s="9" t="s">
        <v>21</v>
      </c>
      <c r="V19" s="9">
        <v>2961</v>
      </c>
      <c r="AE19" s="1"/>
    </row>
    <row r="20" spans="1:31" s="21" customFormat="1" ht="21.6" x14ac:dyDescent="0.3">
      <c r="A20" s="22" t="s">
        <v>756</v>
      </c>
      <c r="B20" s="23" t="s">
        <v>755</v>
      </c>
      <c r="C20" s="24">
        <v>18</v>
      </c>
      <c r="D20" s="24">
        <f t="shared" si="0"/>
        <v>7.1684587813620072E-3</v>
      </c>
      <c r="E20" s="24">
        <f t="shared" si="1"/>
        <v>5.138680130008607E-5</v>
      </c>
      <c r="F20" s="24"/>
      <c r="G20" s="24"/>
      <c r="H20" s="24">
        <v>22</v>
      </c>
      <c r="I20" s="24" t="s">
        <v>21</v>
      </c>
      <c r="J20" s="24">
        <v>818</v>
      </c>
      <c r="K20" s="25"/>
      <c r="L20" s="24">
        <v>48</v>
      </c>
      <c r="M20" s="24">
        <v>96</v>
      </c>
      <c r="N20" s="24">
        <v>24</v>
      </c>
      <c r="O20" s="24" t="s">
        <v>21</v>
      </c>
      <c r="P20" s="24">
        <v>2000</v>
      </c>
      <c r="Q20" s="25"/>
      <c r="R20" s="24">
        <v>2179</v>
      </c>
      <c r="S20" s="24">
        <v>12</v>
      </c>
      <c r="T20" s="24">
        <v>1640</v>
      </c>
      <c r="U20" s="24" t="s">
        <v>21</v>
      </c>
      <c r="V20" s="24">
        <v>1329</v>
      </c>
      <c r="AE20" s="26"/>
    </row>
    <row r="21" spans="1:31" s="21" customFormat="1" ht="21.6" x14ac:dyDescent="0.3">
      <c r="A21" s="22" t="s">
        <v>754</v>
      </c>
      <c r="B21" s="23" t="s">
        <v>753</v>
      </c>
      <c r="C21" s="24">
        <v>12</v>
      </c>
      <c r="D21" s="24">
        <f t="shared" si="0"/>
        <v>4.7789725209080045E-3</v>
      </c>
      <c r="E21" s="24">
        <f t="shared" si="1"/>
        <v>2.2838578355593808E-5</v>
      </c>
      <c r="F21" s="24"/>
      <c r="G21" s="24">
        <v>-43</v>
      </c>
      <c r="H21" s="24">
        <v>24</v>
      </c>
      <c r="I21" s="24"/>
      <c r="J21" s="24">
        <v>500</v>
      </c>
      <c r="K21" s="25"/>
      <c r="L21" s="24">
        <v>4339</v>
      </c>
      <c r="M21" s="24">
        <v>5</v>
      </c>
      <c r="N21" s="24">
        <v>640</v>
      </c>
      <c r="O21" s="24"/>
      <c r="P21" s="24">
        <v>6780</v>
      </c>
      <c r="Q21" s="25"/>
      <c r="R21" s="24">
        <v>761</v>
      </c>
      <c r="S21" s="24">
        <v>0</v>
      </c>
      <c r="T21" s="24">
        <v>192</v>
      </c>
      <c r="U21" s="24"/>
      <c r="V21" s="24">
        <v>3964</v>
      </c>
      <c r="AE21" s="26"/>
    </row>
    <row r="22" spans="1:31" s="21" customFormat="1" x14ac:dyDescent="0.3">
      <c r="A22" s="22" t="s">
        <v>752</v>
      </c>
      <c r="B22" s="23" t="s">
        <v>751</v>
      </c>
      <c r="C22" s="24">
        <v>8</v>
      </c>
      <c r="D22" s="24">
        <f t="shared" si="0"/>
        <v>3.1859816806053365E-3</v>
      </c>
      <c r="E22" s="24">
        <f t="shared" si="1"/>
        <v>1.0150479269152804E-5</v>
      </c>
      <c r="F22" s="24"/>
      <c r="G22" s="24">
        <v>67</v>
      </c>
      <c r="H22" s="24">
        <v>1</v>
      </c>
      <c r="I22" s="24"/>
      <c r="J22" s="24">
        <v>8000</v>
      </c>
      <c r="K22" s="25"/>
      <c r="L22" s="24">
        <v>1500</v>
      </c>
      <c r="M22" s="24">
        <v>-6</v>
      </c>
      <c r="N22" s="24">
        <v>74</v>
      </c>
      <c r="O22" s="24"/>
      <c r="P22" s="24">
        <v>20270</v>
      </c>
      <c r="Q22" s="25"/>
      <c r="R22" s="24">
        <v>708</v>
      </c>
      <c r="S22" s="24">
        <v>8</v>
      </c>
      <c r="T22" s="24">
        <v>20</v>
      </c>
      <c r="U22" s="24"/>
      <c r="V22" s="24">
        <v>35400</v>
      </c>
      <c r="AE22" s="26"/>
    </row>
    <row r="23" spans="1:31" s="21" customFormat="1" ht="21.6" x14ac:dyDescent="0.3">
      <c r="A23" s="22" t="s">
        <v>750</v>
      </c>
      <c r="B23" s="23" t="s">
        <v>749</v>
      </c>
      <c r="C23" s="24">
        <v>3</v>
      </c>
      <c r="D23" s="24">
        <f t="shared" si="0"/>
        <v>1.1947431302270011E-3</v>
      </c>
      <c r="E23" s="24">
        <f t="shared" si="1"/>
        <v>1.427411147224613E-6</v>
      </c>
      <c r="F23" s="24"/>
      <c r="G23" s="24">
        <v>18</v>
      </c>
      <c r="H23" s="24">
        <v>2</v>
      </c>
      <c r="I23" s="24" t="s">
        <v>21</v>
      </c>
      <c r="J23" s="24">
        <v>1500</v>
      </c>
      <c r="K23" s="25"/>
      <c r="L23" s="24">
        <v>2</v>
      </c>
      <c r="M23" s="24">
        <v>-11</v>
      </c>
      <c r="N23" s="24">
        <v>0</v>
      </c>
      <c r="O23" s="24" t="s">
        <v>21</v>
      </c>
      <c r="P23" s="24"/>
      <c r="Q23" s="25"/>
      <c r="R23" s="24">
        <v>4484</v>
      </c>
      <c r="S23" s="24">
        <v>-1</v>
      </c>
      <c r="T23" s="24">
        <v>1021</v>
      </c>
      <c r="U23" s="24" t="s">
        <v>21</v>
      </c>
      <c r="V23" s="24">
        <v>4392</v>
      </c>
      <c r="AE23" s="26"/>
    </row>
    <row r="24" spans="1:31" s="21" customFormat="1" ht="21.6" x14ac:dyDescent="0.3">
      <c r="A24" s="22" t="s">
        <v>748</v>
      </c>
      <c r="B24" s="23" t="s">
        <v>747</v>
      </c>
      <c r="C24" s="24">
        <v>2</v>
      </c>
      <c r="D24" s="24">
        <f t="shared" si="0"/>
        <v>7.9649542015133412E-4</v>
      </c>
      <c r="E24" s="24">
        <f t="shared" si="1"/>
        <v>6.3440495432205028E-7</v>
      </c>
      <c r="F24" s="24"/>
      <c r="G24" s="24"/>
      <c r="H24" s="24">
        <v>0</v>
      </c>
      <c r="I24" s="24" t="s">
        <v>21</v>
      </c>
      <c r="J24" s="24"/>
      <c r="K24" s="25"/>
      <c r="L24" s="24">
        <v>16</v>
      </c>
      <c r="M24" s="24">
        <v>-33</v>
      </c>
      <c r="N24" s="24">
        <v>1</v>
      </c>
      <c r="O24" s="24" t="s">
        <v>21</v>
      </c>
      <c r="P24" s="24">
        <v>16000</v>
      </c>
      <c r="Q24" s="25"/>
      <c r="R24" s="24">
        <v>656</v>
      </c>
      <c r="S24" s="24">
        <v>94</v>
      </c>
      <c r="T24" s="24">
        <v>145</v>
      </c>
      <c r="U24" s="24" t="s">
        <v>21</v>
      </c>
      <c r="V24" s="24">
        <v>4524</v>
      </c>
      <c r="AE24" s="26"/>
    </row>
    <row r="25" spans="1:31" s="21" customFormat="1" ht="21.6" x14ac:dyDescent="0.3">
      <c r="A25" s="22" t="s">
        <v>746</v>
      </c>
      <c r="B25" s="23" t="s">
        <v>745</v>
      </c>
      <c r="C25" s="24">
        <v>1</v>
      </c>
      <c r="D25" s="24">
        <f t="shared" si="0"/>
        <v>3.9824771007566706E-4</v>
      </c>
      <c r="E25" s="24">
        <f t="shared" si="1"/>
        <v>1.5860123858051257E-7</v>
      </c>
      <c r="F25" s="24"/>
      <c r="G25" s="24">
        <v>62</v>
      </c>
      <c r="H25" s="24">
        <v>0</v>
      </c>
      <c r="I25" s="24"/>
      <c r="J25" s="24"/>
      <c r="K25" s="25"/>
      <c r="L25" s="24">
        <v>927</v>
      </c>
      <c r="M25" s="24">
        <v>-66</v>
      </c>
      <c r="N25" s="24">
        <v>148</v>
      </c>
      <c r="O25" s="24"/>
      <c r="P25" s="24">
        <v>6264</v>
      </c>
      <c r="Q25" s="25"/>
      <c r="R25" s="24">
        <v>226</v>
      </c>
      <c r="S25" s="24">
        <v>-13</v>
      </c>
      <c r="T25" s="24">
        <v>35</v>
      </c>
      <c r="U25" s="24"/>
      <c r="V25" s="24">
        <v>6457</v>
      </c>
      <c r="AE25" s="26"/>
    </row>
    <row r="26" spans="1:31" s="21" customFormat="1" x14ac:dyDescent="0.3">
      <c r="A26" s="22" t="s">
        <v>744</v>
      </c>
      <c r="B26" s="23" t="s">
        <v>743</v>
      </c>
      <c r="C26" s="24">
        <v>0</v>
      </c>
      <c r="D26" s="24">
        <f t="shared" si="0"/>
        <v>0</v>
      </c>
      <c r="E26" s="24">
        <f t="shared" si="1"/>
        <v>0</v>
      </c>
      <c r="F26" s="24"/>
      <c r="G26" s="24"/>
      <c r="H26" s="24"/>
      <c r="I26" s="24"/>
      <c r="J26" s="24"/>
      <c r="K26" s="25"/>
      <c r="L26" s="24">
        <v>0</v>
      </c>
      <c r="M26" s="24"/>
      <c r="N26" s="24"/>
      <c r="O26" s="24"/>
      <c r="P26" s="24"/>
      <c r="Q26" s="25"/>
      <c r="R26" s="24">
        <v>107</v>
      </c>
      <c r="S26" s="24">
        <v>-1</v>
      </c>
      <c r="T26" s="24">
        <v>45</v>
      </c>
      <c r="U26" s="24"/>
      <c r="V26" s="24">
        <v>2378</v>
      </c>
      <c r="AE26" s="26"/>
    </row>
    <row r="27" spans="1:31" s="21" customFormat="1" ht="21.6" x14ac:dyDescent="0.3">
      <c r="A27" s="22" t="s">
        <v>742</v>
      </c>
      <c r="B27" s="23" t="s">
        <v>741</v>
      </c>
      <c r="C27" s="24">
        <v>0</v>
      </c>
      <c r="D27" s="24">
        <f t="shared" si="0"/>
        <v>0</v>
      </c>
      <c r="E27" s="24">
        <f t="shared" si="1"/>
        <v>0</v>
      </c>
      <c r="F27" s="24"/>
      <c r="G27" s="24"/>
      <c r="H27" s="24"/>
      <c r="I27" s="24"/>
      <c r="J27" s="24"/>
      <c r="K27" s="25"/>
      <c r="L27" s="24">
        <v>0</v>
      </c>
      <c r="M27" s="24"/>
      <c r="N27" s="24"/>
      <c r="O27" s="24"/>
      <c r="P27" s="24"/>
      <c r="Q27" s="25"/>
      <c r="R27" s="24">
        <v>198</v>
      </c>
      <c r="S27" s="24">
        <v>10</v>
      </c>
      <c r="T27" s="24">
        <v>6</v>
      </c>
      <c r="U27" s="24"/>
      <c r="V27" s="24">
        <v>33000</v>
      </c>
      <c r="AE27" s="26"/>
    </row>
    <row r="28" spans="1:31" s="21" customFormat="1" x14ac:dyDescent="0.3">
      <c r="A28" s="22" t="s">
        <v>740</v>
      </c>
      <c r="B28" s="23" t="s">
        <v>739</v>
      </c>
      <c r="C28" s="24">
        <v>0</v>
      </c>
      <c r="D28" s="24">
        <f t="shared" si="0"/>
        <v>0</v>
      </c>
      <c r="E28" s="24">
        <f t="shared" si="1"/>
        <v>0</v>
      </c>
      <c r="F28" s="24"/>
      <c r="G28" s="24"/>
      <c r="H28" s="24"/>
      <c r="I28" s="24"/>
      <c r="J28" s="24"/>
      <c r="K28" s="25"/>
      <c r="L28" s="24">
        <v>3</v>
      </c>
      <c r="M28" s="24"/>
      <c r="N28" s="24">
        <v>0</v>
      </c>
      <c r="O28" s="24"/>
      <c r="P28" s="24"/>
      <c r="Q28" s="25"/>
      <c r="R28" s="24">
        <v>1370</v>
      </c>
      <c r="S28" s="24">
        <v>34</v>
      </c>
      <c r="T28" s="24">
        <v>479</v>
      </c>
      <c r="U28" s="24"/>
      <c r="V28" s="24">
        <v>2860</v>
      </c>
      <c r="AE28" s="26"/>
    </row>
    <row r="29" spans="1:31" s="21" customFormat="1" x14ac:dyDescent="0.3">
      <c r="A29" s="22" t="s">
        <v>738</v>
      </c>
      <c r="B29" s="23" t="s">
        <v>737</v>
      </c>
      <c r="C29" s="24">
        <v>0</v>
      </c>
      <c r="D29" s="24">
        <f t="shared" si="0"/>
        <v>0</v>
      </c>
      <c r="E29" s="24">
        <f t="shared" si="1"/>
        <v>0</v>
      </c>
      <c r="F29" s="24"/>
      <c r="G29" s="24"/>
      <c r="H29" s="24"/>
      <c r="I29" s="24"/>
      <c r="J29" s="24"/>
      <c r="K29" s="25"/>
      <c r="L29" s="24">
        <v>294</v>
      </c>
      <c r="M29" s="24"/>
      <c r="N29" s="24">
        <v>84</v>
      </c>
      <c r="O29" s="24" t="s">
        <v>21</v>
      </c>
      <c r="P29" s="24">
        <v>3500</v>
      </c>
      <c r="Q29" s="25"/>
      <c r="R29" s="24">
        <v>1242</v>
      </c>
      <c r="S29" s="24">
        <v>50</v>
      </c>
      <c r="T29" s="24">
        <v>103</v>
      </c>
      <c r="U29" s="24" t="s">
        <v>21</v>
      </c>
      <c r="V29" s="24">
        <v>12058</v>
      </c>
      <c r="AE29" s="26"/>
    </row>
    <row r="30" spans="1:31" s="21" customFormat="1" ht="21.6" x14ac:dyDescent="0.3">
      <c r="A30" s="22" t="s">
        <v>736</v>
      </c>
      <c r="B30" s="23" t="s">
        <v>735</v>
      </c>
      <c r="C30" s="24">
        <v>0</v>
      </c>
      <c r="D30" s="24">
        <f t="shared" si="0"/>
        <v>0</v>
      </c>
      <c r="E30" s="24">
        <f t="shared" si="1"/>
        <v>0</v>
      </c>
      <c r="F30" s="24"/>
      <c r="G30" s="24"/>
      <c r="H30" s="24"/>
      <c r="I30" s="24"/>
      <c r="J30" s="24"/>
      <c r="K30" s="25"/>
      <c r="L30" s="24">
        <v>1</v>
      </c>
      <c r="M30" s="24">
        <v>-57</v>
      </c>
      <c r="N30" s="24">
        <v>0</v>
      </c>
      <c r="O30" s="24"/>
      <c r="P30" s="24"/>
      <c r="Q30" s="25"/>
      <c r="R30" s="24">
        <v>41</v>
      </c>
      <c r="S30" s="24">
        <v>-8</v>
      </c>
      <c r="T30" s="24">
        <v>12</v>
      </c>
      <c r="U30" s="24"/>
      <c r="V30" s="24">
        <v>3417</v>
      </c>
      <c r="AE30" s="26"/>
    </row>
    <row r="31" spans="1:31" s="21" customFormat="1" ht="21.6" x14ac:dyDescent="0.3">
      <c r="A31" s="22" t="s">
        <v>734</v>
      </c>
      <c r="B31" s="23" t="s">
        <v>733</v>
      </c>
      <c r="C31" s="24">
        <v>0</v>
      </c>
      <c r="D31" s="24">
        <f t="shared" si="0"/>
        <v>0</v>
      </c>
      <c r="E31" s="24">
        <f t="shared" si="1"/>
        <v>0</v>
      </c>
      <c r="F31" s="24"/>
      <c r="G31" s="24"/>
      <c r="H31" s="24"/>
      <c r="I31" s="24"/>
      <c r="J31" s="24"/>
      <c r="K31" s="25"/>
      <c r="L31" s="24">
        <v>0</v>
      </c>
      <c r="M31" s="24"/>
      <c r="N31" s="24"/>
      <c r="O31" s="24"/>
      <c r="P31" s="24"/>
      <c r="Q31" s="25"/>
      <c r="R31" s="24">
        <v>167</v>
      </c>
      <c r="S31" s="24">
        <v>16</v>
      </c>
      <c r="T31" s="24">
        <v>21</v>
      </c>
      <c r="U31" s="24"/>
      <c r="V31" s="24">
        <v>7952</v>
      </c>
      <c r="AE31" s="26"/>
    </row>
    <row r="32" spans="1:31" s="21" customFormat="1" ht="21.6" x14ac:dyDescent="0.3">
      <c r="A32" s="22" t="s">
        <v>732</v>
      </c>
      <c r="B32" s="23" t="s">
        <v>731</v>
      </c>
      <c r="C32" s="24">
        <v>0</v>
      </c>
      <c r="D32" s="24">
        <f t="shared" si="0"/>
        <v>0</v>
      </c>
      <c r="E32" s="24">
        <f t="shared" si="1"/>
        <v>0</v>
      </c>
      <c r="F32" s="24"/>
      <c r="G32" s="24"/>
      <c r="H32" s="24"/>
      <c r="I32" s="24"/>
      <c r="J32" s="24"/>
      <c r="K32" s="25"/>
      <c r="L32" s="24">
        <v>2173</v>
      </c>
      <c r="M32" s="24">
        <v>45</v>
      </c>
      <c r="N32" s="24">
        <v>693</v>
      </c>
      <c r="O32" s="24"/>
      <c r="P32" s="24">
        <v>3136</v>
      </c>
      <c r="Q32" s="25"/>
      <c r="R32" s="24">
        <v>11</v>
      </c>
      <c r="S32" s="24">
        <v>-49</v>
      </c>
      <c r="T32" s="24">
        <v>1</v>
      </c>
      <c r="U32" s="24"/>
      <c r="V32" s="24">
        <v>11000</v>
      </c>
      <c r="AE32" s="26"/>
    </row>
    <row r="33" spans="1:31" s="21" customFormat="1" x14ac:dyDescent="0.3">
      <c r="A33" s="22" t="s">
        <v>730</v>
      </c>
      <c r="B33" s="23" t="s">
        <v>729</v>
      </c>
      <c r="C33" s="24">
        <v>0</v>
      </c>
      <c r="D33" s="24">
        <f t="shared" si="0"/>
        <v>0</v>
      </c>
      <c r="E33" s="24">
        <f t="shared" si="1"/>
        <v>0</v>
      </c>
      <c r="F33" s="24"/>
      <c r="G33" s="24"/>
      <c r="H33" s="24"/>
      <c r="I33" s="24"/>
      <c r="J33" s="24"/>
      <c r="K33" s="25"/>
      <c r="L33" s="24">
        <v>0</v>
      </c>
      <c r="M33" s="24"/>
      <c r="N33" s="24"/>
      <c r="O33" s="24"/>
      <c r="P33" s="24"/>
      <c r="Q33" s="25"/>
      <c r="R33" s="24">
        <v>1</v>
      </c>
      <c r="S33" s="24">
        <v>-45</v>
      </c>
      <c r="T33" s="24">
        <v>0</v>
      </c>
      <c r="U33" s="24"/>
      <c r="V33" s="24"/>
      <c r="AE33" s="26"/>
    </row>
    <row r="34" spans="1:31" s="21" customFormat="1" x14ac:dyDescent="0.3">
      <c r="A34" s="22" t="s">
        <v>728</v>
      </c>
      <c r="B34" s="23" t="s">
        <v>727</v>
      </c>
      <c r="C34" s="24">
        <v>0</v>
      </c>
      <c r="D34" s="24">
        <f t="shared" si="0"/>
        <v>0</v>
      </c>
      <c r="E34" s="24">
        <f t="shared" si="1"/>
        <v>0</v>
      </c>
      <c r="F34" s="24"/>
      <c r="G34" s="24"/>
      <c r="H34" s="24"/>
      <c r="I34" s="24"/>
      <c r="J34" s="24"/>
      <c r="K34" s="25"/>
      <c r="L34" s="24">
        <v>0</v>
      </c>
      <c r="M34" s="24"/>
      <c r="N34" s="24"/>
      <c r="O34" s="24"/>
      <c r="P34" s="24"/>
      <c r="Q34" s="25"/>
      <c r="R34" s="24">
        <v>528</v>
      </c>
      <c r="S34" s="24">
        <v>69</v>
      </c>
      <c r="T34" s="24">
        <v>8</v>
      </c>
      <c r="U34" s="24"/>
      <c r="V34" s="24">
        <v>66000</v>
      </c>
      <c r="AE34" s="26"/>
    </row>
    <row r="35" spans="1:31" s="21" customFormat="1" ht="21.6" x14ac:dyDescent="0.3">
      <c r="A35" s="22" t="s">
        <v>726</v>
      </c>
      <c r="B35" s="23" t="s">
        <v>725</v>
      </c>
      <c r="C35" s="24">
        <v>0</v>
      </c>
      <c r="D35" s="24">
        <f t="shared" si="0"/>
        <v>0</v>
      </c>
      <c r="E35" s="24">
        <f t="shared" si="1"/>
        <v>0</v>
      </c>
      <c r="F35" s="24"/>
      <c r="G35" s="24"/>
      <c r="H35" s="24"/>
      <c r="I35" s="24"/>
      <c r="J35" s="24"/>
      <c r="K35" s="25"/>
      <c r="L35" s="24">
        <v>1</v>
      </c>
      <c r="M35" s="24">
        <v>-13</v>
      </c>
      <c r="N35" s="24">
        <v>0</v>
      </c>
      <c r="O35" s="24" t="s">
        <v>21</v>
      </c>
      <c r="P35" s="24"/>
      <c r="Q35" s="25"/>
      <c r="R35" s="24">
        <v>0</v>
      </c>
      <c r="S35" s="24"/>
      <c r="T35" s="24"/>
      <c r="U35" s="24" t="s">
        <v>21</v>
      </c>
      <c r="V35" s="24"/>
      <c r="AE35" s="26"/>
    </row>
    <row r="36" spans="1:31" s="21" customFormat="1" ht="21.6" x14ac:dyDescent="0.3">
      <c r="A36" s="22" t="s">
        <v>724</v>
      </c>
      <c r="B36" s="23" t="s">
        <v>723</v>
      </c>
      <c r="C36" s="24">
        <v>0</v>
      </c>
      <c r="D36" s="24">
        <f t="shared" si="0"/>
        <v>0</v>
      </c>
      <c r="E36" s="24">
        <f t="shared" si="1"/>
        <v>0</v>
      </c>
      <c r="F36" s="24"/>
      <c r="G36" s="24"/>
      <c r="H36" s="24"/>
      <c r="I36" s="24"/>
      <c r="J36" s="24"/>
      <c r="K36" s="25"/>
      <c r="L36" s="24">
        <v>1</v>
      </c>
      <c r="M36" s="24">
        <v>62</v>
      </c>
      <c r="N36" s="24">
        <v>0</v>
      </c>
      <c r="O36" s="24" t="s">
        <v>21</v>
      </c>
      <c r="P36" s="24"/>
      <c r="Q36" s="25"/>
      <c r="R36" s="24">
        <v>1509</v>
      </c>
      <c r="S36" s="24">
        <v>-24</v>
      </c>
      <c r="T36" s="24">
        <v>91</v>
      </c>
      <c r="U36" s="24" t="s">
        <v>21</v>
      </c>
      <c r="V36" s="24">
        <v>16582</v>
      </c>
      <c r="AE36" s="26"/>
    </row>
    <row r="37" spans="1:31" s="21" customFormat="1" ht="21.6" x14ac:dyDescent="0.3">
      <c r="A37" s="22" t="s">
        <v>722</v>
      </c>
      <c r="B37" s="23" t="s">
        <v>721</v>
      </c>
      <c r="C37" s="24">
        <v>0</v>
      </c>
      <c r="D37" s="24">
        <f t="shared" si="0"/>
        <v>0</v>
      </c>
      <c r="E37" s="24">
        <f t="shared" si="1"/>
        <v>0</v>
      </c>
      <c r="F37" s="24"/>
      <c r="G37" s="24"/>
      <c r="H37" s="24"/>
      <c r="I37" s="24"/>
      <c r="J37" s="24"/>
      <c r="K37" s="25"/>
      <c r="L37" s="24">
        <v>155</v>
      </c>
      <c r="M37" s="24">
        <v>-25</v>
      </c>
      <c r="N37" s="24">
        <v>26</v>
      </c>
      <c r="O37" s="24"/>
      <c r="P37" s="24">
        <v>5962</v>
      </c>
      <c r="Q37" s="25"/>
      <c r="R37" s="24">
        <v>212</v>
      </c>
      <c r="S37" s="24">
        <v>-6</v>
      </c>
      <c r="T37" s="24">
        <v>117</v>
      </c>
      <c r="U37" s="24"/>
      <c r="V37" s="24">
        <v>1812</v>
      </c>
      <c r="AE37" s="26"/>
    </row>
    <row r="38" spans="1:31" s="21" customFormat="1" x14ac:dyDescent="0.3">
      <c r="A38" s="22" t="s">
        <v>720</v>
      </c>
      <c r="B38" s="23" t="s">
        <v>719</v>
      </c>
      <c r="C38" s="24">
        <v>0</v>
      </c>
      <c r="D38" s="24">
        <f t="shared" si="0"/>
        <v>0</v>
      </c>
      <c r="E38" s="24">
        <f t="shared" si="1"/>
        <v>0</v>
      </c>
      <c r="F38" s="24"/>
      <c r="G38" s="24"/>
      <c r="H38" s="24"/>
      <c r="I38" s="24"/>
      <c r="J38" s="24"/>
      <c r="K38" s="25"/>
      <c r="L38" s="24">
        <v>0</v>
      </c>
      <c r="M38" s="24"/>
      <c r="N38" s="24"/>
      <c r="O38" s="24" t="s">
        <v>21</v>
      </c>
      <c r="P38" s="24"/>
      <c r="Q38" s="25"/>
      <c r="R38" s="24">
        <v>8351</v>
      </c>
      <c r="S38" s="24">
        <v>31</v>
      </c>
      <c r="T38" s="24">
        <v>60</v>
      </c>
      <c r="U38" s="24" t="s">
        <v>21</v>
      </c>
      <c r="V38" s="24">
        <v>139183</v>
      </c>
      <c r="AE38" s="26"/>
    </row>
    <row r="39" spans="1:31" s="21" customFormat="1" x14ac:dyDescent="0.3">
      <c r="A39" s="22" t="s">
        <v>718</v>
      </c>
      <c r="B39" s="23" t="s">
        <v>717</v>
      </c>
      <c r="C39" s="24">
        <v>0</v>
      </c>
      <c r="D39" s="24">
        <f t="shared" si="0"/>
        <v>0</v>
      </c>
      <c r="E39" s="24">
        <f t="shared" si="1"/>
        <v>0</v>
      </c>
      <c r="F39" s="24"/>
      <c r="G39" s="24"/>
      <c r="H39" s="24"/>
      <c r="I39" s="24"/>
      <c r="J39" s="24"/>
      <c r="K39" s="25"/>
      <c r="L39" s="24">
        <v>0</v>
      </c>
      <c r="M39" s="24"/>
      <c r="N39" s="24"/>
      <c r="O39" s="24" t="s">
        <v>21</v>
      </c>
      <c r="P39" s="24"/>
      <c r="Q39" s="25"/>
      <c r="R39" s="24">
        <v>1287</v>
      </c>
      <c r="S39" s="24">
        <v>29</v>
      </c>
      <c r="T39" s="24">
        <v>68</v>
      </c>
      <c r="U39" s="24" t="s">
        <v>21</v>
      </c>
      <c r="V39" s="24">
        <v>18926</v>
      </c>
      <c r="AE39" s="26"/>
    </row>
    <row r="40" spans="1:31" s="21" customFormat="1" ht="21.6" x14ac:dyDescent="0.3">
      <c r="A40" s="22" t="s">
        <v>716</v>
      </c>
      <c r="B40" s="23" t="s">
        <v>715</v>
      </c>
      <c r="C40" s="24">
        <v>0</v>
      </c>
      <c r="D40" s="24">
        <f t="shared" si="0"/>
        <v>0</v>
      </c>
      <c r="E40" s="24">
        <f t="shared" si="1"/>
        <v>0</v>
      </c>
      <c r="F40" s="24"/>
      <c r="G40" s="24"/>
      <c r="H40" s="24"/>
      <c r="I40" s="24"/>
      <c r="J40" s="24"/>
      <c r="K40" s="25"/>
      <c r="L40" s="24">
        <v>7</v>
      </c>
      <c r="M40" s="24">
        <v>46</v>
      </c>
      <c r="N40" s="24">
        <v>1</v>
      </c>
      <c r="O40" s="24" t="s">
        <v>21</v>
      </c>
      <c r="P40" s="24">
        <v>7000</v>
      </c>
      <c r="Q40" s="25"/>
      <c r="R40" s="24">
        <v>1153</v>
      </c>
      <c r="S40" s="24">
        <v>7</v>
      </c>
      <c r="T40" s="24">
        <v>0</v>
      </c>
      <c r="U40" s="24" t="s">
        <v>21</v>
      </c>
      <c r="V40" s="24"/>
      <c r="AE40" s="26"/>
    </row>
    <row r="41" spans="1:31" s="21" customFormat="1" ht="21.6" x14ac:dyDescent="0.3">
      <c r="A41" s="22" t="s">
        <v>714</v>
      </c>
      <c r="B41" s="23" t="s">
        <v>713</v>
      </c>
      <c r="C41" s="24">
        <v>0</v>
      </c>
      <c r="D41" s="24">
        <f t="shared" si="0"/>
        <v>0</v>
      </c>
      <c r="E41" s="24">
        <f t="shared" si="1"/>
        <v>0</v>
      </c>
      <c r="F41" s="24"/>
      <c r="G41" s="24"/>
      <c r="H41" s="24"/>
      <c r="I41" s="24"/>
      <c r="J41" s="24"/>
      <c r="K41" s="25"/>
      <c r="L41" s="24">
        <v>0</v>
      </c>
      <c r="M41" s="24"/>
      <c r="N41" s="24"/>
      <c r="O41" s="24" t="s">
        <v>21</v>
      </c>
      <c r="P41" s="24"/>
      <c r="Q41" s="25"/>
      <c r="R41" s="24">
        <v>584</v>
      </c>
      <c r="S41" s="24">
        <v>29</v>
      </c>
      <c r="T41" s="24">
        <v>28</v>
      </c>
      <c r="U41" s="24" t="s">
        <v>21</v>
      </c>
      <c r="V41" s="24">
        <v>20857</v>
      </c>
      <c r="AE41" s="26"/>
    </row>
    <row r="42" spans="1:31" s="21" customFormat="1" ht="21.6" x14ac:dyDescent="0.3">
      <c r="A42" s="22" t="s">
        <v>712</v>
      </c>
      <c r="B42" s="23" t="s">
        <v>711</v>
      </c>
      <c r="C42" s="24">
        <v>0</v>
      </c>
      <c r="D42" s="24">
        <f t="shared" si="0"/>
        <v>0</v>
      </c>
      <c r="E42" s="24">
        <f t="shared" si="1"/>
        <v>0</v>
      </c>
      <c r="F42" s="24"/>
      <c r="G42" s="24"/>
      <c r="H42" s="24"/>
      <c r="I42" s="24"/>
      <c r="J42" s="24"/>
      <c r="K42" s="25"/>
      <c r="L42" s="24">
        <v>1</v>
      </c>
      <c r="M42" s="24">
        <v>-2</v>
      </c>
      <c r="N42" s="24">
        <v>0</v>
      </c>
      <c r="O42" s="24" t="s">
        <v>21</v>
      </c>
      <c r="P42" s="24"/>
      <c r="Q42" s="25"/>
      <c r="R42" s="24">
        <v>11377</v>
      </c>
      <c r="S42" s="24">
        <v>139</v>
      </c>
      <c r="T42" s="24">
        <v>2415</v>
      </c>
      <c r="U42" s="24" t="s">
        <v>21</v>
      </c>
      <c r="V42" s="24">
        <v>4711</v>
      </c>
      <c r="AE42" s="26"/>
    </row>
    <row r="43" spans="1:31" s="21" customFormat="1" ht="21.6" x14ac:dyDescent="0.3">
      <c r="A43" s="22" t="s">
        <v>710</v>
      </c>
      <c r="B43" s="23" t="s">
        <v>709</v>
      </c>
      <c r="C43" s="24">
        <v>0</v>
      </c>
      <c r="D43" s="24">
        <f t="shared" si="0"/>
        <v>0</v>
      </c>
      <c r="E43" s="24">
        <f t="shared" si="1"/>
        <v>0</v>
      </c>
      <c r="F43" s="24"/>
      <c r="G43" s="24"/>
      <c r="H43" s="24"/>
      <c r="I43" s="24"/>
      <c r="J43" s="24"/>
      <c r="K43" s="25"/>
      <c r="L43" s="24">
        <v>0</v>
      </c>
      <c r="M43" s="24"/>
      <c r="N43" s="24"/>
      <c r="O43" s="24"/>
      <c r="P43" s="24"/>
      <c r="Q43" s="25"/>
      <c r="R43" s="24">
        <v>241</v>
      </c>
      <c r="S43" s="24">
        <v>-9</v>
      </c>
      <c r="T43" s="24">
        <v>71</v>
      </c>
      <c r="U43" s="24"/>
      <c r="V43" s="24">
        <v>3394</v>
      </c>
      <c r="AE43" s="26"/>
    </row>
    <row r="44" spans="1:31" s="21" customFormat="1" ht="21.6" x14ac:dyDescent="0.3">
      <c r="A44" s="22" t="s">
        <v>708</v>
      </c>
      <c r="B44" s="23" t="s">
        <v>707</v>
      </c>
      <c r="C44" s="24">
        <v>0</v>
      </c>
      <c r="D44" s="24">
        <f t="shared" si="0"/>
        <v>0</v>
      </c>
      <c r="E44" s="24">
        <f t="shared" si="1"/>
        <v>0</v>
      </c>
      <c r="F44" s="24"/>
      <c r="G44" s="24"/>
      <c r="H44" s="24"/>
      <c r="I44" s="24"/>
      <c r="J44" s="24"/>
      <c r="K44" s="25"/>
      <c r="L44" s="24">
        <v>0</v>
      </c>
      <c r="M44" s="24"/>
      <c r="N44" s="24"/>
      <c r="O44" s="24" t="s">
        <v>21</v>
      </c>
      <c r="P44" s="24"/>
      <c r="Q44" s="25"/>
      <c r="R44" s="24">
        <v>3713</v>
      </c>
      <c r="S44" s="24">
        <v>-14</v>
      </c>
      <c r="T44" s="24">
        <v>684</v>
      </c>
      <c r="U44" s="24" t="s">
        <v>21</v>
      </c>
      <c r="V44" s="24">
        <v>5428</v>
      </c>
      <c r="AE44" s="26"/>
    </row>
    <row r="45" spans="1:31" s="21" customFormat="1" ht="21.6" x14ac:dyDescent="0.3">
      <c r="A45" s="22" t="s">
        <v>706</v>
      </c>
      <c r="B45" s="23" t="s">
        <v>705</v>
      </c>
      <c r="C45" s="24">
        <v>0</v>
      </c>
      <c r="D45" s="24">
        <f t="shared" si="0"/>
        <v>0</v>
      </c>
      <c r="E45" s="24">
        <f t="shared" si="1"/>
        <v>0</v>
      </c>
      <c r="F45" s="24"/>
      <c r="G45" s="24"/>
      <c r="H45" s="24"/>
      <c r="I45" s="24"/>
      <c r="J45" s="24"/>
      <c r="K45" s="25"/>
      <c r="L45" s="24">
        <v>0</v>
      </c>
      <c r="M45" s="24"/>
      <c r="N45" s="24"/>
      <c r="O45" s="24" t="s">
        <v>21</v>
      </c>
      <c r="P45" s="24"/>
      <c r="Q45" s="25"/>
      <c r="R45" s="24">
        <v>2394</v>
      </c>
      <c r="S45" s="24">
        <v>-5</v>
      </c>
      <c r="T45" s="24">
        <v>526</v>
      </c>
      <c r="U45" s="24" t="s">
        <v>21</v>
      </c>
      <c r="V45" s="24">
        <v>4551</v>
      </c>
      <c r="AE45" s="26"/>
    </row>
    <row r="46" spans="1:31" s="21" customFormat="1" x14ac:dyDescent="0.3">
      <c r="A46" s="22" t="s">
        <v>704</v>
      </c>
      <c r="B46" s="23" t="s">
        <v>703</v>
      </c>
      <c r="C46" s="24">
        <v>0</v>
      </c>
      <c r="D46" s="24">
        <f t="shared" si="0"/>
        <v>0</v>
      </c>
      <c r="E46" s="24">
        <f t="shared" si="1"/>
        <v>0</v>
      </c>
      <c r="F46" s="24"/>
      <c r="G46" s="24"/>
      <c r="H46" s="24"/>
      <c r="I46" s="24"/>
      <c r="J46" s="24"/>
      <c r="K46" s="25"/>
      <c r="L46" s="24">
        <v>14</v>
      </c>
      <c r="M46" s="24">
        <v>62</v>
      </c>
      <c r="N46" s="24">
        <v>3</v>
      </c>
      <c r="O46" s="24" t="s">
        <v>21</v>
      </c>
      <c r="P46" s="24">
        <v>4667</v>
      </c>
      <c r="Q46" s="25"/>
      <c r="R46" s="24">
        <v>3785</v>
      </c>
      <c r="S46" s="24">
        <v>3</v>
      </c>
      <c r="T46" s="24">
        <v>636</v>
      </c>
      <c r="U46" s="24" t="s">
        <v>21</v>
      </c>
      <c r="V46" s="24">
        <v>5951</v>
      </c>
      <c r="AE46" s="26"/>
    </row>
    <row r="47" spans="1:31" s="21" customFormat="1" ht="21.6" x14ac:dyDescent="0.3">
      <c r="A47" s="22" t="s">
        <v>702</v>
      </c>
      <c r="B47" s="23" t="s">
        <v>701</v>
      </c>
      <c r="C47" s="24">
        <v>0</v>
      </c>
      <c r="D47" s="24">
        <f t="shared" si="0"/>
        <v>0</v>
      </c>
      <c r="E47" s="24">
        <f t="shared" si="1"/>
        <v>0</v>
      </c>
      <c r="F47" s="24"/>
      <c r="G47" s="24"/>
      <c r="H47" s="24"/>
      <c r="I47" s="24"/>
      <c r="J47" s="24"/>
      <c r="K47" s="25"/>
      <c r="L47" s="24">
        <v>0</v>
      </c>
      <c r="M47" s="24"/>
      <c r="N47" s="24"/>
      <c r="O47" s="24" t="s">
        <v>21</v>
      </c>
      <c r="P47" s="24"/>
      <c r="Q47" s="25"/>
      <c r="R47" s="24">
        <v>967</v>
      </c>
      <c r="S47" s="24">
        <v>50</v>
      </c>
      <c r="T47" s="24">
        <v>172</v>
      </c>
      <c r="U47" s="24" t="s">
        <v>21</v>
      </c>
      <c r="V47" s="24">
        <v>5622</v>
      </c>
      <c r="AE47" s="26"/>
    </row>
    <row r="48" spans="1:31" s="21" customFormat="1" ht="21.6" x14ac:dyDescent="0.3">
      <c r="A48" s="22" t="s">
        <v>700</v>
      </c>
      <c r="B48" s="23" t="s">
        <v>699</v>
      </c>
      <c r="C48" s="24">
        <v>0</v>
      </c>
      <c r="D48" s="24">
        <f t="shared" si="0"/>
        <v>0</v>
      </c>
      <c r="E48" s="24">
        <f t="shared" si="1"/>
        <v>0</v>
      </c>
      <c r="F48" s="24"/>
      <c r="G48" s="24"/>
      <c r="H48" s="24"/>
      <c r="I48" s="24"/>
      <c r="J48" s="24"/>
      <c r="K48" s="25"/>
      <c r="L48" s="24">
        <v>4</v>
      </c>
      <c r="M48" s="24">
        <v>8</v>
      </c>
      <c r="N48" s="24">
        <v>1</v>
      </c>
      <c r="O48" s="24" t="s">
        <v>21</v>
      </c>
      <c r="P48" s="24">
        <v>4000</v>
      </c>
      <c r="Q48" s="25"/>
      <c r="R48" s="24">
        <v>4835</v>
      </c>
      <c r="S48" s="24">
        <v>-2</v>
      </c>
      <c r="T48" s="24">
        <v>1037</v>
      </c>
      <c r="U48" s="24" t="s">
        <v>21</v>
      </c>
      <c r="V48" s="24">
        <v>4662</v>
      </c>
      <c r="AE48" s="26"/>
    </row>
    <row r="49" spans="1:31" s="21" customFormat="1" ht="21.6" x14ac:dyDescent="0.3">
      <c r="A49" s="22" t="s">
        <v>698</v>
      </c>
      <c r="B49" s="23" t="s">
        <v>697</v>
      </c>
      <c r="C49" s="24">
        <v>0</v>
      </c>
      <c r="D49" s="24">
        <f t="shared" si="0"/>
        <v>0</v>
      </c>
      <c r="E49" s="24">
        <f t="shared" si="1"/>
        <v>0</v>
      </c>
      <c r="F49" s="24"/>
      <c r="G49" s="24"/>
      <c r="H49" s="24"/>
      <c r="I49" s="24"/>
      <c r="J49" s="24"/>
      <c r="K49" s="25"/>
      <c r="L49" s="24">
        <v>0</v>
      </c>
      <c r="M49" s="24"/>
      <c r="N49" s="24"/>
      <c r="O49" s="24"/>
      <c r="P49" s="24"/>
      <c r="Q49" s="25"/>
      <c r="R49" s="24">
        <v>19657</v>
      </c>
      <c r="S49" s="24">
        <v>-5</v>
      </c>
      <c r="T49" s="24">
        <v>3939</v>
      </c>
      <c r="U49" s="24"/>
      <c r="V49" s="24">
        <v>4990</v>
      </c>
      <c r="AE49" s="26"/>
    </row>
    <row r="50" spans="1:31" s="21" customFormat="1" ht="21.6" x14ac:dyDescent="0.3">
      <c r="A50" s="39" t="s">
        <v>696</v>
      </c>
      <c r="B50" s="38" t="s">
        <v>695</v>
      </c>
      <c r="C50" s="36">
        <v>0</v>
      </c>
      <c r="D50" s="24">
        <f t="shared" si="0"/>
        <v>0</v>
      </c>
      <c r="E50" s="24">
        <f t="shared" si="1"/>
        <v>0</v>
      </c>
      <c r="F50" s="36"/>
      <c r="G50" s="36"/>
      <c r="H50" s="36"/>
      <c r="I50" s="36"/>
      <c r="J50" s="36"/>
      <c r="K50" s="37"/>
      <c r="L50" s="36">
        <v>0</v>
      </c>
      <c r="M50" s="36"/>
      <c r="N50" s="36"/>
      <c r="O50" s="36" t="s">
        <v>21</v>
      </c>
      <c r="P50" s="36"/>
      <c r="Q50" s="37"/>
      <c r="R50" s="36">
        <v>11651</v>
      </c>
      <c r="S50" s="36">
        <v>62</v>
      </c>
      <c r="T50" s="36">
        <v>1569</v>
      </c>
      <c r="U50" s="36" t="s">
        <v>21</v>
      </c>
      <c r="V50" s="36">
        <v>7426</v>
      </c>
      <c r="W50" s="35"/>
      <c r="X50" s="35"/>
      <c r="Y50" s="35"/>
      <c r="Z50" s="35"/>
      <c r="AA50" s="35"/>
      <c r="AB50" s="35"/>
      <c r="AC50" s="35"/>
      <c r="AD50" s="35"/>
      <c r="AE50" s="34"/>
    </row>
    <row r="51" spans="1:31" x14ac:dyDescent="0.3">
      <c r="C51">
        <f>SUM(C12:C50)</f>
        <v>2511</v>
      </c>
      <c r="E51" s="33">
        <f>SUM(E12:E50)</f>
        <v>0.26564486232698792</v>
      </c>
    </row>
    <row r="52" spans="1:31" x14ac:dyDescent="0.3">
      <c r="D52" s="32" t="s">
        <v>155</v>
      </c>
      <c r="E52" s="31">
        <f>SQRT(E51)</f>
        <v>0.51540747212956461</v>
      </c>
    </row>
    <row r="53" spans="1:31" x14ac:dyDescent="0.3">
      <c r="D53" s="32"/>
      <c r="E53" s="32"/>
    </row>
  </sheetData>
  <mergeCells count="8">
    <mergeCell ref="A1:I1"/>
    <mergeCell ref="A2:I2"/>
    <mergeCell ref="A9:A11"/>
    <mergeCell ref="B9:B11"/>
    <mergeCell ref="C9:AE9"/>
    <mergeCell ref="C10:J10"/>
    <mergeCell ref="K10:P10"/>
    <mergeCell ref="Q10:V10"/>
  </mergeCells>
  <hyperlinks>
    <hyperlink ref="A4" r:id="rId1" display="http://comtrade.un.org/" xr:uid="{F3B169F8-431D-4588-943D-87BA251A2D2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1D89-9798-4580-B3A8-333C0500DD7D}">
  <dimension ref="A1:AE30"/>
  <sheetViews>
    <sheetView topLeftCell="C13" workbookViewId="0">
      <selection activeCell="B26" sqref="B26"/>
    </sheetView>
  </sheetViews>
  <sheetFormatPr defaultRowHeight="14.4" x14ac:dyDescent="0.3"/>
  <cols>
    <col min="1" max="2" width="36.5546875" bestFit="1" customWidth="1"/>
    <col min="3" max="3" width="20.33203125" bestFit="1" customWidth="1"/>
    <col min="4" max="6" width="20.33203125" customWidth="1"/>
    <col min="7" max="7" width="35.88671875" bestFit="1" customWidth="1"/>
    <col min="8" max="8" width="19" bestFit="1" customWidth="1"/>
    <col min="9" max="9" width="9.88671875" bestFit="1" customWidth="1"/>
    <col min="10" max="10" width="15.109375" bestFit="1" customWidth="1"/>
    <col min="12" max="12" width="20.33203125" bestFit="1" customWidth="1"/>
    <col min="13" max="13" width="35.88671875" bestFit="1" customWidth="1"/>
    <col min="14" max="14" width="19" bestFit="1" customWidth="1"/>
    <col min="15" max="15" width="9.88671875" bestFit="1" customWidth="1"/>
    <col min="16" max="16" width="15.109375" bestFit="1" customWidth="1"/>
    <col min="18" max="18" width="20.33203125" bestFit="1" customWidth="1"/>
    <col min="19" max="19" width="35.88671875" bestFit="1" customWidth="1"/>
    <col min="20" max="20" width="19" bestFit="1" customWidth="1"/>
    <col min="21" max="21" width="9.88671875" bestFit="1" customWidth="1"/>
    <col min="22" max="22" width="15.109375" bestFit="1" customWidth="1"/>
  </cols>
  <sheetData>
    <row r="1" spans="1:31" x14ac:dyDescent="0.3">
      <c r="A1" s="55" t="s">
        <v>588</v>
      </c>
      <c r="B1" s="55"/>
      <c r="C1" s="55"/>
      <c r="D1" s="55"/>
      <c r="E1" s="55"/>
      <c r="F1" s="55"/>
      <c r="G1" s="55"/>
      <c r="H1" s="55"/>
      <c r="I1" s="55"/>
    </row>
    <row r="2" spans="1:31" x14ac:dyDescent="0.3">
      <c r="A2" s="56" t="s">
        <v>807</v>
      </c>
      <c r="B2" s="56"/>
      <c r="C2" s="56"/>
      <c r="D2" s="56"/>
      <c r="E2" s="56"/>
      <c r="F2" s="56"/>
      <c r="G2" s="56"/>
      <c r="H2" s="56"/>
      <c r="I2" s="56"/>
    </row>
    <row r="3" spans="1:31" x14ac:dyDescent="0.3">
      <c r="A3" s="40"/>
    </row>
    <row r="4" spans="1:31" ht="28.8" x14ac:dyDescent="0.3">
      <c r="A4" s="42" t="s">
        <v>586</v>
      </c>
    </row>
    <row r="5" spans="1:31" ht="27.6" x14ac:dyDescent="0.3">
      <c r="A5" s="41" t="s">
        <v>585</v>
      </c>
    </row>
    <row r="6" spans="1:31" x14ac:dyDescent="0.3">
      <c r="A6" s="41" t="s">
        <v>584</v>
      </c>
    </row>
    <row r="7" spans="1:31" x14ac:dyDescent="0.3">
      <c r="A7" s="40"/>
    </row>
    <row r="8" spans="1:31" x14ac:dyDescent="0.3">
      <c r="A8" s="40"/>
    </row>
    <row r="9" spans="1:31" x14ac:dyDescent="0.3">
      <c r="A9" s="43" t="s">
        <v>0</v>
      </c>
      <c r="B9" s="46" t="s">
        <v>1</v>
      </c>
      <c r="C9" s="49" t="s">
        <v>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1"/>
    </row>
    <row r="10" spans="1:31" x14ac:dyDescent="0.3">
      <c r="A10" s="44"/>
      <c r="B10" s="47"/>
      <c r="C10" s="52" t="s">
        <v>583</v>
      </c>
      <c r="D10" s="53"/>
      <c r="E10" s="53"/>
      <c r="F10" s="53"/>
      <c r="G10" s="53"/>
      <c r="H10" s="53"/>
      <c r="I10" s="53"/>
      <c r="J10" s="54"/>
      <c r="K10" s="52" t="s">
        <v>5</v>
      </c>
      <c r="L10" s="53"/>
      <c r="M10" s="53"/>
      <c r="N10" s="53"/>
      <c r="O10" s="53"/>
      <c r="P10" s="54"/>
      <c r="Q10" s="52" t="s">
        <v>4</v>
      </c>
      <c r="R10" s="53"/>
      <c r="S10" s="53"/>
      <c r="T10" s="53"/>
      <c r="U10" s="53"/>
      <c r="V10" s="54"/>
      <c r="AE10" s="1"/>
    </row>
    <row r="11" spans="1:31" x14ac:dyDescent="0.3">
      <c r="A11" s="45"/>
      <c r="B11" s="48"/>
      <c r="C11" s="2" t="s">
        <v>6</v>
      </c>
      <c r="D11" s="2" t="s">
        <v>582</v>
      </c>
      <c r="E11" s="2" t="s">
        <v>581</v>
      </c>
      <c r="F11" s="2" t="s">
        <v>580</v>
      </c>
      <c r="G11" s="2" t="s">
        <v>11</v>
      </c>
      <c r="H11" s="2" t="s">
        <v>579</v>
      </c>
      <c r="I11" s="2" t="s">
        <v>15</v>
      </c>
      <c r="J11" s="2" t="s">
        <v>16</v>
      </c>
      <c r="K11" s="2"/>
      <c r="L11" s="2" t="s">
        <v>6</v>
      </c>
      <c r="M11" s="2" t="s">
        <v>11</v>
      </c>
      <c r="N11" s="2" t="s">
        <v>579</v>
      </c>
      <c r="O11" s="2" t="s">
        <v>15</v>
      </c>
      <c r="P11" s="2" t="s">
        <v>16</v>
      </c>
      <c r="Q11" s="2"/>
      <c r="R11" s="2" t="s">
        <v>6</v>
      </c>
      <c r="S11" s="2" t="s">
        <v>11</v>
      </c>
      <c r="T11" s="2" t="s">
        <v>579</v>
      </c>
      <c r="U11" s="2" t="s">
        <v>15</v>
      </c>
      <c r="V11" s="2" t="s">
        <v>16</v>
      </c>
      <c r="AE11" s="1"/>
    </row>
    <row r="12" spans="1:31" ht="21.6" x14ac:dyDescent="0.3">
      <c r="A12" s="3" t="s">
        <v>806</v>
      </c>
      <c r="B12" s="4" t="s">
        <v>805</v>
      </c>
      <c r="C12" s="5">
        <v>139150</v>
      </c>
      <c r="D12" s="5">
        <f t="shared" ref="D12:D28" si="0">C12/C$29</f>
        <v>0.66857895141451418</v>
      </c>
      <c r="E12" s="5">
        <f t="shared" ref="E12:E28" si="1">D12^2</f>
        <v>0.44699781427453134</v>
      </c>
      <c r="F12" s="5">
        <f>SQRT(0.52)</f>
        <v>0.72111025509279791</v>
      </c>
      <c r="G12" s="5">
        <v>60</v>
      </c>
      <c r="H12" s="5">
        <v>260859</v>
      </c>
      <c r="I12" s="5" t="s">
        <v>21</v>
      </c>
      <c r="J12" s="5">
        <v>533</v>
      </c>
      <c r="K12" s="6"/>
      <c r="L12" s="5">
        <v>2767335</v>
      </c>
      <c r="M12" s="5">
        <v>34</v>
      </c>
      <c r="N12" s="5">
        <v>5597828</v>
      </c>
      <c r="O12" s="5" t="s">
        <v>21</v>
      </c>
      <c r="P12" s="5">
        <v>494</v>
      </c>
      <c r="Q12" s="6"/>
      <c r="R12" s="5">
        <v>202616</v>
      </c>
      <c r="S12" s="5">
        <v>27</v>
      </c>
      <c r="T12" s="5">
        <v>336555</v>
      </c>
      <c r="U12" s="5" t="s">
        <v>21</v>
      </c>
      <c r="V12" s="5">
        <v>602</v>
      </c>
      <c r="AE12" s="1"/>
    </row>
    <row r="13" spans="1:31" ht="21.6" x14ac:dyDescent="0.3">
      <c r="A13" s="7" t="s">
        <v>804</v>
      </c>
      <c r="B13" s="8" t="s">
        <v>803</v>
      </c>
      <c r="C13" s="9">
        <v>27820</v>
      </c>
      <c r="D13" s="5">
        <f t="shared" si="0"/>
        <v>0.13366774292742928</v>
      </c>
      <c r="E13" s="5">
        <f t="shared" si="1"/>
        <v>1.7867065499313321E-2</v>
      </c>
      <c r="F13" s="9">
        <f>SQRT(0.7)</f>
        <v>0.83666002653407556</v>
      </c>
      <c r="G13" s="9">
        <v>289</v>
      </c>
      <c r="H13" s="9">
        <v>61610</v>
      </c>
      <c r="I13" s="9" t="s">
        <v>21</v>
      </c>
      <c r="J13" s="9">
        <v>452</v>
      </c>
      <c r="K13" s="10"/>
      <c r="L13" s="9">
        <v>2855710</v>
      </c>
      <c r="M13" s="9">
        <v>209</v>
      </c>
      <c r="N13" s="9">
        <v>6332070</v>
      </c>
      <c r="O13" s="9" t="s">
        <v>21</v>
      </c>
      <c r="P13" s="9">
        <v>451</v>
      </c>
      <c r="Q13" s="10"/>
      <c r="R13" s="9">
        <v>161059</v>
      </c>
      <c r="S13" s="9">
        <v>427</v>
      </c>
      <c r="T13" s="9">
        <v>356785</v>
      </c>
      <c r="U13" s="9" t="s">
        <v>21</v>
      </c>
      <c r="V13" s="9">
        <v>451</v>
      </c>
      <c r="AE13" s="1"/>
    </row>
    <row r="14" spans="1:31" ht="21.6" x14ac:dyDescent="0.3">
      <c r="A14" s="3" t="s">
        <v>802</v>
      </c>
      <c r="B14" s="4" t="s">
        <v>801</v>
      </c>
      <c r="C14" s="5">
        <v>23854</v>
      </c>
      <c r="D14" s="5">
        <f t="shared" si="0"/>
        <v>0.11461216174661747</v>
      </c>
      <c r="E14" s="5">
        <f t="shared" si="1"/>
        <v>1.3135947620232805E-2</v>
      </c>
      <c r="F14" s="5">
        <f>SQRT(0.8)</f>
        <v>0.89442719099991586</v>
      </c>
      <c r="G14" s="5">
        <v>107</v>
      </c>
      <c r="H14" s="5">
        <v>51336</v>
      </c>
      <c r="I14" s="5"/>
      <c r="J14" s="5">
        <v>465</v>
      </c>
      <c r="K14" s="6"/>
      <c r="L14" s="5">
        <v>20566</v>
      </c>
      <c r="M14" s="5">
        <v>-17</v>
      </c>
      <c r="N14" s="5">
        <v>34139</v>
      </c>
      <c r="O14" s="5"/>
      <c r="P14" s="5">
        <v>602</v>
      </c>
      <c r="Q14" s="6"/>
      <c r="R14" s="5">
        <v>215377</v>
      </c>
      <c r="S14" s="5">
        <v>-11</v>
      </c>
      <c r="T14" s="5">
        <v>491019</v>
      </c>
      <c r="U14" s="5"/>
      <c r="V14" s="5">
        <v>439</v>
      </c>
      <c r="AE14" s="1"/>
    </row>
    <row r="15" spans="1:31" ht="21.6" x14ac:dyDescent="0.3">
      <c r="A15" s="7" t="s">
        <v>800</v>
      </c>
      <c r="B15" s="8" t="s">
        <v>799</v>
      </c>
      <c r="C15" s="9">
        <v>10067</v>
      </c>
      <c r="D15" s="5">
        <f t="shared" si="0"/>
        <v>4.8369272755227552E-2</v>
      </c>
      <c r="E15" s="5">
        <f t="shared" si="1"/>
        <v>2.3395865468695985E-3</v>
      </c>
      <c r="F15" s="9">
        <f>SQRT(0.07)</f>
        <v>0.26457513110645908</v>
      </c>
      <c r="G15" s="9">
        <v>22</v>
      </c>
      <c r="H15" s="9">
        <v>4295</v>
      </c>
      <c r="I15" s="9" t="s">
        <v>21</v>
      </c>
      <c r="J15" s="9">
        <v>2344</v>
      </c>
      <c r="K15" s="10"/>
      <c r="L15" s="9">
        <v>158975</v>
      </c>
      <c r="M15" s="9">
        <v>13</v>
      </c>
      <c r="N15" s="9">
        <v>123045</v>
      </c>
      <c r="O15" s="9" t="s">
        <v>21</v>
      </c>
      <c r="P15" s="9">
        <v>1292</v>
      </c>
      <c r="Q15" s="10"/>
      <c r="R15" s="9">
        <v>162995</v>
      </c>
      <c r="S15" s="9">
        <v>7</v>
      </c>
      <c r="T15" s="9">
        <v>40859</v>
      </c>
      <c r="U15" s="9" t="s">
        <v>21</v>
      </c>
      <c r="V15" s="9">
        <v>3989</v>
      </c>
      <c r="AE15" s="1"/>
    </row>
    <row r="16" spans="1:31" ht="21.6" x14ac:dyDescent="0.3">
      <c r="A16" s="3" t="s">
        <v>798</v>
      </c>
      <c r="B16" s="4" t="s">
        <v>797</v>
      </c>
      <c r="C16" s="5">
        <v>4018</v>
      </c>
      <c r="D16" s="5">
        <f t="shared" si="0"/>
        <v>1.9305427429274293E-2</v>
      </c>
      <c r="E16" s="5">
        <f t="shared" si="1"/>
        <v>3.7269952822697626E-4</v>
      </c>
      <c r="F16" s="5">
        <f>SQRT(0.18)</f>
        <v>0.42426406871192851</v>
      </c>
      <c r="G16" s="5">
        <v>16</v>
      </c>
      <c r="H16" s="5">
        <v>7162</v>
      </c>
      <c r="I16" s="5" t="s">
        <v>21</v>
      </c>
      <c r="J16" s="5">
        <v>561</v>
      </c>
      <c r="K16" s="6"/>
      <c r="L16" s="5">
        <v>112283</v>
      </c>
      <c r="M16" s="5">
        <v>26</v>
      </c>
      <c r="N16" s="5">
        <v>201025</v>
      </c>
      <c r="O16" s="5" t="s">
        <v>21</v>
      </c>
      <c r="P16" s="5">
        <v>559</v>
      </c>
      <c r="Q16" s="6"/>
      <c r="R16" s="5">
        <v>13010</v>
      </c>
      <c r="S16" s="5">
        <v>8</v>
      </c>
      <c r="T16" s="5">
        <v>17647</v>
      </c>
      <c r="U16" s="5" t="s">
        <v>21</v>
      </c>
      <c r="V16" s="5">
        <v>737</v>
      </c>
      <c r="AE16" s="1"/>
    </row>
    <row r="17" spans="1:31" s="21" customFormat="1" x14ac:dyDescent="0.3">
      <c r="A17" s="22" t="s">
        <v>796</v>
      </c>
      <c r="B17" s="23" t="s">
        <v>795</v>
      </c>
      <c r="C17" s="24">
        <v>2099</v>
      </c>
      <c r="D17" s="24">
        <f t="shared" si="0"/>
        <v>1.0085139913899139E-2</v>
      </c>
      <c r="E17" s="24">
        <f t="shared" si="1"/>
        <v>1.0171004708292152E-4</v>
      </c>
      <c r="F17" s="24"/>
      <c r="G17" s="24">
        <v>-7</v>
      </c>
      <c r="H17" s="24">
        <v>738</v>
      </c>
      <c r="I17" s="24" t="s">
        <v>21</v>
      </c>
      <c r="J17" s="24">
        <v>2844</v>
      </c>
      <c r="K17" s="25"/>
      <c r="L17" s="24">
        <v>13048</v>
      </c>
      <c r="M17" s="24">
        <v>-2</v>
      </c>
      <c r="N17" s="24">
        <v>7791</v>
      </c>
      <c r="O17" s="24" t="s">
        <v>21</v>
      </c>
      <c r="P17" s="24">
        <v>1675</v>
      </c>
      <c r="Q17" s="25"/>
      <c r="R17" s="24">
        <v>70340</v>
      </c>
      <c r="S17" s="24">
        <v>-9</v>
      </c>
      <c r="T17" s="24">
        <v>0</v>
      </c>
      <c r="U17" s="24" t="s">
        <v>21</v>
      </c>
      <c r="V17" s="24"/>
      <c r="AE17" s="26"/>
    </row>
    <row r="18" spans="1:31" ht="21.6" x14ac:dyDescent="0.3">
      <c r="A18" s="3" t="s">
        <v>794</v>
      </c>
      <c r="B18" s="4" t="s">
        <v>793</v>
      </c>
      <c r="C18" s="5">
        <v>572</v>
      </c>
      <c r="D18" s="5">
        <f t="shared" si="0"/>
        <v>2.7483087330873309E-3</v>
      </c>
      <c r="E18" s="5">
        <f t="shared" si="1"/>
        <v>7.5532008923640897E-6</v>
      </c>
      <c r="F18" s="5">
        <f>SQRT(0.08)</f>
        <v>0.28284271247461901</v>
      </c>
      <c r="G18" s="5">
        <v>31</v>
      </c>
      <c r="H18" s="5">
        <v>759</v>
      </c>
      <c r="I18" s="5" t="s">
        <v>21</v>
      </c>
      <c r="J18" s="5">
        <v>754</v>
      </c>
      <c r="K18" s="6"/>
      <c r="L18" s="5">
        <v>30362</v>
      </c>
      <c r="M18" s="5">
        <v>32</v>
      </c>
      <c r="N18" s="5">
        <v>40178</v>
      </c>
      <c r="O18" s="5" t="s">
        <v>21</v>
      </c>
      <c r="P18" s="5">
        <v>756</v>
      </c>
      <c r="Q18" s="6"/>
      <c r="R18" s="5">
        <v>12394</v>
      </c>
      <c r="S18" s="5">
        <v>-1</v>
      </c>
      <c r="T18" s="5">
        <v>7536</v>
      </c>
      <c r="U18" s="5" t="s">
        <v>21</v>
      </c>
      <c r="V18" s="5">
        <v>1645</v>
      </c>
      <c r="AE18" s="1"/>
    </row>
    <row r="19" spans="1:31" ht="21.6" x14ac:dyDescent="0.3">
      <c r="A19" s="7" t="s">
        <v>792</v>
      </c>
      <c r="B19" s="8" t="s">
        <v>791</v>
      </c>
      <c r="C19" s="9">
        <v>350</v>
      </c>
      <c r="D19" s="5">
        <f t="shared" si="0"/>
        <v>1.6816574415744157E-3</v>
      </c>
      <c r="E19" s="5">
        <f t="shared" si="1"/>
        <v>2.8279717508026095E-6</v>
      </c>
      <c r="F19" s="9">
        <f>SQRT(0.35)</f>
        <v>0.59160797830996159</v>
      </c>
      <c r="G19" s="9">
        <v>26</v>
      </c>
      <c r="H19" s="9">
        <v>2039</v>
      </c>
      <c r="I19" s="9" t="s">
        <v>21</v>
      </c>
      <c r="J19" s="9">
        <v>172</v>
      </c>
      <c r="K19" s="10"/>
      <c r="L19" s="9">
        <v>264261</v>
      </c>
      <c r="M19" s="9">
        <v>52</v>
      </c>
      <c r="N19" s="9">
        <v>1672332</v>
      </c>
      <c r="O19" s="9" t="s">
        <v>21</v>
      </c>
      <c r="P19" s="9">
        <v>158</v>
      </c>
      <c r="Q19" s="10"/>
      <c r="R19" s="9">
        <v>646</v>
      </c>
      <c r="S19" s="9">
        <v>22</v>
      </c>
      <c r="T19" s="9">
        <v>2231</v>
      </c>
      <c r="U19" s="9" t="s">
        <v>21</v>
      </c>
      <c r="V19" s="9">
        <v>290</v>
      </c>
      <c r="AE19" s="1"/>
    </row>
    <row r="20" spans="1:31" s="21" customFormat="1" x14ac:dyDescent="0.3">
      <c r="A20" s="22" t="s">
        <v>790</v>
      </c>
      <c r="B20" s="23" t="s">
        <v>789</v>
      </c>
      <c r="C20" s="24">
        <v>98</v>
      </c>
      <c r="D20" s="24">
        <f t="shared" si="0"/>
        <v>4.7086408364083643E-4</v>
      </c>
      <c r="E20" s="24">
        <f t="shared" si="1"/>
        <v>2.2171298526292461E-7</v>
      </c>
      <c r="F20" s="24"/>
      <c r="G20" s="24">
        <v>-28</v>
      </c>
      <c r="H20" s="24">
        <v>114</v>
      </c>
      <c r="I20" s="24" t="s">
        <v>72</v>
      </c>
      <c r="J20" s="24">
        <v>860</v>
      </c>
      <c r="K20" s="25"/>
      <c r="L20" s="24">
        <v>1071</v>
      </c>
      <c r="M20" s="24">
        <v>165</v>
      </c>
      <c r="N20" s="24">
        <v>1978</v>
      </c>
      <c r="O20" s="24" t="s">
        <v>72</v>
      </c>
      <c r="P20" s="24">
        <v>541</v>
      </c>
      <c r="Q20" s="25"/>
      <c r="R20" s="24">
        <v>161</v>
      </c>
      <c r="S20" s="24">
        <v>-34</v>
      </c>
      <c r="T20" s="24">
        <v>149</v>
      </c>
      <c r="U20" s="24" t="s">
        <v>72</v>
      </c>
      <c r="V20" s="24">
        <v>1081</v>
      </c>
      <c r="AE20" s="26"/>
    </row>
    <row r="21" spans="1:31" ht="21.6" x14ac:dyDescent="0.3">
      <c r="A21" s="7" t="s">
        <v>788</v>
      </c>
      <c r="B21" s="8" t="s">
        <v>787</v>
      </c>
      <c r="C21" s="9">
        <v>40</v>
      </c>
      <c r="D21" s="5">
        <f t="shared" si="0"/>
        <v>1.9218942189421894E-4</v>
      </c>
      <c r="E21" s="5">
        <f t="shared" si="1"/>
        <v>3.6936773888034086E-8</v>
      </c>
      <c r="F21" s="9">
        <f>SQRT(0.3)</f>
        <v>0.54772255750516607</v>
      </c>
      <c r="G21" s="9">
        <v>102</v>
      </c>
      <c r="H21" s="9">
        <v>64</v>
      </c>
      <c r="I21" s="9" t="s">
        <v>21</v>
      </c>
      <c r="J21" s="9">
        <v>625</v>
      </c>
      <c r="K21" s="10"/>
      <c r="L21" s="9">
        <v>97319</v>
      </c>
      <c r="M21" s="9">
        <v>79</v>
      </c>
      <c r="N21" s="9">
        <v>195251</v>
      </c>
      <c r="O21" s="9" t="s">
        <v>21</v>
      </c>
      <c r="P21" s="9">
        <v>498</v>
      </c>
      <c r="Q21" s="10"/>
      <c r="R21" s="9">
        <v>2633</v>
      </c>
      <c r="S21" s="9">
        <v>8</v>
      </c>
      <c r="T21" s="9">
        <v>1305</v>
      </c>
      <c r="U21" s="9" t="s">
        <v>21</v>
      </c>
      <c r="V21" s="9">
        <v>2018</v>
      </c>
      <c r="AE21" s="1"/>
    </row>
    <row r="22" spans="1:31" s="21" customFormat="1" ht="21.6" x14ac:dyDescent="0.3">
      <c r="A22" s="22" t="s">
        <v>786</v>
      </c>
      <c r="B22" s="23" t="s">
        <v>778</v>
      </c>
      <c r="C22" s="24">
        <v>36</v>
      </c>
      <c r="D22" s="24">
        <f t="shared" si="0"/>
        <v>1.7297047970479704E-4</v>
      </c>
      <c r="E22" s="24">
        <f t="shared" si="1"/>
        <v>2.9918786849307604E-8</v>
      </c>
      <c r="F22" s="24"/>
      <c r="G22" s="24">
        <v>-42</v>
      </c>
      <c r="H22" s="24">
        <v>15</v>
      </c>
      <c r="I22" s="24" t="s">
        <v>21</v>
      </c>
      <c r="J22" s="24">
        <v>2400</v>
      </c>
      <c r="K22" s="25"/>
      <c r="L22" s="24">
        <v>3418</v>
      </c>
      <c r="M22" s="24">
        <v>-16</v>
      </c>
      <c r="N22" s="24">
        <v>923</v>
      </c>
      <c r="O22" s="24" t="s">
        <v>21</v>
      </c>
      <c r="P22" s="24">
        <v>3703</v>
      </c>
      <c r="Q22" s="25"/>
      <c r="R22" s="24">
        <v>3309</v>
      </c>
      <c r="S22" s="24">
        <v>-8</v>
      </c>
      <c r="T22" s="24">
        <v>1520</v>
      </c>
      <c r="U22" s="24" t="s">
        <v>21</v>
      </c>
      <c r="V22" s="24">
        <v>2177</v>
      </c>
      <c r="AE22" s="26"/>
    </row>
    <row r="23" spans="1:31" s="21" customFormat="1" ht="21.6" x14ac:dyDescent="0.3">
      <c r="A23" s="22" t="s">
        <v>785</v>
      </c>
      <c r="B23" s="23" t="s">
        <v>784</v>
      </c>
      <c r="C23" s="24">
        <v>20</v>
      </c>
      <c r="D23" s="24">
        <f t="shared" si="0"/>
        <v>9.6094710947109471E-5</v>
      </c>
      <c r="E23" s="24">
        <f t="shared" si="1"/>
        <v>9.2341934720085214E-9</v>
      </c>
      <c r="F23" s="24"/>
      <c r="G23" s="24">
        <v>-20</v>
      </c>
      <c r="H23" s="24">
        <v>11</v>
      </c>
      <c r="I23" s="24" t="s">
        <v>21</v>
      </c>
      <c r="J23" s="24">
        <v>1818</v>
      </c>
      <c r="K23" s="25"/>
      <c r="L23" s="24">
        <v>367</v>
      </c>
      <c r="M23" s="24">
        <v>9</v>
      </c>
      <c r="N23" s="24">
        <v>155</v>
      </c>
      <c r="O23" s="24" t="s">
        <v>21</v>
      </c>
      <c r="P23" s="24">
        <v>2368</v>
      </c>
      <c r="Q23" s="25"/>
      <c r="R23" s="24">
        <v>1940</v>
      </c>
      <c r="S23" s="24">
        <v>17</v>
      </c>
      <c r="T23" s="24">
        <v>2623</v>
      </c>
      <c r="U23" s="24" t="s">
        <v>21</v>
      </c>
      <c r="V23" s="24">
        <v>740</v>
      </c>
      <c r="AE23" s="26"/>
    </row>
    <row r="24" spans="1:31" s="21" customFormat="1" ht="21.6" x14ac:dyDescent="0.3">
      <c r="A24" s="22" t="s">
        <v>783</v>
      </c>
      <c r="B24" s="23" t="s">
        <v>782</v>
      </c>
      <c r="C24" s="24">
        <v>1</v>
      </c>
      <c r="D24" s="24">
        <f t="shared" si="0"/>
        <v>4.8047355473554737E-6</v>
      </c>
      <c r="E24" s="24">
        <f t="shared" si="1"/>
        <v>2.3085483680021302E-11</v>
      </c>
      <c r="F24" s="24"/>
      <c r="G24" s="24">
        <v>-38</v>
      </c>
      <c r="H24" s="24">
        <v>0</v>
      </c>
      <c r="I24" s="24" t="s">
        <v>21</v>
      </c>
      <c r="J24" s="24"/>
      <c r="K24" s="25"/>
      <c r="L24" s="24">
        <v>1291</v>
      </c>
      <c r="M24" s="24">
        <v>47</v>
      </c>
      <c r="N24" s="24">
        <v>2765</v>
      </c>
      <c r="O24" s="24" t="s">
        <v>21</v>
      </c>
      <c r="P24" s="24">
        <v>467</v>
      </c>
      <c r="Q24" s="25"/>
      <c r="R24" s="24">
        <v>3304</v>
      </c>
      <c r="S24" s="24">
        <v>8</v>
      </c>
      <c r="T24" s="24">
        <v>0</v>
      </c>
      <c r="U24" s="24" t="s">
        <v>21</v>
      </c>
      <c r="V24" s="24"/>
      <c r="AE24" s="26"/>
    </row>
    <row r="25" spans="1:31" s="21" customFormat="1" ht="21.6" x14ac:dyDescent="0.3">
      <c r="A25" s="22" t="s">
        <v>781</v>
      </c>
      <c r="B25" s="23" t="s">
        <v>780</v>
      </c>
      <c r="C25" s="24">
        <v>1</v>
      </c>
      <c r="D25" s="24">
        <f t="shared" si="0"/>
        <v>4.8047355473554737E-6</v>
      </c>
      <c r="E25" s="24">
        <f t="shared" si="1"/>
        <v>2.3085483680021302E-11</v>
      </c>
      <c r="F25" s="24"/>
      <c r="G25" s="24">
        <v>-26</v>
      </c>
      <c r="H25" s="24">
        <v>0</v>
      </c>
      <c r="I25" s="24" t="s">
        <v>21</v>
      </c>
      <c r="J25" s="24"/>
      <c r="K25" s="25"/>
      <c r="L25" s="24">
        <v>12</v>
      </c>
      <c r="M25" s="24">
        <v>-35</v>
      </c>
      <c r="N25" s="24">
        <v>5</v>
      </c>
      <c r="O25" s="24" t="s">
        <v>21</v>
      </c>
      <c r="P25" s="24">
        <v>2400</v>
      </c>
      <c r="Q25" s="25"/>
      <c r="R25" s="24">
        <v>5414</v>
      </c>
      <c r="S25" s="24">
        <v>-7</v>
      </c>
      <c r="T25" s="24">
        <v>7516</v>
      </c>
      <c r="U25" s="24" t="s">
        <v>21</v>
      </c>
      <c r="V25" s="24">
        <v>720</v>
      </c>
      <c r="AE25" s="26"/>
    </row>
    <row r="26" spans="1:31" s="21" customFormat="1" ht="21.6" x14ac:dyDescent="0.3">
      <c r="A26" s="22" t="s">
        <v>779</v>
      </c>
      <c r="B26" s="23" t="s">
        <v>778</v>
      </c>
      <c r="C26" s="24">
        <v>1</v>
      </c>
      <c r="D26" s="24">
        <f t="shared" si="0"/>
        <v>4.8047355473554737E-6</v>
      </c>
      <c r="E26" s="24">
        <f t="shared" si="1"/>
        <v>2.3085483680021302E-11</v>
      </c>
      <c r="F26" s="24"/>
      <c r="G26" s="24">
        <v>-49</v>
      </c>
      <c r="H26" s="24">
        <v>0</v>
      </c>
      <c r="I26" s="24" t="s">
        <v>21</v>
      </c>
      <c r="J26" s="24"/>
      <c r="K26" s="25"/>
      <c r="L26" s="24">
        <v>1075</v>
      </c>
      <c r="M26" s="24">
        <v>30</v>
      </c>
      <c r="N26" s="24">
        <v>471</v>
      </c>
      <c r="O26" s="24" t="s">
        <v>21</v>
      </c>
      <c r="P26" s="24">
        <v>2282</v>
      </c>
      <c r="Q26" s="25"/>
      <c r="R26" s="24">
        <v>247</v>
      </c>
      <c r="S26" s="24">
        <v>-23</v>
      </c>
      <c r="T26" s="24">
        <v>0</v>
      </c>
      <c r="U26" s="24" t="s">
        <v>21</v>
      </c>
      <c r="V26" s="24"/>
      <c r="AE26" s="26"/>
    </row>
    <row r="27" spans="1:31" s="21" customFormat="1" ht="21.6" x14ac:dyDescent="0.3">
      <c r="A27" s="22" t="s">
        <v>777</v>
      </c>
      <c r="B27" s="23" t="s">
        <v>776</v>
      </c>
      <c r="C27" s="24">
        <v>1</v>
      </c>
      <c r="D27" s="24">
        <f t="shared" si="0"/>
        <v>4.8047355473554737E-6</v>
      </c>
      <c r="E27" s="24">
        <f t="shared" si="1"/>
        <v>2.3085483680021302E-11</v>
      </c>
      <c r="F27" s="24"/>
      <c r="G27" s="24">
        <v>-34</v>
      </c>
      <c r="H27" s="24">
        <v>0</v>
      </c>
      <c r="I27" s="24" t="s">
        <v>21</v>
      </c>
      <c r="J27" s="24"/>
      <c r="K27" s="25"/>
      <c r="L27" s="24">
        <v>15</v>
      </c>
      <c r="M27" s="24">
        <v>0</v>
      </c>
      <c r="N27" s="24">
        <v>9</v>
      </c>
      <c r="O27" s="24" t="s">
        <v>21</v>
      </c>
      <c r="P27" s="24">
        <v>1667</v>
      </c>
      <c r="Q27" s="25"/>
      <c r="R27" s="24">
        <v>2996</v>
      </c>
      <c r="S27" s="24">
        <v>15</v>
      </c>
      <c r="T27" s="24">
        <v>649</v>
      </c>
      <c r="U27" s="24" t="s">
        <v>21</v>
      </c>
      <c r="V27" s="24">
        <v>4616</v>
      </c>
      <c r="AE27" s="26"/>
    </row>
    <row r="28" spans="1:31" s="21" customFormat="1" x14ac:dyDescent="0.3">
      <c r="A28" s="39" t="s">
        <v>775</v>
      </c>
      <c r="B28" s="38" t="s">
        <v>774</v>
      </c>
      <c r="C28" s="36">
        <v>0</v>
      </c>
      <c r="D28" s="24">
        <f t="shared" si="0"/>
        <v>0</v>
      </c>
      <c r="E28" s="24">
        <f t="shared" si="1"/>
        <v>0</v>
      </c>
      <c r="F28" s="36"/>
      <c r="G28" s="36"/>
      <c r="H28" s="36"/>
      <c r="I28" s="36"/>
      <c r="J28" s="36"/>
      <c r="K28" s="37"/>
      <c r="L28" s="36">
        <v>5</v>
      </c>
      <c r="M28" s="36">
        <v>-64</v>
      </c>
      <c r="N28" s="36">
        <v>0</v>
      </c>
      <c r="O28" s="36" t="s">
        <v>21</v>
      </c>
      <c r="P28" s="36"/>
      <c r="Q28" s="37"/>
      <c r="R28" s="36">
        <v>168</v>
      </c>
      <c r="S28" s="36">
        <v>-6</v>
      </c>
      <c r="T28" s="36">
        <v>84</v>
      </c>
      <c r="U28" s="36" t="s">
        <v>21</v>
      </c>
      <c r="V28" s="36">
        <v>2000</v>
      </c>
      <c r="W28" s="35"/>
      <c r="X28" s="35"/>
      <c r="Y28" s="35"/>
      <c r="Z28" s="35"/>
      <c r="AA28" s="35"/>
      <c r="AB28" s="35"/>
      <c r="AC28" s="35"/>
      <c r="AD28" s="35"/>
      <c r="AE28" s="34"/>
    </row>
    <row r="29" spans="1:31" x14ac:dyDescent="0.3">
      <c r="C29">
        <f>SUM(C12:C28)</f>
        <v>208128</v>
      </c>
      <c r="E29" s="33">
        <f>SUM(E12:E28)</f>
        <v>0.48082550258398149</v>
      </c>
    </row>
    <row r="30" spans="1:31" x14ac:dyDescent="0.3">
      <c r="D30" s="32" t="s">
        <v>155</v>
      </c>
      <c r="E30" s="31">
        <f>SQRT(E29)</f>
        <v>0.69341582227692311</v>
      </c>
    </row>
  </sheetData>
  <mergeCells count="8">
    <mergeCell ref="A1:I1"/>
    <mergeCell ref="A2:I2"/>
    <mergeCell ref="A9:A11"/>
    <mergeCell ref="B9:B11"/>
    <mergeCell ref="C9:AE9"/>
    <mergeCell ref="C10:J10"/>
    <mergeCell ref="K10:P10"/>
    <mergeCell ref="Q10:V10"/>
  </mergeCells>
  <hyperlinks>
    <hyperlink ref="A4" r:id="rId1" display="http://comtrade.un.org/" xr:uid="{84CA1154-62BB-4420-AD14-EBE938497C5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6FE1-BB2D-48B2-BE00-150D8D357BC2}">
  <dimension ref="A1:AE24"/>
  <sheetViews>
    <sheetView topLeftCell="C6" workbookViewId="0">
      <selection activeCell="B26" sqref="B26"/>
    </sheetView>
  </sheetViews>
  <sheetFormatPr defaultRowHeight="14.4" x14ac:dyDescent="0.3"/>
  <cols>
    <col min="1" max="2" width="36.5546875" bestFit="1" customWidth="1"/>
    <col min="3" max="3" width="20.33203125" bestFit="1" customWidth="1"/>
    <col min="4" max="6" width="20.33203125" customWidth="1"/>
    <col min="7" max="7" width="35.88671875" bestFit="1" customWidth="1"/>
    <col min="8" max="8" width="19" bestFit="1" customWidth="1"/>
    <col min="9" max="9" width="9.88671875" bestFit="1" customWidth="1"/>
    <col min="10" max="10" width="15.109375" bestFit="1" customWidth="1"/>
    <col min="12" max="12" width="20.33203125" bestFit="1" customWidth="1"/>
    <col min="13" max="13" width="35.88671875" bestFit="1" customWidth="1"/>
    <col min="14" max="14" width="19" bestFit="1" customWidth="1"/>
    <col min="15" max="15" width="9.88671875" bestFit="1" customWidth="1"/>
    <col min="16" max="16" width="15.109375" bestFit="1" customWidth="1"/>
    <col min="18" max="18" width="20.33203125" bestFit="1" customWidth="1"/>
    <col min="19" max="19" width="35.88671875" bestFit="1" customWidth="1"/>
    <col min="20" max="20" width="19" bestFit="1" customWidth="1"/>
    <col min="21" max="21" width="9.88671875" bestFit="1" customWidth="1"/>
    <col min="22" max="22" width="15.109375" bestFit="1" customWidth="1"/>
  </cols>
  <sheetData>
    <row r="1" spans="1:31" x14ac:dyDescent="0.3">
      <c r="A1" s="55" t="s">
        <v>588</v>
      </c>
      <c r="B1" s="55"/>
      <c r="C1" s="55"/>
      <c r="D1" s="55"/>
      <c r="E1" s="55"/>
      <c r="F1" s="55"/>
      <c r="G1" s="55"/>
      <c r="H1" s="55"/>
      <c r="I1" s="55"/>
    </row>
    <row r="2" spans="1:31" x14ac:dyDescent="0.3">
      <c r="A2" s="56" t="s">
        <v>830</v>
      </c>
      <c r="B2" s="56"/>
      <c r="C2" s="56"/>
      <c r="D2" s="56"/>
      <c r="E2" s="56"/>
      <c r="F2" s="56"/>
      <c r="G2" s="56"/>
      <c r="H2" s="56"/>
      <c r="I2" s="56"/>
    </row>
    <row r="3" spans="1:31" x14ac:dyDescent="0.3">
      <c r="A3" s="40"/>
    </row>
    <row r="4" spans="1:31" ht="28.8" x14ac:dyDescent="0.3">
      <c r="A4" s="42" t="s">
        <v>586</v>
      </c>
    </row>
    <row r="5" spans="1:31" ht="27.6" x14ac:dyDescent="0.3">
      <c r="A5" s="41" t="s">
        <v>585</v>
      </c>
    </row>
    <row r="6" spans="1:31" x14ac:dyDescent="0.3">
      <c r="A6" s="41" t="s">
        <v>584</v>
      </c>
    </row>
    <row r="7" spans="1:31" x14ac:dyDescent="0.3">
      <c r="A7" s="40"/>
    </row>
    <row r="8" spans="1:31" x14ac:dyDescent="0.3">
      <c r="A8" s="40"/>
    </row>
    <row r="9" spans="1:31" x14ac:dyDescent="0.3">
      <c r="A9" s="43" t="s">
        <v>0</v>
      </c>
      <c r="B9" s="46" t="s">
        <v>1</v>
      </c>
      <c r="C9" s="49" t="s">
        <v>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1"/>
    </row>
    <row r="10" spans="1:31" x14ac:dyDescent="0.3">
      <c r="A10" s="44"/>
      <c r="B10" s="47"/>
      <c r="C10" s="52" t="s">
        <v>583</v>
      </c>
      <c r="D10" s="53"/>
      <c r="E10" s="53"/>
      <c r="F10" s="53"/>
      <c r="G10" s="53"/>
      <c r="H10" s="53"/>
      <c r="I10" s="53"/>
      <c r="J10" s="54"/>
      <c r="K10" s="52" t="s">
        <v>5</v>
      </c>
      <c r="L10" s="53"/>
      <c r="M10" s="53"/>
      <c r="N10" s="53"/>
      <c r="O10" s="53"/>
      <c r="P10" s="54"/>
      <c r="Q10" s="52" t="s">
        <v>4</v>
      </c>
      <c r="R10" s="53"/>
      <c r="S10" s="53"/>
      <c r="T10" s="53"/>
      <c r="U10" s="53"/>
      <c r="V10" s="54"/>
      <c r="AE10" s="1"/>
    </row>
    <row r="11" spans="1:31" x14ac:dyDescent="0.3">
      <c r="A11" s="45"/>
      <c r="B11" s="48"/>
      <c r="C11" s="2" t="s">
        <v>6</v>
      </c>
      <c r="D11" s="2" t="s">
        <v>582</v>
      </c>
      <c r="E11" s="2" t="s">
        <v>581</v>
      </c>
      <c r="F11" s="2" t="s">
        <v>580</v>
      </c>
      <c r="G11" s="2" t="s">
        <v>11</v>
      </c>
      <c r="H11" s="2" t="s">
        <v>579</v>
      </c>
      <c r="I11" s="2" t="s">
        <v>15</v>
      </c>
      <c r="J11" s="2" t="s">
        <v>16</v>
      </c>
      <c r="K11" s="2"/>
      <c r="L11" s="2" t="s">
        <v>6</v>
      </c>
      <c r="M11" s="2" t="s">
        <v>11</v>
      </c>
      <c r="N11" s="2" t="s">
        <v>579</v>
      </c>
      <c r="O11" s="2" t="s">
        <v>15</v>
      </c>
      <c r="P11" s="2" t="s">
        <v>16</v>
      </c>
      <c r="Q11" s="2"/>
      <c r="R11" s="2" t="s">
        <v>6</v>
      </c>
      <c r="S11" s="2" t="s">
        <v>11</v>
      </c>
      <c r="T11" s="2" t="s">
        <v>579</v>
      </c>
      <c r="U11" s="2" t="s">
        <v>15</v>
      </c>
      <c r="V11" s="2" t="s">
        <v>16</v>
      </c>
      <c r="AE11" s="1"/>
    </row>
    <row r="12" spans="1:31" s="21" customFormat="1" ht="21.6" x14ac:dyDescent="0.3">
      <c r="A12" s="22" t="s">
        <v>829</v>
      </c>
      <c r="B12" s="23" t="s">
        <v>828</v>
      </c>
      <c r="C12" s="24">
        <v>17000</v>
      </c>
      <c r="D12" s="24">
        <f t="shared" ref="D12:D22" si="0">C12/C$23</f>
        <v>0.8872188299149314</v>
      </c>
      <c r="E12" s="24">
        <f t="shared" ref="E12:E22" si="1">D12^2</f>
        <v>0.78715725215561994</v>
      </c>
      <c r="F12" s="24"/>
      <c r="G12" s="24">
        <v>-21</v>
      </c>
      <c r="H12" s="24">
        <v>2742</v>
      </c>
      <c r="I12" s="24" t="s">
        <v>21</v>
      </c>
      <c r="J12" s="24">
        <v>6200</v>
      </c>
      <c r="K12" s="25"/>
      <c r="L12" s="24">
        <v>97721</v>
      </c>
      <c r="M12" s="24">
        <v>-5</v>
      </c>
      <c r="N12" s="24">
        <v>18533</v>
      </c>
      <c r="O12" s="24" t="s">
        <v>21</v>
      </c>
      <c r="P12" s="24">
        <v>5273</v>
      </c>
      <c r="Q12" s="25"/>
      <c r="R12" s="24">
        <v>176407</v>
      </c>
      <c r="S12" s="24">
        <v>-22</v>
      </c>
      <c r="T12" s="24">
        <v>33844</v>
      </c>
      <c r="U12" s="24" t="s">
        <v>21</v>
      </c>
      <c r="V12" s="24">
        <v>5212</v>
      </c>
      <c r="AE12" s="26"/>
    </row>
    <row r="13" spans="1:31" ht="21.6" x14ac:dyDescent="0.3">
      <c r="A13" s="7" t="s">
        <v>827</v>
      </c>
      <c r="B13" s="8" t="s">
        <v>826</v>
      </c>
      <c r="C13" s="9">
        <v>1106</v>
      </c>
      <c r="D13" s="5">
        <f t="shared" si="0"/>
        <v>5.7721413287406709E-2</v>
      </c>
      <c r="E13" s="5">
        <f t="shared" si="1"/>
        <v>3.3317615518956116E-3</v>
      </c>
      <c r="F13" s="9">
        <f>SQRT(0.09)</f>
        <v>0.3</v>
      </c>
      <c r="G13" s="9">
        <v>120</v>
      </c>
      <c r="H13" s="9">
        <v>200</v>
      </c>
      <c r="I13" s="9" t="s">
        <v>21</v>
      </c>
      <c r="J13" s="9">
        <v>5530</v>
      </c>
      <c r="K13" s="10"/>
      <c r="L13" s="9">
        <v>5051</v>
      </c>
      <c r="M13" s="9">
        <v>-8</v>
      </c>
      <c r="N13" s="9">
        <v>891</v>
      </c>
      <c r="O13" s="9" t="s">
        <v>21</v>
      </c>
      <c r="P13" s="9">
        <v>5669</v>
      </c>
      <c r="Q13" s="10"/>
      <c r="R13" s="9">
        <v>159970</v>
      </c>
      <c r="S13" s="9">
        <v>9</v>
      </c>
      <c r="T13" s="9">
        <v>31827</v>
      </c>
      <c r="U13" s="9" t="s">
        <v>21</v>
      </c>
      <c r="V13" s="9">
        <v>5026</v>
      </c>
      <c r="AE13" s="1"/>
    </row>
    <row r="14" spans="1:31" ht="21.6" x14ac:dyDescent="0.3">
      <c r="A14" s="3" t="s">
        <v>825</v>
      </c>
      <c r="B14" s="4" t="s">
        <v>824</v>
      </c>
      <c r="C14" s="5">
        <v>646</v>
      </c>
      <c r="D14" s="5">
        <f t="shared" si="0"/>
        <v>3.3714315536767389E-2</v>
      </c>
      <c r="E14" s="5">
        <f t="shared" si="1"/>
        <v>1.136655072112715E-3</v>
      </c>
      <c r="F14" s="5">
        <f>SQRT(0.1)</f>
        <v>0.31622776601683794</v>
      </c>
      <c r="G14" s="5">
        <v>25</v>
      </c>
      <c r="H14" s="5">
        <v>275</v>
      </c>
      <c r="I14" s="5" t="s">
        <v>21</v>
      </c>
      <c r="J14" s="5">
        <v>2349</v>
      </c>
      <c r="K14" s="6"/>
      <c r="L14" s="5">
        <v>4156</v>
      </c>
      <c r="M14" s="5">
        <v>45</v>
      </c>
      <c r="N14" s="5">
        <v>1550</v>
      </c>
      <c r="O14" s="5" t="s">
        <v>21</v>
      </c>
      <c r="P14" s="5">
        <v>2681</v>
      </c>
      <c r="Q14" s="6"/>
      <c r="R14" s="5">
        <v>69398</v>
      </c>
      <c r="S14" s="5">
        <v>8</v>
      </c>
      <c r="T14" s="5">
        <v>14393</v>
      </c>
      <c r="U14" s="5" t="s">
        <v>21</v>
      </c>
      <c r="V14" s="5">
        <v>4822</v>
      </c>
      <c r="AE14" s="1"/>
    </row>
    <row r="15" spans="1:31" ht="21.6" x14ac:dyDescent="0.3">
      <c r="A15" s="7" t="s">
        <v>823</v>
      </c>
      <c r="B15" s="8" t="s">
        <v>822</v>
      </c>
      <c r="C15" s="9">
        <v>226</v>
      </c>
      <c r="D15" s="5">
        <f t="shared" si="0"/>
        <v>1.1794791503574971E-2</v>
      </c>
      <c r="E15" s="5">
        <f t="shared" si="1"/>
        <v>1.3911710661280432E-4</v>
      </c>
      <c r="F15" s="9">
        <f>SQRT(0.1)</f>
        <v>0.31622776601683794</v>
      </c>
      <c r="G15" s="9">
        <v>7</v>
      </c>
      <c r="H15" s="9">
        <v>58</v>
      </c>
      <c r="I15" s="9" t="s">
        <v>21</v>
      </c>
      <c r="J15" s="9">
        <v>3897</v>
      </c>
      <c r="K15" s="10"/>
      <c r="L15" s="9">
        <v>10024</v>
      </c>
      <c r="M15" s="9">
        <v>-9</v>
      </c>
      <c r="N15" s="9">
        <v>966</v>
      </c>
      <c r="O15" s="9" t="s">
        <v>21</v>
      </c>
      <c r="P15" s="9">
        <v>10377</v>
      </c>
      <c r="Q15" s="10"/>
      <c r="R15" s="9">
        <v>141710</v>
      </c>
      <c r="S15" s="9">
        <v>5</v>
      </c>
      <c r="T15" s="9">
        <v>19489</v>
      </c>
      <c r="U15" s="9" t="s">
        <v>21</v>
      </c>
      <c r="V15" s="9">
        <v>7271</v>
      </c>
      <c r="AE15" s="1"/>
    </row>
    <row r="16" spans="1:31" ht="21.6" x14ac:dyDescent="0.3">
      <c r="A16" s="3" t="s">
        <v>821</v>
      </c>
      <c r="B16" s="4" t="s">
        <v>820</v>
      </c>
      <c r="C16" s="5">
        <v>91</v>
      </c>
      <c r="D16" s="5">
        <f t="shared" si="0"/>
        <v>4.7492302071916919E-3</v>
      </c>
      <c r="E16" s="5">
        <f t="shared" si="1"/>
        <v>2.2555187560902041E-5</v>
      </c>
      <c r="F16" s="5">
        <f>SQRT(0.16)</f>
        <v>0.4</v>
      </c>
      <c r="G16" s="5">
        <v>17</v>
      </c>
      <c r="H16" s="5">
        <v>11</v>
      </c>
      <c r="I16" s="5" t="s">
        <v>21</v>
      </c>
      <c r="J16" s="5">
        <v>8273</v>
      </c>
      <c r="K16" s="6"/>
      <c r="L16" s="5">
        <v>1331</v>
      </c>
      <c r="M16" s="5">
        <v>59</v>
      </c>
      <c r="N16" s="5">
        <v>302</v>
      </c>
      <c r="O16" s="5" t="s">
        <v>21</v>
      </c>
      <c r="P16" s="5">
        <v>4407</v>
      </c>
      <c r="Q16" s="6"/>
      <c r="R16" s="5">
        <v>17577</v>
      </c>
      <c r="S16" s="5">
        <v>16</v>
      </c>
      <c r="T16" s="5">
        <v>5642</v>
      </c>
      <c r="U16" s="5" t="s">
        <v>21</v>
      </c>
      <c r="V16" s="5">
        <v>3115</v>
      </c>
      <c r="AE16" s="1"/>
    </row>
    <row r="17" spans="1:31" x14ac:dyDescent="0.3">
      <c r="A17" s="7" t="s">
        <v>819</v>
      </c>
      <c r="B17" s="8" t="s">
        <v>818</v>
      </c>
      <c r="C17" s="9">
        <v>51</v>
      </c>
      <c r="D17" s="5">
        <f t="shared" si="0"/>
        <v>2.6616564897447943E-3</v>
      </c>
      <c r="E17" s="5">
        <f t="shared" si="1"/>
        <v>7.0844152694005802E-6</v>
      </c>
      <c r="F17" s="9">
        <f>SQRT(0.13)</f>
        <v>0.36055512754639896</v>
      </c>
      <c r="G17" s="9">
        <v>33</v>
      </c>
      <c r="H17" s="9">
        <v>12</v>
      </c>
      <c r="I17" s="9" t="s">
        <v>21</v>
      </c>
      <c r="J17" s="9">
        <v>4250</v>
      </c>
      <c r="K17" s="10"/>
      <c r="L17" s="9">
        <v>160</v>
      </c>
      <c r="M17" s="9">
        <v>13</v>
      </c>
      <c r="N17" s="9">
        <v>52</v>
      </c>
      <c r="O17" s="9" t="s">
        <v>21</v>
      </c>
      <c r="P17" s="9">
        <v>3077</v>
      </c>
      <c r="Q17" s="10"/>
      <c r="R17" s="9">
        <v>1840</v>
      </c>
      <c r="S17" s="9">
        <v>-24</v>
      </c>
      <c r="T17" s="9">
        <v>589</v>
      </c>
      <c r="U17" s="9" t="s">
        <v>21</v>
      </c>
      <c r="V17" s="9">
        <v>3124</v>
      </c>
      <c r="AE17" s="1"/>
    </row>
    <row r="18" spans="1:31" x14ac:dyDescent="0.3">
      <c r="A18" s="3" t="s">
        <v>817</v>
      </c>
      <c r="B18" s="4" t="s">
        <v>816</v>
      </c>
      <c r="C18" s="5">
        <v>31</v>
      </c>
      <c r="D18" s="5">
        <f t="shared" si="0"/>
        <v>1.6178696310213455E-3</v>
      </c>
      <c r="E18" s="5">
        <f t="shared" si="1"/>
        <v>2.6175021429811448E-6</v>
      </c>
      <c r="F18" s="5">
        <f>SQRT(0.9)</f>
        <v>0.94868329805051377</v>
      </c>
      <c r="G18" s="5">
        <v>18</v>
      </c>
      <c r="H18" s="5">
        <v>5</v>
      </c>
      <c r="I18" s="5" t="s">
        <v>21</v>
      </c>
      <c r="J18" s="5">
        <v>6200</v>
      </c>
      <c r="K18" s="6"/>
      <c r="L18" s="5">
        <v>248</v>
      </c>
      <c r="M18" s="5">
        <v>2</v>
      </c>
      <c r="N18" s="5">
        <v>56</v>
      </c>
      <c r="O18" s="5" t="s">
        <v>21</v>
      </c>
      <c r="P18" s="5">
        <v>4429</v>
      </c>
      <c r="Q18" s="6"/>
      <c r="R18" s="5">
        <v>5557</v>
      </c>
      <c r="S18" s="5">
        <v>86</v>
      </c>
      <c r="T18" s="5">
        <v>2701</v>
      </c>
      <c r="U18" s="5" t="s">
        <v>21</v>
      </c>
      <c r="V18" s="5">
        <v>2057</v>
      </c>
      <c r="AE18" s="1"/>
    </row>
    <row r="19" spans="1:31" s="21" customFormat="1" x14ac:dyDescent="0.3">
      <c r="A19" s="22" t="s">
        <v>815</v>
      </c>
      <c r="B19" s="23" t="s">
        <v>814</v>
      </c>
      <c r="C19" s="24">
        <v>10</v>
      </c>
      <c r="D19" s="24">
        <f t="shared" si="0"/>
        <v>5.2189342936172429E-4</v>
      </c>
      <c r="E19" s="24">
        <f t="shared" si="1"/>
        <v>2.7237275161094112E-7</v>
      </c>
      <c r="F19" s="24"/>
      <c r="G19" s="24">
        <v>152</v>
      </c>
      <c r="H19" s="24">
        <v>1</v>
      </c>
      <c r="I19" s="24" t="s">
        <v>21</v>
      </c>
      <c r="J19" s="24">
        <v>10000</v>
      </c>
      <c r="K19" s="25"/>
      <c r="L19" s="24">
        <v>35386</v>
      </c>
      <c r="M19" s="24">
        <v>-12</v>
      </c>
      <c r="N19" s="24">
        <v>9699</v>
      </c>
      <c r="O19" s="24" t="s">
        <v>21</v>
      </c>
      <c r="P19" s="24">
        <v>3648</v>
      </c>
      <c r="Q19" s="25"/>
      <c r="R19" s="24">
        <v>28121</v>
      </c>
      <c r="S19" s="24">
        <v>-3</v>
      </c>
      <c r="T19" s="24">
        <v>5999</v>
      </c>
      <c r="U19" s="24" t="s">
        <v>21</v>
      </c>
      <c r="V19" s="24">
        <v>4688</v>
      </c>
      <c r="AE19" s="26"/>
    </row>
    <row r="20" spans="1:31" s="21" customFormat="1" x14ac:dyDescent="0.3">
      <c r="A20" s="22" t="s">
        <v>813</v>
      </c>
      <c r="B20" s="23" t="s">
        <v>812</v>
      </c>
      <c r="C20" s="24">
        <v>0</v>
      </c>
      <c r="D20" s="24">
        <f t="shared" si="0"/>
        <v>0</v>
      </c>
      <c r="E20" s="24">
        <f t="shared" si="1"/>
        <v>0</v>
      </c>
      <c r="F20" s="24"/>
      <c r="G20" s="24"/>
      <c r="H20" s="24"/>
      <c r="I20" s="24"/>
      <c r="J20" s="24"/>
      <c r="K20" s="25"/>
      <c r="L20" s="24">
        <v>4</v>
      </c>
      <c r="M20" s="24">
        <v>-30</v>
      </c>
      <c r="N20" s="24">
        <v>2</v>
      </c>
      <c r="O20" s="24"/>
      <c r="P20" s="24">
        <v>2000</v>
      </c>
      <c r="Q20" s="25"/>
      <c r="R20" s="24">
        <v>1</v>
      </c>
      <c r="S20" s="24">
        <v>-43</v>
      </c>
      <c r="T20" s="24">
        <v>1</v>
      </c>
      <c r="U20" s="24"/>
      <c r="V20" s="24">
        <v>1000</v>
      </c>
      <c r="AE20" s="26"/>
    </row>
    <row r="21" spans="1:31" s="21" customFormat="1" x14ac:dyDescent="0.3">
      <c r="A21" s="22" t="s">
        <v>811</v>
      </c>
      <c r="B21" s="23" t="s">
        <v>810</v>
      </c>
      <c r="C21" s="24">
        <v>0</v>
      </c>
      <c r="D21" s="24">
        <f t="shared" si="0"/>
        <v>0</v>
      </c>
      <c r="E21" s="24">
        <f t="shared" si="1"/>
        <v>0</v>
      </c>
      <c r="F21" s="24"/>
      <c r="G21" s="24"/>
      <c r="H21" s="24"/>
      <c r="I21" s="24"/>
      <c r="J21" s="24"/>
      <c r="K21" s="25"/>
      <c r="L21" s="24">
        <v>120</v>
      </c>
      <c r="M21" s="24">
        <v>119</v>
      </c>
      <c r="N21" s="24">
        <v>28</v>
      </c>
      <c r="O21" s="24" t="s">
        <v>21</v>
      </c>
      <c r="P21" s="24">
        <v>4286</v>
      </c>
      <c r="Q21" s="25"/>
      <c r="R21" s="24">
        <v>23582</v>
      </c>
      <c r="S21" s="24">
        <v>-4</v>
      </c>
      <c r="T21" s="24">
        <v>6315</v>
      </c>
      <c r="U21" s="24" t="s">
        <v>21</v>
      </c>
      <c r="V21" s="24">
        <v>3734</v>
      </c>
      <c r="AE21" s="26"/>
    </row>
    <row r="22" spans="1:31" s="21" customFormat="1" x14ac:dyDescent="0.3">
      <c r="A22" s="39" t="s">
        <v>809</v>
      </c>
      <c r="B22" s="38" t="s">
        <v>808</v>
      </c>
      <c r="C22" s="36">
        <v>0</v>
      </c>
      <c r="D22" s="24">
        <f t="shared" si="0"/>
        <v>0</v>
      </c>
      <c r="E22" s="24">
        <f t="shared" si="1"/>
        <v>0</v>
      </c>
      <c r="F22" s="36"/>
      <c r="G22" s="36"/>
      <c r="H22" s="36"/>
      <c r="I22" s="36"/>
      <c r="J22" s="36"/>
      <c r="K22" s="37"/>
      <c r="L22" s="36">
        <v>29</v>
      </c>
      <c r="M22" s="36">
        <v>7</v>
      </c>
      <c r="N22" s="36">
        <v>27</v>
      </c>
      <c r="O22" s="36" t="s">
        <v>21</v>
      </c>
      <c r="P22" s="36">
        <v>1074</v>
      </c>
      <c r="Q22" s="37"/>
      <c r="R22" s="36">
        <v>5425</v>
      </c>
      <c r="S22" s="36">
        <v>414</v>
      </c>
      <c r="T22" s="36">
        <v>2854</v>
      </c>
      <c r="U22" s="36" t="s">
        <v>21</v>
      </c>
      <c r="V22" s="36">
        <v>1901</v>
      </c>
      <c r="W22" s="35"/>
      <c r="X22" s="35"/>
      <c r="Y22" s="35"/>
      <c r="Z22" s="35"/>
      <c r="AA22" s="35"/>
      <c r="AB22" s="35"/>
      <c r="AC22" s="35"/>
      <c r="AD22" s="35"/>
      <c r="AE22" s="34"/>
    </row>
    <row r="23" spans="1:31" x14ac:dyDescent="0.3">
      <c r="C23">
        <f>SUM(C12:C22)</f>
        <v>19161</v>
      </c>
      <c r="E23" s="33">
        <f>SUM(E12:E22)</f>
        <v>0.79179731536396603</v>
      </c>
    </row>
    <row r="24" spans="1:31" x14ac:dyDescent="0.3">
      <c r="D24" s="32" t="s">
        <v>155</v>
      </c>
      <c r="E24" s="31">
        <f>SQRT(E23)</f>
        <v>0.88982993620352313</v>
      </c>
    </row>
  </sheetData>
  <mergeCells count="8">
    <mergeCell ref="A1:I1"/>
    <mergeCell ref="A2:I2"/>
    <mergeCell ref="A9:A11"/>
    <mergeCell ref="B9:B11"/>
    <mergeCell ref="C9:AE9"/>
    <mergeCell ref="C10:J10"/>
    <mergeCell ref="K10:P10"/>
    <mergeCell ref="Q10:V10"/>
  </mergeCells>
  <hyperlinks>
    <hyperlink ref="A4" r:id="rId1" display="http://comtrade.un.org/" xr:uid="{AE04B015-F981-489F-A6A2-B3C16E875C9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2F66-0CD7-482A-9073-BE12979467B3}">
  <dimension ref="A1:AF73"/>
  <sheetViews>
    <sheetView workbookViewId="0">
      <selection activeCell="B81" sqref="B81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16.5546875" bestFit="1" customWidth="1"/>
    <col min="10" max="10" width="26.5546875" bestFit="1" customWidth="1"/>
    <col min="11" max="11" width="17.2187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44140625" bestFit="1" customWidth="1"/>
    <col min="18" max="18" width="17.2187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33203125" bestFit="1" customWidth="1"/>
    <col min="25" max="25" width="17.21875" bestFit="1" customWidth="1"/>
    <col min="27" max="27" width="13.77734375" bestFit="1" customWidth="1"/>
  </cols>
  <sheetData>
    <row r="1" spans="1:32" x14ac:dyDescent="0.3">
      <c r="A1" s="43" t="s">
        <v>0</v>
      </c>
      <c r="B1" s="46" t="s">
        <v>1</v>
      </c>
      <c r="C1" s="49" t="s">
        <v>2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ht="14.4" customHeight="1" x14ac:dyDescent="0.3">
      <c r="A2" s="44"/>
      <c r="B2" s="47"/>
      <c r="C2" s="52" t="s">
        <v>3</v>
      </c>
      <c r="D2" s="53"/>
      <c r="E2" s="53"/>
      <c r="F2" s="53"/>
      <c r="G2" s="53"/>
      <c r="H2" s="53"/>
      <c r="I2" s="53"/>
      <c r="J2" s="53"/>
      <c r="K2" s="53"/>
      <c r="L2" s="53"/>
      <c r="M2" s="54"/>
      <c r="N2" s="52" t="s">
        <v>4</v>
      </c>
      <c r="O2" s="53"/>
      <c r="P2" s="53"/>
      <c r="Q2" s="53"/>
      <c r="R2" s="53"/>
      <c r="S2" s="53"/>
      <c r="T2" s="54"/>
      <c r="U2" s="52" t="s">
        <v>5</v>
      </c>
      <c r="V2" s="53"/>
      <c r="W2" s="53"/>
      <c r="X2" s="53"/>
      <c r="Y2" s="53"/>
      <c r="Z2" s="53"/>
      <c r="AA2" s="54"/>
      <c r="AF2" s="1"/>
    </row>
    <row r="3" spans="1:32" x14ac:dyDescent="0.3">
      <c r="A3" s="45"/>
      <c r="B3" s="48"/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/>
      <c r="O3" s="2" t="s">
        <v>6</v>
      </c>
      <c r="P3" s="2" t="s">
        <v>11</v>
      </c>
      <c r="Q3" s="2" t="s">
        <v>17</v>
      </c>
      <c r="R3" s="2" t="s">
        <v>14</v>
      </c>
      <c r="S3" s="2" t="s">
        <v>15</v>
      </c>
      <c r="T3" s="2" t="s">
        <v>16</v>
      </c>
      <c r="U3" s="2"/>
      <c r="V3" s="2" t="s">
        <v>6</v>
      </c>
      <c r="W3" s="2" t="s">
        <v>11</v>
      </c>
      <c r="X3" s="2" t="s">
        <v>18</v>
      </c>
      <c r="Y3" s="2" t="s">
        <v>14</v>
      </c>
      <c r="Z3" s="2" t="s">
        <v>15</v>
      </c>
      <c r="AA3" s="2" t="s">
        <v>16</v>
      </c>
      <c r="AF3" s="1"/>
    </row>
    <row r="4" spans="1:32" s="21" customFormat="1" x14ac:dyDescent="0.3">
      <c r="A4" s="22" t="s">
        <v>156</v>
      </c>
      <c r="B4" s="23" t="s">
        <v>157</v>
      </c>
      <c r="C4" s="24">
        <v>128814</v>
      </c>
      <c r="D4" s="24">
        <v>0.5</v>
      </c>
      <c r="E4" s="24">
        <v>0.70710678118654757</v>
      </c>
      <c r="F4" s="24">
        <v>0.45623554496158902</v>
      </c>
      <c r="G4" s="24">
        <v>0.20815087248639813</v>
      </c>
      <c r="H4" s="24">
        <v>-1</v>
      </c>
      <c r="I4" s="24">
        <v>37</v>
      </c>
      <c r="J4" s="24">
        <v>5</v>
      </c>
      <c r="K4" s="24">
        <v>17218</v>
      </c>
      <c r="L4" s="24" t="s">
        <v>21</v>
      </c>
      <c r="M4" s="24">
        <v>7481</v>
      </c>
      <c r="N4" s="25"/>
      <c r="O4" s="24">
        <v>194222</v>
      </c>
      <c r="P4" s="24">
        <v>5</v>
      </c>
      <c r="Q4" s="24">
        <v>5</v>
      </c>
      <c r="R4" s="24">
        <v>0</v>
      </c>
      <c r="S4" s="24" t="s">
        <v>21</v>
      </c>
      <c r="T4" s="24"/>
      <c r="U4" s="25"/>
      <c r="V4" s="24">
        <v>350579</v>
      </c>
      <c r="W4" s="24">
        <v>-14</v>
      </c>
      <c r="X4" s="24">
        <v>9</v>
      </c>
      <c r="Y4" s="24">
        <v>46202</v>
      </c>
      <c r="Z4" s="24" t="s">
        <v>21</v>
      </c>
      <c r="AA4" s="24">
        <v>7588</v>
      </c>
      <c r="AF4" s="26"/>
    </row>
    <row r="5" spans="1:32" x14ac:dyDescent="0.3">
      <c r="A5" s="7" t="s">
        <v>158</v>
      </c>
      <c r="B5" s="8" t="s">
        <v>159</v>
      </c>
      <c r="C5" s="9">
        <v>29196</v>
      </c>
      <c r="D5" s="5">
        <v>0.31</v>
      </c>
      <c r="E5" s="5">
        <v>0.55677643628300222</v>
      </c>
      <c r="F5" s="5">
        <v>0.10340687324901449</v>
      </c>
      <c r="G5" s="5">
        <v>1.0692981435137748E-2</v>
      </c>
      <c r="H5" s="9">
        <v>3</v>
      </c>
      <c r="I5" s="9">
        <v>13</v>
      </c>
      <c r="J5" s="9">
        <v>0</v>
      </c>
      <c r="K5" s="9">
        <v>17949</v>
      </c>
      <c r="L5" s="9" t="s">
        <v>21</v>
      </c>
      <c r="M5" s="9">
        <v>1627</v>
      </c>
      <c r="N5" s="10"/>
      <c r="O5" s="9">
        <v>94650</v>
      </c>
      <c r="P5" s="9">
        <v>3</v>
      </c>
      <c r="Q5" s="9">
        <v>2</v>
      </c>
      <c r="R5" s="9">
        <v>89456</v>
      </c>
      <c r="S5" s="9" t="s">
        <v>21</v>
      </c>
      <c r="T5" s="9">
        <v>1058</v>
      </c>
      <c r="U5" s="10"/>
      <c r="V5" s="9">
        <v>220198</v>
      </c>
      <c r="W5" s="9">
        <v>9</v>
      </c>
      <c r="X5" s="9">
        <v>6</v>
      </c>
      <c r="Y5" s="9">
        <v>171749</v>
      </c>
      <c r="Z5" s="9" t="s">
        <v>21</v>
      </c>
      <c r="AA5" s="9">
        <v>1282</v>
      </c>
      <c r="AF5" s="1"/>
    </row>
    <row r="6" spans="1:32" x14ac:dyDescent="0.3">
      <c r="A6" s="3" t="s">
        <v>160</v>
      </c>
      <c r="B6" s="4" t="s">
        <v>161</v>
      </c>
      <c r="C6" s="5">
        <v>29006</v>
      </c>
      <c r="D6" s="5">
        <v>0.63</v>
      </c>
      <c r="E6" s="5">
        <v>0.79372539331937719</v>
      </c>
      <c r="F6" s="5">
        <v>0.10273392812237685</v>
      </c>
      <c r="G6" s="5">
        <v>1.0554259987453692E-2</v>
      </c>
      <c r="H6" s="5">
        <v>22</v>
      </c>
      <c r="I6" s="5">
        <v>18</v>
      </c>
      <c r="J6" s="5">
        <v>0</v>
      </c>
      <c r="K6" s="5">
        <v>50941</v>
      </c>
      <c r="L6" s="5" t="s">
        <v>21</v>
      </c>
      <c r="M6" s="5">
        <v>569</v>
      </c>
      <c r="N6" s="6"/>
      <c r="O6" s="5">
        <v>134091</v>
      </c>
      <c r="P6" s="5">
        <v>-1</v>
      </c>
      <c r="Q6" s="5">
        <v>1</v>
      </c>
      <c r="R6" s="5">
        <v>171597</v>
      </c>
      <c r="S6" s="5" t="s">
        <v>21</v>
      </c>
      <c r="T6" s="5">
        <v>781</v>
      </c>
      <c r="U6" s="6"/>
      <c r="V6" s="5">
        <v>161808</v>
      </c>
      <c r="W6" s="5">
        <v>32</v>
      </c>
      <c r="X6" s="5">
        <v>1</v>
      </c>
      <c r="Y6" s="5">
        <v>362364</v>
      </c>
      <c r="Z6" s="5" t="s">
        <v>21</v>
      </c>
      <c r="AA6" s="5">
        <v>447</v>
      </c>
      <c r="AF6" s="1"/>
    </row>
    <row r="7" spans="1:32" s="21" customFormat="1" ht="21.6" x14ac:dyDescent="0.3">
      <c r="A7" s="22" t="s">
        <v>162</v>
      </c>
      <c r="B7" s="23" t="s">
        <v>163</v>
      </c>
      <c r="C7" s="24">
        <v>22737</v>
      </c>
      <c r="D7" s="24">
        <v>0.14000000000000001</v>
      </c>
      <c r="E7" s="24">
        <v>0.37416573867739417</v>
      </c>
      <c r="F7" s="24">
        <v>8.0530280759790462E-2</v>
      </c>
      <c r="G7" s="24">
        <v>6.4851261192506778E-3</v>
      </c>
      <c r="H7" s="24">
        <v>-7</v>
      </c>
      <c r="I7" s="24">
        <v>29</v>
      </c>
      <c r="J7" s="24">
        <v>0</v>
      </c>
      <c r="K7" s="24">
        <v>14589</v>
      </c>
      <c r="L7" s="24" t="s">
        <v>21</v>
      </c>
      <c r="M7" s="24">
        <v>1559</v>
      </c>
      <c r="N7" s="25"/>
      <c r="O7" s="24">
        <v>86045</v>
      </c>
      <c r="P7" s="24">
        <v>6</v>
      </c>
      <c r="Q7" s="24">
        <v>2</v>
      </c>
      <c r="R7" s="24">
        <v>65711</v>
      </c>
      <c r="S7" s="24" t="s">
        <v>21</v>
      </c>
      <c r="T7" s="24">
        <v>1309</v>
      </c>
      <c r="U7" s="25"/>
      <c r="V7" s="24">
        <v>78086</v>
      </c>
      <c r="W7" s="24">
        <v>-6</v>
      </c>
      <c r="X7" s="24">
        <v>2</v>
      </c>
      <c r="Y7" s="24">
        <v>87950</v>
      </c>
      <c r="Z7" s="24" t="s">
        <v>21</v>
      </c>
      <c r="AA7" s="24">
        <v>888</v>
      </c>
      <c r="AF7" s="26"/>
    </row>
    <row r="8" spans="1:32" x14ac:dyDescent="0.3">
      <c r="A8" s="3" t="s">
        <v>164</v>
      </c>
      <c r="B8" s="4" t="s">
        <v>165</v>
      </c>
      <c r="C8" s="5">
        <v>21756</v>
      </c>
      <c r="D8" s="5">
        <v>0.18</v>
      </c>
      <c r="E8" s="5">
        <v>0.42426406871192851</v>
      </c>
      <c r="F8" s="5">
        <v>7.7055758816466619E-2</v>
      </c>
      <c r="G8" s="5">
        <v>5.9375899667814726E-3</v>
      </c>
      <c r="H8" s="5">
        <v>8</v>
      </c>
      <c r="I8" s="5">
        <v>7</v>
      </c>
      <c r="J8" s="5">
        <v>0</v>
      </c>
      <c r="K8" s="5">
        <v>17742</v>
      </c>
      <c r="L8" s="5" t="s">
        <v>21</v>
      </c>
      <c r="M8" s="5">
        <v>1226</v>
      </c>
      <c r="N8" s="6"/>
      <c r="O8" s="5">
        <v>86126</v>
      </c>
      <c r="P8" s="5">
        <v>5</v>
      </c>
      <c r="Q8" s="5">
        <v>1</v>
      </c>
      <c r="R8" s="5">
        <v>72112</v>
      </c>
      <c r="S8" s="5" t="s">
        <v>21</v>
      </c>
      <c r="T8" s="5">
        <v>1194</v>
      </c>
      <c r="U8" s="6"/>
      <c r="V8" s="5">
        <v>306064</v>
      </c>
      <c r="W8" s="5">
        <v>3</v>
      </c>
      <c r="X8" s="5">
        <v>3</v>
      </c>
      <c r="Y8" s="5">
        <v>275504</v>
      </c>
      <c r="Z8" s="5" t="s">
        <v>21</v>
      </c>
      <c r="AA8" s="5">
        <v>1111</v>
      </c>
      <c r="AF8" s="1"/>
    </row>
    <row r="9" spans="1:32" s="21" customFormat="1" ht="21.6" x14ac:dyDescent="0.3">
      <c r="A9" s="22" t="s">
        <v>166</v>
      </c>
      <c r="B9" s="23" t="s">
        <v>167</v>
      </c>
      <c r="C9" s="24">
        <v>12217</v>
      </c>
      <c r="D9" s="24">
        <v>0.21</v>
      </c>
      <c r="E9" s="24">
        <v>0.45825756949558399</v>
      </c>
      <c r="F9" s="24">
        <v>4.3270371642800724E-2</v>
      </c>
      <c r="G9" s="24">
        <v>1.872325062106093E-3</v>
      </c>
      <c r="H9" s="24">
        <v>-3</v>
      </c>
      <c r="I9" s="24">
        <v>39</v>
      </c>
      <c r="J9" s="24">
        <v>5</v>
      </c>
      <c r="K9" s="24">
        <v>29096</v>
      </c>
      <c r="L9" s="24" t="s">
        <v>21</v>
      </c>
      <c r="M9" s="24">
        <v>420</v>
      </c>
      <c r="N9" s="25"/>
      <c r="O9" s="24">
        <v>20163</v>
      </c>
      <c r="P9" s="24">
        <v>3</v>
      </c>
      <c r="Q9" s="24">
        <v>7</v>
      </c>
      <c r="R9" s="24">
        <v>55645</v>
      </c>
      <c r="S9" s="24" t="s">
        <v>21</v>
      </c>
      <c r="T9" s="24">
        <v>362</v>
      </c>
      <c r="U9" s="25"/>
      <c r="V9" s="24">
        <v>31367</v>
      </c>
      <c r="W9" s="24">
        <v>-13</v>
      </c>
      <c r="X9" s="24">
        <v>6</v>
      </c>
      <c r="Y9" s="24">
        <v>52488</v>
      </c>
      <c r="Z9" s="24" t="s">
        <v>21</v>
      </c>
      <c r="AA9" s="24">
        <v>598</v>
      </c>
      <c r="AF9" s="26"/>
    </row>
    <row r="10" spans="1:32" ht="21.6" x14ac:dyDescent="0.3">
      <c r="A10" s="3" t="s">
        <v>168</v>
      </c>
      <c r="B10" s="4" t="s">
        <v>169</v>
      </c>
      <c r="C10" s="5">
        <v>9121</v>
      </c>
      <c r="D10" s="5">
        <v>0.28000000000000003</v>
      </c>
      <c r="E10" s="5">
        <v>0.52915026221291817</v>
      </c>
      <c r="F10" s="5">
        <v>3.2304907895063059E-2</v>
      </c>
      <c r="G10" s="5">
        <v>1.0436070741085075E-3</v>
      </c>
      <c r="H10" s="5">
        <v>57</v>
      </c>
      <c r="I10" s="5">
        <v>18</v>
      </c>
      <c r="J10" s="5">
        <v>5</v>
      </c>
      <c r="K10" s="5">
        <v>1903</v>
      </c>
      <c r="L10" s="5" t="s">
        <v>21</v>
      </c>
      <c r="M10" s="5">
        <v>4793</v>
      </c>
      <c r="N10" s="6"/>
      <c r="O10" s="5">
        <v>2293</v>
      </c>
      <c r="P10" s="5">
        <v>-36</v>
      </c>
      <c r="Q10" s="5">
        <v>1</v>
      </c>
      <c r="R10" s="5">
        <v>1071</v>
      </c>
      <c r="S10" s="5" t="s">
        <v>21</v>
      </c>
      <c r="T10" s="5">
        <v>2141</v>
      </c>
      <c r="U10" s="6"/>
      <c r="V10" s="5">
        <v>51101</v>
      </c>
      <c r="W10" s="5">
        <v>53</v>
      </c>
      <c r="X10" s="5">
        <v>9</v>
      </c>
      <c r="Y10" s="5">
        <v>11468</v>
      </c>
      <c r="Z10" s="5" t="s">
        <v>21</v>
      </c>
      <c r="AA10" s="5">
        <v>4456</v>
      </c>
      <c r="AF10" s="1"/>
    </row>
    <row r="11" spans="1:32" ht="21.6" x14ac:dyDescent="0.3">
      <c r="A11" s="7" t="s">
        <v>170</v>
      </c>
      <c r="B11" s="8" t="s">
        <v>171</v>
      </c>
      <c r="C11" s="9">
        <v>5561</v>
      </c>
      <c r="D11" s="5">
        <v>0.26</v>
      </c>
      <c r="E11" s="5">
        <v>0.50990195135927852</v>
      </c>
      <c r="F11" s="5">
        <v>1.9696041311747143E-2</v>
      </c>
      <c r="G11" s="5">
        <v>3.879340433540501E-4</v>
      </c>
      <c r="H11" s="9">
        <v>7</v>
      </c>
      <c r="I11" s="9">
        <v>18</v>
      </c>
      <c r="J11" s="9">
        <v>5</v>
      </c>
      <c r="K11" s="9">
        <v>3852</v>
      </c>
      <c r="L11" s="9" t="s">
        <v>21</v>
      </c>
      <c r="M11" s="9">
        <v>1444</v>
      </c>
      <c r="N11" s="10"/>
      <c r="O11" s="9">
        <v>10269</v>
      </c>
      <c r="P11" s="9">
        <v>-1</v>
      </c>
      <c r="Q11" s="9">
        <v>1</v>
      </c>
      <c r="R11" s="9">
        <v>7022</v>
      </c>
      <c r="S11" s="9" t="s">
        <v>21</v>
      </c>
      <c r="T11" s="9">
        <v>1462</v>
      </c>
      <c r="U11" s="10"/>
      <c r="V11" s="9">
        <v>31655</v>
      </c>
      <c r="W11" s="9">
        <v>15</v>
      </c>
      <c r="X11" s="9">
        <v>2</v>
      </c>
      <c r="Y11" s="9">
        <v>40101</v>
      </c>
      <c r="Z11" s="9" t="s">
        <v>21</v>
      </c>
      <c r="AA11" s="9">
        <v>789</v>
      </c>
      <c r="AF11" s="1"/>
    </row>
    <row r="12" spans="1:32" x14ac:dyDescent="0.3">
      <c r="A12" s="3" t="s">
        <v>172</v>
      </c>
      <c r="B12" s="4" t="s">
        <v>173</v>
      </c>
      <c r="C12" s="5">
        <v>3028</v>
      </c>
      <c r="D12" s="5">
        <v>0.23</v>
      </c>
      <c r="E12" s="5">
        <v>0.47958315233127197</v>
      </c>
      <c r="F12" s="5">
        <v>1.0724620228730507E-2</v>
      </c>
      <c r="G12" s="5">
        <v>1.150174790504956E-4</v>
      </c>
      <c r="H12" s="5">
        <v>100</v>
      </c>
      <c r="I12" s="5">
        <v>24</v>
      </c>
      <c r="J12" s="5">
        <v>5</v>
      </c>
      <c r="K12" s="5">
        <v>1887</v>
      </c>
      <c r="L12" s="5" t="s">
        <v>21</v>
      </c>
      <c r="M12" s="5">
        <v>1605</v>
      </c>
      <c r="N12" s="6"/>
      <c r="O12" s="5">
        <v>14216</v>
      </c>
      <c r="P12" s="5">
        <v>10</v>
      </c>
      <c r="Q12" s="5">
        <v>1</v>
      </c>
      <c r="R12" s="5">
        <v>8567</v>
      </c>
      <c r="S12" s="5" t="s">
        <v>21</v>
      </c>
      <c r="T12" s="5">
        <v>1659</v>
      </c>
      <c r="U12" s="6"/>
      <c r="V12" s="5">
        <v>12842</v>
      </c>
      <c r="W12" s="5">
        <v>59</v>
      </c>
      <c r="X12" s="5">
        <v>1</v>
      </c>
      <c r="Y12" s="5">
        <v>7084</v>
      </c>
      <c r="Z12" s="5" t="s">
        <v>21</v>
      </c>
      <c r="AA12" s="5">
        <v>1813</v>
      </c>
      <c r="AF12" s="1"/>
    </row>
    <row r="13" spans="1:32" x14ac:dyDescent="0.3">
      <c r="A13" s="7" t="s">
        <v>174</v>
      </c>
      <c r="B13" s="8" t="s">
        <v>175</v>
      </c>
      <c r="C13" s="9">
        <v>2950</v>
      </c>
      <c r="D13" s="5">
        <v>0.45</v>
      </c>
      <c r="E13" s="5">
        <v>0.67082039324993692</v>
      </c>
      <c r="F13" s="5">
        <v>1.0448358545163473E-2</v>
      </c>
      <c r="G13" s="5">
        <v>1.0916819628829056E-4</v>
      </c>
      <c r="H13" s="9">
        <v>42</v>
      </c>
      <c r="I13" s="9">
        <v>23</v>
      </c>
      <c r="J13" s="9">
        <v>5</v>
      </c>
      <c r="K13" s="9">
        <v>5102</v>
      </c>
      <c r="L13" s="9" t="s">
        <v>21</v>
      </c>
      <c r="M13" s="9">
        <v>578</v>
      </c>
      <c r="N13" s="10"/>
      <c r="O13" s="9">
        <v>904</v>
      </c>
      <c r="P13" s="9">
        <v>53</v>
      </c>
      <c r="Q13" s="9">
        <v>0</v>
      </c>
      <c r="R13" s="9">
        <v>1403</v>
      </c>
      <c r="S13" s="9" t="s">
        <v>21</v>
      </c>
      <c r="T13" s="9">
        <v>644</v>
      </c>
      <c r="U13" s="10"/>
      <c r="V13" s="9">
        <v>12939</v>
      </c>
      <c r="W13" s="9">
        <v>34</v>
      </c>
      <c r="X13" s="9">
        <v>5</v>
      </c>
      <c r="Y13" s="9">
        <v>17138</v>
      </c>
      <c r="Z13" s="9" t="s">
        <v>21</v>
      </c>
      <c r="AA13" s="9">
        <v>755</v>
      </c>
      <c r="AF13" s="1"/>
    </row>
    <row r="14" spans="1:32" s="21" customFormat="1" x14ac:dyDescent="0.3">
      <c r="A14" s="22" t="s">
        <v>176</v>
      </c>
      <c r="B14" s="23" t="s">
        <v>177</v>
      </c>
      <c r="C14" s="24">
        <v>2714</v>
      </c>
      <c r="D14" s="24">
        <v>0.6</v>
      </c>
      <c r="E14" s="24">
        <v>0.7745966692414834</v>
      </c>
      <c r="F14" s="24">
        <v>9.6124898615503954E-3</v>
      </c>
      <c r="G14" s="24">
        <v>9.239996133840914E-5</v>
      </c>
      <c r="H14" s="24">
        <v>-4</v>
      </c>
      <c r="I14" s="24">
        <v>77</v>
      </c>
      <c r="J14" s="24">
        <v>0</v>
      </c>
      <c r="K14" s="24">
        <v>4003</v>
      </c>
      <c r="L14" s="24" t="s">
        <v>21</v>
      </c>
      <c r="M14" s="24">
        <v>678</v>
      </c>
      <c r="N14" s="25"/>
      <c r="O14" s="24">
        <v>19314</v>
      </c>
      <c r="P14" s="24">
        <v>-7</v>
      </c>
      <c r="Q14" s="24">
        <v>1</v>
      </c>
      <c r="R14" s="24">
        <v>58692</v>
      </c>
      <c r="S14" s="24" t="s">
        <v>21</v>
      </c>
      <c r="T14" s="24">
        <v>329</v>
      </c>
      <c r="U14" s="25"/>
      <c r="V14" s="24">
        <v>3520</v>
      </c>
      <c r="W14" s="24">
        <v>-2</v>
      </c>
      <c r="X14" s="24">
        <v>0</v>
      </c>
      <c r="Y14" s="24">
        <v>5144</v>
      </c>
      <c r="Z14" s="24" t="s">
        <v>21</v>
      </c>
      <c r="AA14" s="24">
        <v>684</v>
      </c>
      <c r="AF14" s="26"/>
    </row>
    <row r="15" spans="1:32" s="21" customFormat="1" ht="21.6" x14ac:dyDescent="0.3">
      <c r="A15" s="22" t="s">
        <v>178</v>
      </c>
      <c r="B15" s="23" t="s">
        <v>179</v>
      </c>
      <c r="C15" s="24">
        <v>2582</v>
      </c>
      <c r="D15" s="24">
        <v>0.32</v>
      </c>
      <c r="E15" s="24">
        <v>0.56568542494923801</v>
      </c>
      <c r="F15" s="24">
        <v>9.1449700893600286E-3</v>
      </c>
      <c r="G15" s="24">
        <v>8.3630477935289568E-5</v>
      </c>
      <c r="H15" s="24">
        <v>-8</v>
      </c>
      <c r="I15" s="24">
        <v>42</v>
      </c>
      <c r="J15" s="24">
        <v>0</v>
      </c>
      <c r="K15" s="24">
        <v>3803</v>
      </c>
      <c r="L15" s="24" t="s">
        <v>21</v>
      </c>
      <c r="M15" s="24">
        <v>679</v>
      </c>
      <c r="N15" s="25"/>
      <c r="O15" s="24">
        <v>93521</v>
      </c>
      <c r="P15" s="24">
        <v>5</v>
      </c>
      <c r="Q15" s="24">
        <v>2</v>
      </c>
      <c r="R15" s="24">
        <v>140795</v>
      </c>
      <c r="S15" s="24" t="s">
        <v>21</v>
      </c>
      <c r="T15" s="24">
        <v>664</v>
      </c>
      <c r="U15" s="25"/>
      <c r="V15" s="24">
        <v>6202</v>
      </c>
      <c r="W15" s="24">
        <v>2</v>
      </c>
      <c r="X15" s="24">
        <v>0</v>
      </c>
      <c r="Y15" s="24">
        <v>12144</v>
      </c>
      <c r="Z15" s="24" t="s">
        <v>21</v>
      </c>
      <c r="AA15" s="24">
        <v>511</v>
      </c>
      <c r="AF15" s="26"/>
    </row>
    <row r="16" spans="1:32" s="21" customFormat="1" x14ac:dyDescent="0.3">
      <c r="A16" s="22" t="s">
        <v>180</v>
      </c>
      <c r="B16" s="23" t="s">
        <v>181</v>
      </c>
      <c r="C16" s="24">
        <v>1868</v>
      </c>
      <c r="D16" s="24">
        <v>0.23</v>
      </c>
      <c r="E16" s="24">
        <v>0.47958315233127197</v>
      </c>
      <c r="F16" s="24">
        <v>6.6161131397848702E-3</v>
      </c>
      <c r="G16" s="24">
        <v>4.3772953078434011E-5</v>
      </c>
      <c r="H16" s="24">
        <v>-24</v>
      </c>
      <c r="I16" s="24">
        <v>20</v>
      </c>
      <c r="J16" s="24">
        <v>0</v>
      </c>
      <c r="K16" s="24">
        <v>6258</v>
      </c>
      <c r="L16" s="24" t="s">
        <v>21</v>
      </c>
      <c r="M16" s="24">
        <v>298</v>
      </c>
      <c r="N16" s="25"/>
      <c r="O16" s="24">
        <v>32853</v>
      </c>
      <c r="P16" s="24">
        <v>-5</v>
      </c>
      <c r="Q16" s="24">
        <v>1</v>
      </c>
      <c r="R16" s="24">
        <v>284381</v>
      </c>
      <c r="S16" s="24" t="s">
        <v>21</v>
      </c>
      <c r="T16" s="24">
        <v>116</v>
      </c>
      <c r="U16" s="25"/>
      <c r="V16" s="24">
        <v>9397</v>
      </c>
      <c r="W16" s="24">
        <v>-1</v>
      </c>
      <c r="X16" s="24">
        <v>0</v>
      </c>
      <c r="Y16" s="24">
        <v>38313</v>
      </c>
      <c r="Z16" s="24" t="s">
        <v>21</v>
      </c>
      <c r="AA16" s="24">
        <v>245</v>
      </c>
      <c r="AF16" s="26"/>
    </row>
    <row r="17" spans="1:32" s="21" customFormat="1" ht="21.6" x14ac:dyDescent="0.3">
      <c r="A17" s="22" t="s">
        <v>182</v>
      </c>
      <c r="B17" s="23" t="s">
        <v>183</v>
      </c>
      <c r="C17" s="24">
        <v>1734</v>
      </c>
      <c r="D17" s="24">
        <v>0.38</v>
      </c>
      <c r="E17" s="24">
        <v>0.61644140029689765</v>
      </c>
      <c r="F17" s="24">
        <v>6.1415097346825291E-3</v>
      </c>
      <c r="G17" s="24">
        <v>3.7718141821200271E-5</v>
      </c>
      <c r="H17" s="24">
        <v>-7</v>
      </c>
      <c r="I17" s="24">
        <v>4</v>
      </c>
      <c r="J17" s="24">
        <v>5</v>
      </c>
      <c r="K17" s="24">
        <v>1014</v>
      </c>
      <c r="L17" s="24" t="s">
        <v>21</v>
      </c>
      <c r="M17" s="24">
        <v>1710</v>
      </c>
      <c r="N17" s="25"/>
      <c r="O17" s="24">
        <v>11094</v>
      </c>
      <c r="P17" s="24">
        <v>-2</v>
      </c>
      <c r="Q17" s="24">
        <v>0</v>
      </c>
      <c r="R17" s="24">
        <v>4097</v>
      </c>
      <c r="S17" s="24" t="s">
        <v>21</v>
      </c>
      <c r="T17" s="24">
        <v>2708</v>
      </c>
      <c r="U17" s="25"/>
      <c r="V17" s="24">
        <v>39684</v>
      </c>
      <c r="W17" s="24">
        <v>0</v>
      </c>
      <c r="X17" s="24">
        <v>1</v>
      </c>
      <c r="Y17" s="24">
        <v>26452</v>
      </c>
      <c r="Z17" s="24" t="s">
        <v>21</v>
      </c>
      <c r="AA17" s="24">
        <v>1500</v>
      </c>
      <c r="AF17" s="26"/>
    </row>
    <row r="18" spans="1:32" x14ac:dyDescent="0.3">
      <c r="A18" s="3" t="s">
        <v>184</v>
      </c>
      <c r="B18" s="4" t="s">
        <v>185</v>
      </c>
      <c r="C18" s="5">
        <v>1562</v>
      </c>
      <c r="D18" s="5">
        <v>0.89</v>
      </c>
      <c r="E18" s="5">
        <v>0.94339811320566036</v>
      </c>
      <c r="F18" s="5">
        <v>5.5323173042526588E-3</v>
      </c>
      <c r="G18" s="5">
        <v>3.0606534754933407E-5</v>
      </c>
      <c r="H18" s="5">
        <v>14</v>
      </c>
      <c r="I18" s="5">
        <v>52</v>
      </c>
      <c r="J18" s="5">
        <v>5</v>
      </c>
      <c r="K18" s="5">
        <v>267</v>
      </c>
      <c r="L18" s="5" t="s">
        <v>21</v>
      </c>
      <c r="M18" s="5">
        <v>5850</v>
      </c>
      <c r="N18" s="6"/>
      <c r="O18" s="5">
        <v>338888</v>
      </c>
      <c r="P18" s="5">
        <v>10</v>
      </c>
      <c r="Q18" s="5">
        <v>7</v>
      </c>
      <c r="R18" s="5">
        <v>69180</v>
      </c>
      <c r="S18" s="5" t="s">
        <v>21</v>
      </c>
      <c r="T18" s="5">
        <v>4899</v>
      </c>
      <c r="U18" s="6"/>
      <c r="V18" s="5">
        <v>3023</v>
      </c>
      <c r="W18" s="5">
        <v>14</v>
      </c>
      <c r="X18" s="5">
        <v>0</v>
      </c>
      <c r="Y18" s="5">
        <v>473</v>
      </c>
      <c r="Z18" s="5" t="s">
        <v>21</v>
      </c>
      <c r="AA18" s="5">
        <v>6391</v>
      </c>
      <c r="AF18" s="1"/>
    </row>
    <row r="19" spans="1:32" x14ac:dyDescent="0.3">
      <c r="A19" s="7" t="s">
        <v>186</v>
      </c>
      <c r="B19" s="8" t="s">
        <v>187</v>
      </c>
      <c r="C19" s="9">
        <v>1462</v>
      </c>
      <c r="D19" s="5">
        <v>0.43</v>
      </c>
      <c r="E19" s="5">
        <v>0.65574385243020006</v>
      </c>
      <c r="F19" s="5">
        <v>5.1781356586538974E-3</v>
      </c>
      <c r="G19" s="5">
        <v>2.6813088899423032E-5</v>
      </c>
      <c r="H19" s="9">
        <v>12</v>
      </c>
      <c r="I19" s="9">
        <v>34</v>
      </c>
      <c r="J19" s="9">
        <v>0</v>
      </c>
      <c r="K19" s="9">
        <v>1420</v>
      </c>
      <c r="L19" s="9" t="s">
        <v>21</v>
      </c>
      <c r="M19" s="9">
        <v>1030</v>
      </c>
      <c r="N19" s="10"/>
      <c r="O19" s="9">
        <v>47793</v>
      </c>
      <c r="P19" s="9">
        <v>5</v>
      </c>
      <c r="Q19" s="9">
        <v>2</v>
      </c>
      <c r="R19" s="9">
        <v>43685</v>
      </c>
      <c r="S19" s="9" t="s">
        <v>21</v>
      </c>
      <c r="T19" s="9">
        <v>1094</v>
      </c>
      <c r="U19" s="10"/>
      <c r="V19" s="9">
        <v>4354</v>
      </c>
      <c r="W19" s="9">
        <v>4</v>
      </c>
      <c r="X19" s="9">
        <v>0</v>
      </c>
      <c r="Y19" s="9">
        <v>6894</v>
      </c>
      <c r="Z19" s="9" t="s">
        <v>21</v>
      </c>
      <c r="AA19" s="9">
        <v>632</v>
      </c>
      <c r="AF19" s="1"/>
    </row>
    <row r="20" spans="1:32" x14ac:dyDescent="0.3">
      <c r="A20" s="3" t="s">
        <v>188</v>
      </c>
      <c r="B20" s="4" t="s">
        <v>189</v>
      </c>
      <c r="C20" s="5">
        <v>1174</v>
      </c>
      <c r="D20" s="5">
        <v>0.56000000000000005</v>
      </c>
      <c r="E20" s="5">
        <v>0.74833147735478833</v>
      </c>
      <c r="F20" s="5">
        <v>4.1580925193294635E-3</v>
      </c>
      <c r="G20" s="5">
        <v>1.7289733399303646E-5</v>
      </c>
      <c r="H20" s="5">
        <v>85</v>
      </c>
      <c r="I20" s="5">
        <v>73</v>
      </c>
      <c r="J20" s="5">
        <v>5</v>
      </c>
      <c r="K20" s="5">
        <v>268</v>
      </c>
      <c r="L20" s="5" t="s">
        <v>21</v>
      </c>
      <c r="M20" s="5">
        <v>4381</v>
      </c>
      <c r="N20" s="6"/>
      <c r="O20" s="5">
        <v>61426</v>
      </c>
      <c r="P20" s="5">
        <v>14</v>
      </c>
      <c r="Q20" s="5">
        <v>4</v>
      </c>
      <c r="R20" s="5">
        <v>16210</v>
      </c>
      <c r="S20" s="5" t="s">
        <v>21</v>
      </c>
      <c r="T20" s="5">
        <v>3789</v>
      </c>
      <c r="U20" s="6"/>
      <c r="V20" s="5">
        <v>1610</v>
      </c>
      <c r="W20" s="5">
        <v>3</v>
      </c>
      <c r="X20" s="5">
        <v>0</v>
      </c>
      <c r="Y20" s="5">
        <v>317</v>
      </c>
      <c r="Z20" s="5" t="s">
        <v>21</v>
      </c>
      <c r="AA20" s="5">
        <v>5079</v>
      </c>
      <c r="AF20" s="1"/>
    </row>
    <row r="21" spans="1:32" x14ac:dyDescent="0.3">
      <c r="A21" s="7" t="s">
        <v>190</v>
      </c>
      <c r="B21" s="8" t="s">
        <v>191</v>
      </c>
      <c r="C21" s="9">
        <v>1011</v>
      </c>
      <c r="D21" s="5">
        <v>0.44</v>
      </c>
      <c r="E21" s="5">
        <v>0.66332495807107994</v>
      </c>
      <c r="F21" s="5">
        <v>3.5807764370034815E-3</v>
      </c>
      <c r="G21" s="5">
        <v>1.2821959891799348E-5</v>
      </c>
      <c r="H21" s="9">
        <v>171</v>
      </c>
      <c r="I21" s="9">
        <v>23</v>
      </c>
      <c r="J21" s="9">
        <v>5</v>
      </c>
      <c r="K21" s="9">
        <v>162</v>
      </c>
      <c r="L21" s="9" t="s">
        <v>21</v>
      </c>
      <c r="M21" s="9">
        <v>6241</v>
      </c>
      <c r="N21" s="10"/>
      <c r="O21" s="9">
        <v>52741</v>
      </c>
      <c r="P21" s="9">
        <v>17</v>
      </c>
      <c r="Q21" s="9">
        <v>3</v>
      </c>
      <c r="R21" s="9">
        <v>9352</v>
      </c>
      <c r="S21" s="9" t="s">
        <v>21</v>
      </c>
      <c r="T21" s="9">
        <v>5640</v>
      </c>
      <c r="U21" s="10"/>
      <c r="V21" s="9">
        <v>4396</v>
      </c>
      <c r="W21" s="9">
        <v>-21</v>
      </c>
      <c r="X21" s="9">
        <v>0</v>
      </c>
      <c r="Y21" s="9">
        <v>979</v>
      </c>
      <c r="Z21" s="9" t="s">
        <v>21</v>
      </c>
      <c r="AA21" s="9">
        <v>4490</v>
      </c>
      <c r="AF21" s="1"/>
    </row>
    <row r="22" spans="1:32" s="21" customFormat="1" ht="21.6" x14ac:dyDescent="0.3">
      <c r="A22" s="22" t="s">
        <v>192</v>
      </c>
      <c r="B22" s="23" t="s">
        <v>193</v>
      </c>
      <c r="C22" s="24">
        <v>919</v>
      </c>
      <c r="D22" s="24">
        <v>0.5</v>
      </c>
      <c r="E22" s="24">
        <v>0.70710678118654757</v>
      </c>
      <c r="F22" s="24">
        <v>3.2549293230526208E-3</v>
      </c>
      <c r="G22" s="24">
        <v>1.0594564898067792E-5</v>
      </c>
      <c r="H22" s="24">
        <v>-42</v>
      </c>
      <c r="I22" s="24">
        <v>69</v>
      </c>
      <c r="J22" s="24">
        <v>5</v>
      </c>
      <c r="K22" s="24">
        <v>236</v>
      </c>
      <c r="L22" s="24" t="s">
        <v>21</v>
      </c>
      <c r="M22" s="24">
        <v>3894</v>
      </c>
      <c r="N22" s="25"/>
      <c r="O22" s="24">
        <v>9949</v>
      </c>
      <c r="P22" s="24">
        <v>2</v>
      </c>
      <c r="Q22" s="24">
        <v>0</v>
      </c>
      <c r="R22" s="24">
        <v>881</v>
      </c>
      <c r="S22" s="24" t="s">
        <v>21</v>
      </c>
      <c r="T22" s="24">
        <v>11293</v>
      </c>
      <c r="U22" s="25"/>
      <c r="V22" s="24">
        <v>1335</v>
      </c>
      <c r="W22" s="24">
        <v>-40</v>
      </c>
      <c r="X22" s="24">
        <v>0</v>
      </c>
      <c r="Y22" s="24">
        <v>337</v>
      </c>
      <c r="Z22" s="24" t="s">
        <v>21</v>
      </c>
      <c r="AA22" s="24">
        <v>3961</v>
      </c>
      <c r="AF22" s="26"/>
    </row>
    <row r="23" spans="1:32" s="21" customFormat="1" x14ac:dyDescent="0.3">
      <c r="A23" s="22" t="s">
        <v>194</v>
      </c>
      <c r="B23" s="23" t="s">
        <v>195</v>
      </c>
      <c r="C23" s="24">
        <v>479</v>
      </c>
      <c r="D23" s="24">
        <v>0.26</v>
      </c>
      <c r="E23" s="24">
        <v>0.50990195135927852</v>
      </c>
      <c r="F23" s="24">
        <v>1.696530082418069E-3</v>
      </c>
      <c r="G23" s="24">
        <v>2.8782143205494602E-6</v>
      </c>
      <c r="H23" s="24">
        <v>-32</v>
      </c>
      <c r="I23" s="24">
        <v>14</v>
      </c>
      <c r="J23" s="24">
        <v>0</v>
      </c>
      <c r="K23" s="24">
        <v>751</v>
      </c>
      <c r="L23" s="24" t="s">
        <v>21</v>
      </c>
      <c r="M23" s="24">
        <v>638</v>
      </c>
      <c r="N23" s="25"/>
      <c r="O23" s="24">
        <v>11548</v>
      </c>
      <c r="P23" s="24">
        <v>-2</v>
      </c>
      <c r="Q23" s="24">
        <v>3</v>
      </c>
      <c r="R23" s="24">
        <v>19413</v>
      </c>
      <c r="S23" s="24" t="s">
        <v>21</v>
      </c>
      <c r="T23" s="24">
        <v>595</v>
      </c>
      <c r="U23" s="25"/>
      <c r="V23" s="24">
        <v>3508</v>
      </c>
      <c r="W23" s="24">
        <v>-12</v>
      </c>
      <c r="X23" s="24">
        <v>1</v>
      </c>
      <c r="Y23" s="24">
        <v>9411</v>
      </c>
      <c r="Z23" s="24" t="s">
        <v>21</v>
      </c>
      <c r="AA23" s="24">
        <v>373</v>
      </c>
      <c r="AF23" s="26"/>
    </row>
    <row r="24" spans="1:32" ht="21.6" x14ac:dyDescent="0.3">
      <c r="A24" s="3" t="s">
        <v>196</v>
      </c>
      <c r="B24" s="4" t="s">
        <v>197</v>
      </c>
      <c r="C24" s="5">
        <v>463</v>
      </c>
      <c r="D24" s="5">
        <v>0.41</v>
      </c>
      <c r="E24" s="5">
        <v>0.6403124237432849</v>
      </c>
      <c r="F24" s="5">
        <v>1.639861019122267E-3</v>
      </c>
      <c r="G24" s="5">
        <v>2.6891441620367198E-6</v>
      </c>
      <c r="H24" s="5">
        <v>125</v>
      </c>
      <c r="I24" s="5">
        <v>32</v>
      </c>
      <c r="J24" s="5">
        <v>5</v>
      </c>
      <c r="K24" s="5">
        <v>179</v>
      </c>
      <c r="L24" s="5" t="s">
        <v>21</v>
      </c>
      <c r="M24" s="5">
        <v>2587</v>
      </c>
      <c r="N24" s="6"/>
      <c r="O24" s="5">
        <v>2912</v>
      </c>
      <c r="P24" s="5">
        <v>1</v>
      </c>
      <c r="Q24" s="5">
        <v>0</v>
      </c>
      <c r="R24" s="5">
        <v>2182</v>
      </c>
      <c r="S24" s="5" t="s">
        <v>21</v>
      </c>
      <c r="T24" s="5">
        <v>1335</v>
      </c>
      <c r="U24" s="6"/>
      <c r="V24" s="5">
        <v>1466</v>
      </c>
      <c r="W24" s="5">
        <v>-13</v>
      </c>
      <c r="X24" s="5">
        <v>0</v>
      </c>
      <c r="Y24" s="5">
        <v>876</v>
      </c>
      <c r="Z24" s="5" t="s">
        <v>21</v>
      </c>
      <c r="AA24" s="5">
        <v>1674</v>
      </c>
      <c r="AF24" s="1"/>
    </row>
    <row r="25" spans="1:32" s="21" customFormat="1" x14ac:dyDescent="0.3">
      <c r="A25" s="22" t="s">
        <v>198</v>
      </c>
      <c r="B25" s="23" t="s">
        <v>199</v>
      </c>
      <c r="C25" s="24">
        <v>334</v>
      </c>
      <c r="D25" s="24">
        <v>0.49</v>
      </c>
      <c r="E25" s="24">
        <v>0.7</v>
      </c>
      <c r="F25" s="24">
        <v>1.1829666962998643E-3</v>
      </c>
      <c r="G25" s="24">
        <v>1.3994102045546152E-6</v>
      </c>
      <c r="H25" s="24">
        <v>-1</v>
      </c>
      <c r="I25" s="24">
        <v>15</v>
      </c>
      <c r="J25" s="24">
        <v>0</v>
      </c>
      <c r="K25" s="24">
        <v>854</v>
      </c>
      <c r="L25" s="24" t="s">
        <v>21</v>
      </c>
      <c r="M25" s="24">
        <v>391</v>
      </c>
      <c r="N25" s="25"/>
      <c r="O25" s="24">
        <v>153970</v>
      </c>
      <c r="P25" s="24">
        <v>-4</v>
      </c>
      <c r="Q25" s="24">
        <v>8</v>
      </c>
      <c r="R25" s="24">
        <v>155775</v>
      </c>
      <c r="S25" s="24" t="s">
        <v>21</v>
      </c>
      <c r="T25" s="24">
        <v>988</v>
      </c>
      <c r="U25" s="25"/>
      <c r="V25" s="24">
        <v>2223</v>
      </c>
      <c r="W25" s="24">
        <v>6</v>
      </c>
      <c r="X25" s="24">
        <v>0</v>
      </c>
      <c r="Y25" s="24">
        <v>3573</v>
      </c>
      <c r="Z25" s="24" t="s">
        <v>21</v>
      </c>
      <c r="AA25" s="24">
        <v>622</v>
      </c>
      <c r="AF25" s="26"/>
    </row>
    <row r="26" spans="1:32" x14ac:dyDescent="0.3">
      <c r="A26" s="3" t="s">
        <v>200</v>
      </c>
      <c r="B26" s="4" t="s">
        <v>201</v>
      </c>
      <c r="C26" s="5">
        <v>292</v>
      </c>
      <c r="D26" s="5">
        <v>0.21</v>
      </c>
      <c r="E26" s="5">
        <v>0.45825756949558399</v>
      </c>
      <c r="F26" s="5">
        <v>1.0342104051483845E-3</v>
      </c>
      <c r="G26" s="5">
        <v>1.0695911621171855E-6</v>
      </c>
      <c r="H26" s="5">
        <v>652</v>
      </c>
      <c r="I26" s="5">
        <v>50</v>
      </c>
      <c r="J26" s="5">
        <v>0</v>
      </c>
      <c r="K26" s="5">
        <v>413</v>
      </c>
      <c r="L26" s="5" t="s">
        <v>21</v>
      </c>
      <c r="M26" s="5">
        <v>707</v>
      </c>
      <c r="N26" s="6"/>
      <c r="O26" s="5">
        <v>2693</v>
      </c>
      <c r="P26" s="5">
        <v>28</v>
      </c>
      <c r="Q26" s="5">
        <v>1</v>
      </c>
      <c r="R26" s="5">
        <v>3655</v>
      </c>
      <c r="S26" s="5" t="s">
        <v>21</v>
      </c>
      <c r="T26" s="5">
        <v>737</v>
      </c>
      <c r="U26" s="6"/>
      <c r="V26" s="5">
        <v>581</v>
      </c>
      <c r="W26" s="5">
        <v>45</v>
      </c>
      <c r="X26" s="5">
        <v>0</v>
      </c>
      <c r="Y26" s="5">
        <v>1100</v>
      </c>
      <c r="Z26" s="5" t="s">
        <v>21</v>
      </c>
      <c r="AA26" s="5">
        <v>528</v>
      </c>
      <c r="AF26" s="1"/>
    </row>
    <row r="27" spans="1:32" s="21" customFormat="1" x14ac:dyDescent="0.3">
      <c r="A27" s="22" t="s">
        <v>202</v>
      </c>
      <c r="B27" s="23" t="s">
        <v>203</v>
      </c>
      <c r="C27" s="24">
        <v>273</v>
      </c>
      <c r="D27" s="24">
        <v>0.28000000000000003</v>
      </c>
      <c r="E27" s="24">
        <v>0.52915026221291817</v>
      </c>
      <c r="F27" s="24">
        <v>9.6691589248461968E-4</v>
      </c>
      <c r="G27" s="24">
        <v>9.3492634313932855E-7</v>
      </c>
      <c r="H27" s="24">
        <v>-39</v>
      </c>
      <c r="I27" s="24">
        <v>1</v>
      </c>
      <c r="J27" s="24">
        <v>0</v>
      </c>
      <c r="K27" s="24">
        <v>139</v>
      </c>
      <c r="L27" s="24" t="s">
        <v>21</v>
      </c>
      <c r="M27" s="24">
        <v>1964</v>
      </c>
      <c r="N27" s="25"/>
      <c r="O27" s="24">
        <v>39738</v>
      </c>
      <c r="P27" s="24">
        <v>9</v>
      </c>
      <c r="Q27" s="24">
        <v>2</v>
      </c>
      <c r="R27" s="24">
        <v>0</v>
      </c>
      <c r="S27" s="24" t="s">
        <v>21</v>
      </c>
      <c r="T27" s="24"/>
      <c r="U27" s="25"/>
      <c r="V27" s="24">
        <v>32904</v>
      </c>
      <c r="W27" s="24">
        <v>-9</v>
      </c>
      <c r="X27" s="24">
        <v>2</v>
      </c>
      <c r="Y27" s="24">
        <v>27046</v>
      </c>
      <c r="Z27" s="24" t="s">
        <v>21</v>
      </c>
      <c r="AA27" s="24">
        <v>1217</v>
      </c>
      <c r="AF27" s="26"/>
    </row>
    <row r="28" spans="1:32" ht="21.6" x14ac:dyDescent="0.3">
      <c r="A28" s="3" t="s">
        <v>204</v>
      </c>
      <c r="B28" s="4" t="s">
        <v>205</v>
      </c>
      <c r="C28" s="5">
        <v>220</v>
      </c>
      <c r="D28" s="5">
        <v>0.2</v>
      </c>
      <c r="E28" s="5">
        <v>0.44721359549995793</v>
      </c>
      <c r="F28" s="5">
        <v>7.791996203172759E-4</v>
      </c>
      <c r="G28" s="5">
        <v>6.0715204830258695E-7</v>
      </c>
      <c r="H28" s="5">
        <v>11</v>
      </c>
      <c r="I28" s="5">
        <v>89</v>
      </c>
      <c r="J28" s="5">
        <v>0</v>
      </c>
      <c r="K28" s="5">
        <v>279</v>
      </c>
      <c r="L28" s="5" t="s">
        <v>21</v>
      </c>
      <c r="M28" s="5">
        <v>789</v>
      </c>
      <c r="N28" s="6"/>
      <c r="O28" s="5">
        <v>57592</v>
      </c>
      <c r="P28" s="5">
        <v>15</v>
      </c>
      <c r="Q28" s="5">
        <v>2</v>
      </c>
      <c r="R28" s="5">
        <v>98578</v>
      </c>
      <c r="S28" s="5" t="s">
        <v>21</v>
      </c>
      <c r="T28" s="5">
        <v>584</v>
      </c>
      <c r="U28" s="6"/>
      <c r="V28" s="5">
        <v>246</v>
      </c>
      <c r="W28" s="5">
        <v>2</v>
      </c>
      <c r="X28" s="5">
        <v>0</v>
      </c>
      <c r="Y28" s="5">
        <v>314</v>
      </c>
      <c r="Z28" s="5" t="s">
        <v>21</v>
      </c>
      <c r="AA28" s="5">
        <v>783</v>
      </c>
      <c r="AF28" s="1"/>
    </row>
    <row r="29" spans="1:32" x14ac:dyDescent="0.3">
      <c r="A29" s="7" t="s">
        <v>206</v>
      </c>
      <c r="B29" s="8" t="s">
        <v>207</v>
      </c>
      <c r="C29" s="9">
        <v>165</v>
      </c>
      <c r="D29" s="5">
        <v>0.51</v>
      </c>
      <c r="E29" s="5">
        <v>0.71414284285428498</v>
      </c>
      <c r="F29" s="5">
        <v>5.8439971523795695E-4</v>
      </c>
      <c r="G29" s="5">
        <v>3.4152302717020516E-7</v>
      </c>
      <c r="H29" s="9"/>
      <c r="I29" s="9">
        <v>19</v>
      </c>
      <c r="J29" s="9">
        <v>5</v>
      </c>
      <c r="K29" s="9">
        <v>30</v>
      </c>
      <c r="L29" s="9" t="s">
        <v>21</v>
      </c>
      <c r="M29" s="9">
        <v>5500</v>
      </c>
      <c r="N29" s="10"/>
      <c r="O29" s="9">
        <v>145618</v>
      </c>
      <c r="P29" s="9">
        <v>13</v>
      </c>
      <c r="Q29" s="9">
        <v>16</v>
      </c>
      <c r="R29" s="9">
        <v>61464</v>
      </c>
      <c r="S29" s="9" t="s">
        <v>21</v>
      </c>
      <c r="T29" s="9">
        <v>2369</v>
      </c>
      <c r="U29" s="10"/>
      <c r="V29" s="9">
        <v>883</v>
      </c>
      <c r="W29" s="9">
        <v>41</v>
      </c>
      <c r="X29" s="9">
        <v>0</v>
      </c>
      <c r="Y29" s="9">
        <v>383</v>
      </c>
      <c r="Z29" s="9" t="s">
        <v>21</v>
      </c>
      <c r="AA29" s="9">
        <v>2305</v>
      </c>
      <c r="AF29" s="1"/>
    </row>
    <row r="30" spans="1:32" x14ac:dyDescent="0.3">
      <c r="A30" s="3" t="s">
        <v>208</v>
      </c>
      <c r="B30" s="4" t="s">
        <v>209</v>
      </c>
      <c r="C30" s="5">
        <v>110</v>
      </c>
      <c r="D30" s="5">
        <v>0.23</v>
      </c>
      <c r="E30" s="5">
        <v>0.47958315233127197</v>
      </c>
      <c r="F30" s="5">
        <v>3.8959981015863795E-4</v>
      </c>
      <c r="G30" s="5">
        <v>1.5178801207564674E-7</v>
      </c>
      <c r="H30" s="5">
        <v>116</v>
      </c>
      <c r="I30" s="5">
        <v>1</v>
      </c>
      <c r="J30" s="5">
        <v>0</v>
      </c>
      <c r="K30" s="5">
        <v>118</v>
      </c>
      <c r="L30" s="5" t="s">
        <v>21</v>
      </c>
      <c r="M30" s="5">
        <v>932</v>
      </c>
      <c r="N30" s="6"/>
      <c r="O30" s="5">
        <v>167207</v>
      </c>
      <c r="P30" s="5">
        <v>1</v>
      </c>
      <c r="Q30" s="5">
        <v>2</v>
      </c>
      <c r="R30" s="5">
        <v>215499</v>
      </c>
      <c r="S30" s="5" t="s">
        <v>21</v>
      </c>
      <c r="T30" s="5">
        <v>776</v>
      </c>
      <c r="U30" s="6"/>
      <c r="V30" s="5">
        <v>21346</v>
      </c>
      <c r="W30" s="5">
        <v>34</v>
      </c>
      <c r="X30" s="5">
        <v>0</v>
      </c>
      <c r="Y30" s="5">
        <v>52892</v>
      </c>
      <c r="Z30" s="5" t="s">
        <v>21</v>
      </c>
      <c r="AA30" s="5">
        <v>404</v>
      </c>
      <c r="AF30" s="1"/>
    </row>
    <row r="31" spans="1:32" x14ac:dyDescent="0.3">
      <c r="A31" s="7" t="s">
        <v>210</v>
      </c>
      <c r="B31" s="8" t="s">
        <v>211</v>
      </c>
      <c r="C31" s="9">
        <v>81</v>
      </c>
      <c r="D31" s="5">
        <v>0.37</v>
      </c>
      <c r="E31" s="5">
        <v>0.60827625302982191</v>
      </c>
      <c r="F31" s="5">
        <v>2.8688713293499704E-4</v>
      </c>
      <c r="G31" s="5">
        <v>8.2304227043662666E-8</v>
      </c>
      <c r="H31" s="9">
        <v>18</v>
      </c>
      <c r="I31" s="9">
        <v>24</v>
      </c>
      <c r="J31" s="9">
        <v>5</v>
      </c>
      <c r="K31" s="9">
        <v>6</v>
      </c>
      <c r="L31" s="9" t="s">
        <v>21</v>
      </c>
      <c r="M31" s="9">
        <v>13500</v>
      </c>
      <c r="N31" s="10"/>
      <c r="O31" s="9">
        <v>5324</v>
      </c>
      <c r="P31" s="9">
        <v>8</v>
      </c>
      <c r="Q31" s="9">
        <v>1</v>
      </c>
      <c r="R31" s="9">
        <v>1406</v>
      </c>
      <c r="S31" s="9" t="s">
        <v>21</v>
      </c>
      <c r="T31" s="9">
        <v>3787</v>
      </c>
      <c r="U31" s="10"/>
      <c r="V31" s="9">
        <v>331</v>
      </c>
      <c r="W31" s="9">
        <v>6</v>
      </c>
      <c r="X31" s="9">
        <v>0</v>
      </c>
      <c r="Y31" s="9">
        <v>71</v>
      </c>
      <c r="Z31" s="9" t="s">
        <v>21</v>
      </c>
      <c r="AA31" s="9">
        <v>4662</v>
      </c>
      <c r="AF31" s="1"/>
    </row>
    <row r="32" spans="1:32" x14ac:dyDescent="0.3">
      <c r="A32" s="3" t="s">
        <v>212</v>
      </c>
      <c r="B32" s="4" t="s">
        <v>213</v>
      </c>
      <c r="C32" s="5">
        <v>78</v>
      </c>
      <c r="D32" s="5">
        <v>0.14000000000000001</v>
      </c>
      <c r="E32" s="5">
        <v>0.37416573867739417</v>
      </c>
      <c r="F32" s="5">
        <v>2.7626168356703417E-4</v>
      </c>
      <c r="G32" s="5">
        <v>7.6320517807292114E-8</v>
      </c>
      <c r="H32" s="5">
        <v>27</v>
      </c>
      <c r="I32" s="5">
        <v>38</v>
      </c>
      <c r="J32" s="5">
        <v>0</v>
      </c>
      <c r="K32" s="5">
        <v>102</v>
      </c>
      <c r="L32" s="5" t="s">
        <v>21</v>
      </c>
      <c r="M32" s="5">
        <v>765</v>
      </c>
      <c r="N32" s="6"/>
      <c r="O32" s="5">
        <v>3003</v>
      </c>
      <c r="P32" s="5">
        <v>14</v>
      </c>
      <c r="Q32" s="5">
        <v>3</v>
      </c>
      <c r="R32" s="5">
        <v>574</v>
      </c>
      <c r="S32" s="5" t="s">
        <v>21</v>
      </c>
      <c r="T32" s="5">
        <v>5232</v>
      </c>
      <c r="U32" s="6"/>
      <c r="V32" s="5">
        <v>207</v>
      </c>
      <c r="W32" s="5">
        <v>14</v>
      </c>
      <c r="X32" s="5">
        <v>0</v>
      </c>
      <c r="Y32" s="5">
        <v>257</v>
      </c>
      <c r="Z32" s="5" t="s">
        <v>21</v>
      </c>
      <c r="AA32" s="5">
        <v>805</v>
      </c>
      <c r="AF32" s="1"/>
    </row>
    <row r="33" spans="1:32" x14ac:dyDescent="0.3">
      <c r="A33" s="7" t="s">
        <v>214</v>
      </c>
      <c r="B33" s="8" t="s">
        <v>215</v>
      </c>
      <c r="C33" s="9">
        <v>75</v>
      </c>
      <c r="D33" s="5">
        <v>0.54</v>
      </c>
      <c r="E33" s="5">
        <v>0.73484692283495345</v>
      </c>
      <c r="F33" s="5">
        <v>2.6563623419907135E-4</v>
      </c>
      <c r="G33" s="5">
        <v>7.0562608919463888E-8</v>
      </c>
      <c r="H33" s="9">
        <v>137</v>
      </c>
      <c r="I33" s="9">
        <v>8</v>
      </c>
      <c r="J33" s="9">
        <v>0</v>
      </c>
      <c r="K33" s="9">
        <v>100</v>
      </c>
      <c r="L33" s="9" t="s">
        <v>21</v>
      </c>
      <c r="M33" s="9">
        <v>750</v>
      </c>
      <c r="N33" s="10"/>
      <c r="O33" s="9">
        <v>30906</v>
      </c>
      <c r="P33" s="9">
        <v>18</v>
      </c>
      <c r="Q33" s="9">
        <v>2</v>
      </c>
      <c r="R33" s="9">
        <v>43102</v>
      </c>
      <c r="S33" s="9" t="s">
        <v>21</v>
      </c>
      <c r="T33" s="9">
        <v>717</v>
      </c>
      <c r="U33" s="10"/>
      <c r="V33" s="9">
        <v>992</v>
      </c>
      <c r="W33" s="9">
        <v>49</v>
      </c>
      <c r="X33" s="9">
        <v>0</v>
      </c>
      <c r="Y33" s="9">
        <v>1515</v>
      </c>
      <c r="Z33" s="9" t="s">
        <v>21</v>
      </c>
      <c r="AA33" s="9">
        <v>655</v>
      </c>
      <c r="AF33" s="1"/>
    </row>
    <row r="34" spans="1:32" s="21" customFormat="1" x14ac:dyDescent="0.3">
      <c r="A34" s="22" t="s">
        <v>216</v>
      </c>
      <c r="B34" s="23" t="s">
        <v>217</v>
      </c>
      <c r="C34" s="24">
        <v>70</v>
      </c>
      <c r="D34" s="24">
        <v>0.45</v>
      </c>
      <c r="E34" s="24">
        <v>0.67082039324993692</v>
      </c>
      <c r="F34" s="24">
        <v>2.4792715191913325E-4</v>
      </c>
      <c r="G34" s="24">
        <v>6.1467872658732974E-8</v>
      </c>
      <c r="H34" s="24">
        <v>-43</v>
      </c>
      <c r="I34" s="24">
        <v>0</v>
      </c>
      <c r="J34" s="24">
        <v>0</v>
      </c>
      <c r="K34" s="24">
        <v>138</v>
      </c>
      <c r="L34" s="24" t="s">
        <v>21</v>
      </c>
      <c r="M34" s="24">
        <v>507</v>
      </c>
      <c r="N34" s="25"/>
      <c r="O34" s="24">
        <v>136153</v>
      </c>
      <c r="P34" s="24">
        <v>7</v>
      </c>
      <c r="Q34" s="24">
        <v>3</v>
      </c>
      <c r="R34" s="24">
        <v>231410</v>
      </c>
      <c r="S34" s="24" t="s">
        <v>21</v>
      </c>
      <c r="T34" s="24">
        <v>588</v>
      </c>
      <c r="U34" s="25"/>
      <c r="V34" s="24">
        <v>37954</v>
      </c>
      <c r="W34" s="24">
        <v>69</v>
      </c>
      <c r="X34" s="24">
        <v>1</v>
      </c>
      <c r="Y34" s="24">
        <v>89077</v>
      </c>
      <c r="Z34" s="24" t="s">
        <v>21</v>
      </c>
      <c r="AA34" s="24">
        <v>426</v>
      </c>
      <c r="AF34" s="26"/>
    </row>
    <row r="35" spans="1:32" x14ac:dyDescent="0.3">
      <c r="A35" s="7" t="s">
        <v>218</v>
      </c>
      <c r="B35" s="8" t="s">
        <v>219</v>
      </c>
      <c r="C35" s="9">
        <v>65</v>
      </c>
      <c r="D35" s="5">
        <v>0.54</v>
      </c>
      <c r="E35" s="5">
        <v>0.73484692283495345</v>
      </c>
      <c r="F35" s="5">
        <v>2.3021806963919515E-4</v>
      </c>
      <c r="G35" s="5">
        <v>5.300035958839731E-8</v>
      </c>
      <c r="H35" s="9">
        <v>545</v>
      </c>
      <c r="I35" s="9">
        <v>33</v>
      </c>
      <c r="J35" s="9">
        <v>5</v>
      </c>
      <c r="K35" s="9">
        <v>52</v>
      </c>
      <c r="L35" s="9" t="s">
        <v>21</v>
      </c>
      <c r="M35" s="9">
        <v>1250</v>
      </c>
      <c r="N35" s="10"/>
      <c r="O35" s="9">
        <v>51</v>
      </c>
      <c r="P35" s="9">
        <v>19</v>
      </c>
      <c r="Q35" s="9">
        <v>0</v>
      </c>
      <c r="R35" s="9">
        <v>10</v>
      </c>
      <c r="S35" s="9" t="s">
        <v>21</v>
      </c>
      <c r="T35" s="9">
        <v>5100</v>
      </c>
      <c r="U35" s="10"/>
      <c r="V35" s="9">
        <v>195</v>
      </c>
      <c r="W35" s="9">
        <v>25</v>
      </c>
      <c r="X35" s="9">
        <v>0</v>
      </c>
      <c r="Y35" s="9">
        <v>100</v>
      </c>
      <c r="Z35" s="9" t="s">
        <v>21</v>
      </c>
      <c r="AA35" s="9">
        <v>1950</v>
      </c>
      <c r="AF35" s="1"/>
    </row>
    <row r="36" spans="1:32" s="21" customFormat="1" x14ac:dyDescent="0.3">
      <c r="A36" s="22" t="s">
        <v>220</v>
      </c>
      <c r="B36" s="23" t="s">
        <v>221</v>
      </c>
      <c r="C36" s="24">
        <v>48</v>
      </c>
      <c r="D36" s="24">
        <v>0.17</v>
      </c>
      <c r="E36" s="24">
        <v>0.41231056256176607</v>
      </c>
      <c r="F36" s="24">
        <v>1.7000718988740565E-4</v>
      </c>
      <c r="G36" s="24">
        <v>2.8902444613412402E-8</v>
      </c>
      <c r="H36" s="24">
        <v>-15</v>
      </c>
      <c r="I36" s="24">
        <v>17</v>
      </c>
      <c r="J36" s="24">
        <v>5</v>
      </c>
      <c r="K36" s="24">
        <v>3</v>
      </c>
      <c r="L36" s="24" t="s">
        <v>21</v>
      </c>
      <c r="M36" s="24">
        <v>16000</v>
      </c>
      <c r="N36" s="25"/>
      <c r="O36" s="24">
        <v>2991</v>
      </c>
      <c r="P36" s="24">
        <v>3</v>
      </c>
      <c r="Q36" s="24">
        <v>1</v>
      </c>
      <c r="R36" s="24">
        <v>612</v>
      </c>
      <c r="S36" s="24" t="s">
        <v>21</v>
      </c>
      <c r="T36" s="24">
        <v>4887</v>
      </c>
      <c r="U36" s="25"/>
      <c r="V36" s="24">
        <v>288</v>
      </c>
      <c r="W36" s="24">
        <v>4</v>
      </c>
      <c r="X36" s="24">
        <v>0</v>
      </c>
      <c r="Y36" s="24">
        <v>25</v>
      </c>
      <c r="Z36" s="24" t="s">
        <v>21</v>
      </c>
      <c r="AA36" s="24">
        <v>11520</v>
      </c>
      <c r="AF36" s="26"/>
    </row>
    <row r="37" spans="1:32" x14ac:dyDescent="0.3">
      <c r="A37" s="7" t="s">
        <v>222</v>
      </c>
      <c r="B37" s="8" t="s">
        <v>223</v>
      </c>
      <c r="C37" s="9">
        <v>47</v>
      </c>
      <c r="D37" s="5">
        <v>0.48</v>
      </c>
      <c r="E37" s="5">
        <v>0.69282032302755092</v>
      </c>
      <c r="F37" s="5">
        <v>1.6646537343141803E-4</v>
      </c>
      <c r="G37" s="5">
        <v>2.7710720551661457E-8</v>
      </c>
      <c r="H37" s="9">
        <v>379</v>
      </c>
      <c r="I37" s="9">
        <v>1</v>
      </c>
      <c r="J37" s="9">
        <v>5</v>
      </c>
      <c r="K37" s="9">
        <v>8</v>
      </c>
      <c r="L37" s="9" t="s">
        <v>21</v>
      </c>
      <c r="M37" s="9">
        <v>5875</v>
      </c>
      <c r="N37" s="10"/>
      <c r="O37" s="9">
        <v>440</v>
      </c>
      <c r="P37" s="9">
        <v>38</v>
      </c>
      <c r="Q37" s="9">
        <v>0</v>
      </c>
      <c r="R37" s="9">
        <v>86</v>
      </c>
      <c r="S37" s="9" t="s">
        <v>21</v>
      </c>
      <c r="T37" s="9">
        <v>5116</v>
      </c>
      <c r="U37" s="10"/>
      <c r="V37" s="9">
        <v>9207</v>
      </c>
      <c r="W37" s="9">
        <v>-13</v>
      </c>
      <c r="X37" s="9">
        <v>0</v>
      </c>
      <c r="Y37" s="9">
        <v>6694</v>
      </c>
      <c r="Z37" s="9" t="s">
        <v>21</v>
      </c>
      <c r="AA37" s="9">
        <v>1375</v>
      </c>
      <c r="AF37" s="1"/>
    </row>
    <row r="38" spans="1:32" ht="21.6" x14ac:dyDescent="0.3">
      <c r="A38" s="3" t="s">
        <v>224</v>
      </c>
      <c r="B38" s="4" t="s">
        <v>225</v>
      </c>
      <c r="C38" s="5">
        <v>31</v>
      </c>
      <c r="D38" s="5">
        <v>0.26</v>
      </c>
      <c r="E38" s="5">
        <v>0.50990195135927852</v>
      </c>
      <c r="F38" s="5">
        <v>1.0979631013561615E-4</v>
      </c>
      <c r="G38" s="5">
        <v>1.2055229719396406E-8</v>
      </c>
      <c r="H38" s="5">
        <v>11</v>
      </c>
      <c r="I38" s="5">
        <v>1</v>
      </c>
      <c r="J38" s="5">
        <v>0</v>
      </c>
      <c r="K38" s="5">
        <v>29</v>
      </c>
      <c r="L38" s="5" t="s">
        <v>21</v>
      </c>
      <c r="M38" s="5">
        <v>1069</v>
      </c>
      <c r="N38" s="6"/>
      <c r="O38" s="5">
        <v>1088</v>
      </c>
      <c r="P38" s="5">
        <v>-10</v>
      </c>
      <c r="Q38" s="5">
        <v>1</v>
      </c>
      <c r="R38" s="5">
        <v>1174</v>
      </c>
      <c r="S38" s="5" t="s">
        <v>21</v>
      </c>
      <c r="T38" s="5">
        <v>927</v>
      </c>
      <c r="U38" s="6"/>
      <c r="V38" s="5">
        <v>2667</v>
      </c>
      <c r="W38" s="5">
        <v>45</v>
      </c>
      <c r="X38" s="5">
        <v>3</v>
      </c>
      <c r="Y38" s="5">
        <v>6870</v>
      </c>
      <c r="Z38" s="5" t="s">
        <v>21</v>
      </c>
      <c r="AA38" s="5">
        <v>388</v>
      </c>
      <c r="AF38" s="1"/>
    </row>
    <row r="39" spans="1:32" s="21" customFormat="1" x14ac:dyDescent="0.3">
      <c r="A39" s="22" t="s">
        <v>226</v>
      </c>
      <c r="B39" s="23" t="s">
        <v>227</v>
      </c>
      <c r="C39" s="24">
        <v>25</v>
      </c>
      <c r="D39" s="24">
        <v>0.66</v>
      </c>
      <c r="E39" s="24">
        <v>0.81240384046359604</v>
      </c>
      <c r="F39" s="24">
        <v>8.8545411399690451E-5</v>
      </c>
      <c r="G39" s="24">
        <v>7.8402898799404309E-9</v>
      </c>
      <c r="H39" s="24">
        <v>-18</v>
      </c>
      <c r="I39" s="24">
        <v>6</v>
      </c>
      <c r="J39" s="24">
        <v>0</v>
      </c>
      <c r="K39" s="24">
        <v>5</v>
      </c>
      <c r="L39" s="24" t="s">
        <v>21</v>
      </c>
      <c r="M39" s="24">
        <v>5000</v>
      </c>
      <c r="N39" s="25"/>
      <c r="O39" s="24">
        <v>11225</v>
      </c>
      <c r="P39" s="24">
        <v>3</v>
      </c>
      <c r="Q39" s="24">
        <v>2</v>
      </c>
      <c r="R39" s="24">
        <v>4411</v>
      </c>
      <c r="S39" s="24" t="s">
        <v>21</v>
      </c>
      <c r="T39" s="24">
        <v>2545</v>
      </c>
      <c r="U39" s="25"/>
      <c r="V39" s="24">
        <v>441</v>
      </c>
      <c r="W39" s="24">
        <v>-12</v>
      </c>
      <c r="X39" s="24">
        <v>0</v>
      </c>
      <c r="Y39" s="24">
        <v>85</v>
      </c>
      <c r="Z39" s="24" t="s">
        <v>21</v>
      </c>
      <c r="AA39" s="24">
        <v>5188</v>
      </c>
      <c r="AF39" s="26"/>
    </row>
    <row r="40" spans="1:32" ht="21.6" x14ac:dyDescent="0.3">
      <c r="A40" s="3" t="s">
        <v>228</v>
      </c>
      <c r="B40" s="4" t="s">
        <v>229</v>
      </c>
      <c r="C40" s="5">
        <v>22</v>
      </c>
      <c r="D40" s="5">
        <v>0.23</v>
      </c>
      <c r="E40" s="5">
        <v>0.47958315233127197</v>
      </c>
      <c r="F40" s="5">
        <v>7.7919962031727593E-5</v>
      </c>
      <c r="G40" s="5">
        <v>6.0715204830258699E-9</v>
      </c>
      <c r="H40" s="5">
        <v>66</v>
      </c>
      <c r="I40" s="5">
        <v>4</v>
      </c>
      <c r="J40" s="5">
        <v>5</v>
      </c>
      <c r="K40" s="5">
        <v>5</v>
      </c>
      <c r="L40" s="5" t="s">
        <v>21</v>
      </c>
      <c r="M40" s="5">
        <v>4400</v>
      </c>
      <c r="N40" s="6"/>
      <c r="O40" s="5">
        <v>2466</v>
      </c>
      <c r="P40" s="5">
        <v>17</v>
      </c>
      <c r="Q40" s="5">
        <v>0</v>
      </c>
      <c r="R40" s="5">
        <v>435</v>
      </c>
      <c r="S40" s="5" t="s">
        <v>21</v>
      </c>
      <c r="T40" s="5">
        <v>5669</v>
      </c>
      <c r="U40" s="6"/>
      <c r="V40" s="5">
        <v>523</v>
      </c>
      <c r="W40" s="5">
        <v>39</v>
      </c>
      <c r="X40" s="5">
        <v>0</v>
      </c>
      <c r="Y40" s="5">
        <v>128</v>
      </c>
      <c r="Z40" s="5" t="s">
        <v>21</v>
      </c>
      <c r="AA40" s="5">
        <v>4086</v>
      </c>
      <c r="AF40" s="1"/>
    </row>
    <row r="41" spans="1:32" s="21" customFormat="1" x14ac:dyDescent="0.3">
      <c r="A41" s="22" t="s">
        <v>230</v>
      </c>
      <c r="B41" s="23" t="s">
        <v>231</v>
      </c>
      <c r="C41" s="24">
        <v>21</v>
      </c>
      <c r="D41" s="24">
        <v>0.56999999999999995</v>
      </c>
      <c r="E41" s="24">
        <v>0.75498344352707492</v>
      </c>
      <c r="F41" s="24">
        <v>7.4378145575739978E-5</v>
      </c>
      <c r="G41" s="24">
        <v>5.5321085392859681E-9</v>
      </c>
      <c r="H41" s="24">
        <v>-23</v>
      </c>
      <c r="I41" s="24">
        <v>18</v>
      </c>
      <c r="J41" s="24">
        <v>5</v>
      </c>
      <c r="K41" s="24">
        <v>2</v>
      </c>
      <c r="L41" s="24" t="s">
        <v>21</v>
      </c>
      <c r="M41" s="24">
        <v>10500</v>
      </c>
      <c r="N41" s="25"/>
      <c r="O41" s="24">
        <v>26324</v>
      </c>
      <c r="P41" s="24">
        <v>6</v>
      </c>
      <c r="Q41" s="24">
        <v>3</v>
      </c>
      <c r="R41" s="24">
        <v>3432</v>
      </c>
      <c r="S41" s="24" t="s">
        <v>21</v>
      </c>
      <c r="T41" s="24">
        <v>7670</v>
      </c>
      <c r="U41" s="25"/>
      <c r="V41" s="24">
        <v>120</v>
      </c>
      <c r="W41" s="24">
        <v>-2</v>
      </c>
      <c r="X41" s="24">
        <v>0</v>
      </c>
      <c r="Y41" s="24">
        <v>14</v>
      </c>
      <c r="Z41" s="24" t="s">
        <v>21</v>
      </c>
      <c r="AA41" s="24">
        <v>8571</v>
      </c>
      <c r="AF41" s="26"/>
    </row>
    <row r="42" spans="1:32" x14ac:dyDescent="0.3">
      <c r="A42" s="3" t="s">
        <v>232</v>
      </c>
      <c r="B42" s="4" t="s">
        <v>233</v>
      </c>
      <c r="C42" s="5">
        <v>9</v>
      </c>
      <c r="D42" s="5">
        <v>0.32</v>
      </c>
      <c r="E42" s="5">
        <v>0.56568542494923801</v>
      </c>
      <c r="F42" s="5">
        <v>3.187634810388856E-5</v>
      </c>
      <c r="G42" s="5">
        <v>1.0161015684402798E-9</v>
      </c>
      <c r="H42" s="5"/>
      <c r="I42" s="5">
        <v>31</v>
      </c>
      <c r="J42" s="5">
        <v>5</v>
      </c>
      <c r="K42" s="5">
        <v>4</v>
      </c>
      <c r="L42" s="5" t="s">
        <v>21</v>
      </c>
      <c r="M42" s="5">
        <v>2250</v>
      </c>
      <c r="N42" s="6"/>
      <c r="O42" s="5">
        <v>175</v>
      </c>
      <c r="P42" s="5">
        <v>17</v>
      </c>
      <c r="Q42" s="5">
        <v>0</v>
      </c>
      <c r="R42" s="5">
        <v>85</v>
      </c>
      <c r="S42" s="5" t="s">
        <v>21</v>
      </c>
      <c r="T42" s="5">
        <v>2059</v>
      </c>
      <c r="U42" s="6"/>
      <c r="V42" s="5">
        <v>29</v>
      </c>
      <c r="W42" s="5">
        <v>100</v>
      </c>
      <c r="X42" s="5">
        <v>0</v>
      </c>
      <c r="Y42" s="5">
        <v>11</v>
      </c>
      <c r="Z42" s="5" t="s">
        <v>21</v>
      </c>
      <c r="AA42" s="5">
        <v>2636</v>
      </c>
      <c r="AF42" s="1"/>
    </row>
    <row r="43" spans="1:32" x14ac:dyDescent="0.3">
      <c r="A43" s="7" t="s">
        <v>234</v>
      </c>
      <c r="B43" s="8" t="s">
        <v>235</v>
      </c>
      <c r="C43" s="9">
        <v>8</v>
      </c>
      <c r="D43" s="5">
        <v>0.71</v>
      </c>
      <c r="E43" s="5">
        <v>0.84261497731763579</v>
      </c>
      <c r="F43" s="5">
        <v>2.8334531647900942E-5</v>
      </c>
      <c r="G43" s="5">
        <v>8.0284568370590011E-10</v>
      </c>
      <c r="H43" s="9">
        <v>-37</v>
      </c>
      <c r="I43" s="9">
        <v>6</v>
      </c>
      <c r="J43" s="9">
        <v>5</v>
      </c>
      <c r="K43" s="9">
        <v>1</v>
      </c>
      <c r="L43" s="9" t="s">
        <v>21</v>
      </c>
      <c r="M43" s="9">
        <v>8000</v>
      </c>
      <c r="N43" s="10"/>
      <c r="O43" s="9">
        <v>96212</v>
      </c>
      <c r="P43" s="9">
        <v>5</v>
      </c>
      <c r="Q43" s="9">
        <v>4</v>
      </c>
      <c r="R43" s="9">
        <v>14279</v>
      </c>
      <c r="S43" s="9" t="s">
        <v>21</v>
      </c>
      <c r="T43" s="9">
        <v>6738</v>
      </c>
      <c r="U43" s="10"/>
      <c r="V43" s="9">
        <v>129</v>
      </c>
      <c r="W43" s="9">
        <v>-17</v>
      </c>
      <c r="X43" s="9">
        <v>0</v>
      </c>
      <c r="Y43" s="9">
        <v>14</v>
      </c>
      <c r="Z43" s="9" t="s">
        <v>21</v>
      </c>
      <c r="AA43" s="9">
        <v>9214</v>
      </c>
      <c r="AF43" s="1"/>
    </row>
    <row r="44" spans="1:32" x14ac:dyDescent="0.3">
      <c r="A44" s="3" t="s">
        <v>236</v>
      </c>
      <c r="B44" s="4" t="s">
        <v>237</v>
      </c>
      <c r="C44" s="5">
        <v>7</v>
      </c>
      <c r="D44" s="5">
        <v>0.31</v>
      </c>
      <c r="E44" s="5">
        <v>0.55677643628300222</v>
      </c>
      <c r="F44" s="5">
        <v>2.4792715191913324E-5</v>
      </c>
      <c r="G44" s="5">
        <v>6.1467872658732971E-10</v>
      </c>
      <c r="H44" s="5">
        <v>103</v>
      </c>
      <c r="I44" s="5">
        <v>4</v>
      </c>
      <c r="J44" s="5">
        <v>0</v>
      </c>
      <c r="K44" s="5">
        <v>22</v>
      </c>
      <c r="L44" s="5" t="s">
        <v>21</v>
      </c>
      <c r="M44" s="5">
        <v>318</v>
      </c>
      <c r="N44" s="6"/>
      <c r="O44" s="5">
        <v>19722</v>
      </c>
      <c r="P44" s="5">
        <v>4</v>
      </c>
      <c r="Q44" s="5">
        <v>1</v>
      </c>
      <c r="R44" s="5">
        <v>16770</v>
      </c>
      <c r="S44" s="5" t="s">
        <v>21</v>
      </c>
      <c r="T44" s="5">
        <v>1176</v>
      </c>
      <c r="U44" s="6"/>
      <c r="V44" s="5">
        <v>169</v>
      </c>
      <c r="W44" s="5">
        <v>117</v>
      </c>
      <c r="X44" s="5">
        <v>0</v>
      </c>
      <c r="Y44" s="5">
        <v>134</v>
      </c>
      <c r="Z44" s="5" t="s">
        <v>21</v>
      </c>
      <c r="AA44" s="5">
        <v>1261</v>
      </c>
      <c r="AF44" s="1"/>
    </row>
    <row r="45" spans="1:32" ht="21.6" x14ac:dyDescent="0.3">
      <c r="A45" s="7" t="s">
        <v>238</v>
      </c>
      <c r="B45" s="8" t="s">
        <v>239</v>
      </c>
      <c r="C45" s="9">
        <v>2</v>
      </c>
      <c r="D45" s="5">
        <v>0.44</v>
      </c>
      <c r="E45" s="5">
        <v>0.66332495807107994</v>
      </c>
      <c r="F45" s="5">
        <v>7.0836329119752355E-6</v>
      </c>
      <c r="G45" s="5">
        <v>5.0177855231618757E-11</v>
      </c>
      <c r="H45" s="9"/>
      <c r="I45" s="9">
        <v>50</v>
      </c>
      <c r="J45" s="9">
        <v>5</v>
      </c>
      <c r="K45" s="9">
        <v>2</v>
      </c>
      <c r="L45" s="9" t="s">
        <v>21</v>
      </c>
      <c r="M45" s="9">
        <v>1000</v>
      </c>
      <c r="N45" s="10"/>
      <c r="O45" s="9">
        <v>38</v>
      </c>
      <c r="P45" s="9">
        <v>5</v>
      </c>
      <c r="Q45" s="9">
        <v>0</v>
      </c>
      <c r="R45" s="9">
        <v>57</v>
      </c>
      <c r="S45" s="9" t="s">
        <v>21</v>
      </c>
      <c r="T45" s="9">
        <v>667</v>
      </c>
      <c r="U45" s="10"/>
      <c r="V45" s="9">
        <v>4</v>
      </c>
      <c r="W45" s="9"/>
      <c r="X45" s="9">
        <v>0</v>
      </c>
      <c r="Y45" s="9">
        <v>4</v>
      </c>
      <c r="Z45" s="9" t="s">
        <v>21</v>
      </c>
      <c r="AA45" s="9">
        <v>1000</v>
      </c>
      <c r="AF45" s="1"/>
    </row>
    <row r="46" spans="1:32" x14ac:dyDescent="0.3">
      <c r="A46" s="3" t="s">
        <v>240</v>
      </c>
      <c r="B46" s="4" t="s">
        <v>241</v>
      </c>
      <c r="C46" s="5">
        <v>2</v>
      </c>
      <c r="D46" s="5">
        <v>0.33</v>
      </c>
      <c r="E46" s="5">
        <v>0.57445626465380284</v>
      </c>
      <c r="F46" s="5">
        <v>7.0836329119752355E-6</v>
      </c>
      <c r="G46" s="5">
        <v>5.0177855231618757E-11</v>
      </c>
      <c r="H46" s="5">
        <v>58</v>
      </c>
      <c r="I46" s="5">
        <v>67</v>
      </c>
      <c r="J46" s="5">
        <v>0</v>
      </c>
      <c r="K46" s="5">
        <v>0</v>
      </c>
      <c r="L46" s="5" t="s">
        <v>21</v>
      </c>
      <c r="M46" s="5"/>
      <c r="N46" s="6"/>
      <c r="O46" s="5">
        <v>6051</v>
      </c>
      <c r="P46" s="5">
        <v>12</v>
      </c>
      <c r="Q46" s="5">
        <v>1</v>
      </c>
      <c r="R46" s="5">
        <v>3846</v>
      </c>
      <c r="S46" s="5" t="s">
        <v>21</v>
      </c>
      <c r="T46" s="5">
        <v>1573</v>
      </c>
      <c r="U46" s="6"/>
      <c r="V46" s="5">
        <v>3</v>
      </c>
      <c r="W46" s="5">
        <v>-47</v>
      </c>
      <c r="X46" s="5">
        <v>0</v>
      </c>
      <c r="Y46" s="5">
        <v>2</v>
      </c>
      <c r="Z46" s="5" t="s">
        <v>21</v>
      </c>
      <c r="AA46" s="5">
        <v>1500</v>
      </c>
      <c r="AF46" s="1"/>
    </row>
    <row r="47" spans="1:32" x14ac:dyDescent="0.3">
      <c r="A47" s="7" t="s">
        <v>242</v>
      </c>
      <c r="B47" s="8" t="s">
        <v>243</v>
      </c>
      <c r="C47" s="9">
        <v>1</v>
      </c>
      <c r="D47" s="5">
        <v>0.35</v>
      </c>
      <c r="E47" s="5">
        <v>0.59160797830996159</v>
      </c>
      <c r="F47" s="5">
        <v>3.5418164559876178E-6</v>
      </c>
      <c r="G47" s="5">
        <v>1.2544463807904689E-11</v>
      </c>
      <c r="H47" s="9">
        <v>98</v>
      </c>
      <c r="I47" s="9">
        <v>0</v>
      </c>
      <c r="J47" s="9">
        <v>0</v>
      </c>
      <c r="K47" s="9">
        <v>1</v>
      </c>
      <c r="L47" s="9" t="s">
        <v>21</v>
      </c>
      <c r="M47" s="9">
        <v>1000</v>
      </c>
      <c r="N47" s="10"/>
      <c r="O47" s="9">
        <v>35016</v>
      </c>
      <c r="P47" s="9">
        <v>1</v>
      </c>
      <c r="Q47" s="9">
        <v>1</v>
      </c>
      <c r="R47" s="9">
        <v>37664</v>
      </c>
      <c r="S47" s="9" t="s">
        <v>21</v>
      </c>
      <c r="T47" s="9">
        <v>930</v>
      </c>
      <c r="U47" s="10"/>
      <c r="V47" s="9">
        <v>295</v>
      </c>
      <c r="W47" s="9">
        <v>270</v>
      </c>
      <c r="X47" s="9">
        <v>0</v>
      </c>
      <c r="Y47" s="9">
        <v>152</v>
      </c>
      <c r="Z47" s="9" t="s">
        <v>21</v>
      </c>
      <c r="AA47" s="9">
        <v>1941</v>
      </c>
      <c r="AF47" s="1"/>
    </row>
    <row r="48" spans="1:32" x14ac:dyDescent="0.3">
      <c r="A48" s="3" t="s">
        <v>244</v>
      </c>
      <c r="B48" s="4" t="s">
        <v>245</v>
      </c>
      <c r="C48" s="5">
        <v>1</v>
      </c>
      <c r="D48" s="5">
        <v>0.21</v>
      </c>
      <c r="E48" s="5">
        <v>0.45825756949558399</v>
      </c>
      <c r="F48" s="5">
        <v>3.5418164559876178E-6</v>
      </c>
      <c r="G48" s="5">
        <v>1.2544463807904689E-11</v>
      </c>
      <c r="H48" s="5"/>
      <c r="I48" s="5">
        <v>17</v>
      </c>
      <c r="J48" s="5">
        <v>0</v>
      </c>
      <c r="K48" s="5">
        <v>1</v>
      </c>
      <c r="L48" s="5" t="s">
        <v>21</v>
      </c>
      <c r="M48" s="5">
        <v>1000</v>
      </c>
      <c r="N48" s="6"/>
      <c r="O48" s="5">
        <v>10719</v>
      </c>
      <c r="P48" s="5">
        <v>-53</v>
      </c>
      <c r="Q48" s="5">
        <v>0</v>
      </c>
      <c r="R48" s="5">
        <v>0</v>
      </c>
      <c r="S48" s="5" t="s">
        <v>21</v>
      </c>
      <c r="T48" s="5"/>
      <c r="U48" s="6"/>
      <c r="V48" s="5">
        <v>6</v>
      </c>
      <c r="W48" s="5">
        <v>-43</v>
      </c>
      <c r="X48" s="5">
        <v>0</v>
      </c>
      <c r="Y48" s="5">
        <v>12</v>
      </c>
      <c r="Z48" s="5" t="s">
        <v>21</v>
      </c>
      <c r="AA48" s="5">
        <v>500</v>
      </c>
      <c r="AF48" s="1"/>
    </row>
    <row r="49" spans="1:32" x14ac:dyDescent="0.3">
      <c r="A49" s="7" t="s">
        <v>246</v>
      </c>
      <c r="B49" s="8" t="s">
        <v>247</v>
      </c>
      <c r="C49" s="9">
        <v>0</v>
      </c>
      <c r="D49" s="5">
        <v>0.41</v>
      </c>
      <c r="E49" s="5">
        <v>0.6403124237432849</v>
      </c>
      <c r="F49" s="5">
        <v>0</v>
      </c>
      <c r="G49" s="5">
        <v>0</v>
      </c>
      <c r="H49" s="9"/>
      <c r="I49" s="9">
        <v>0</v>
      </c>
      <c r="J49" s="9">
        <v>0</v>
      </c>
      <c r="K49" s="9"/>
      <c r="L49" s="9"/>
      <c r="M49" s="9"/>
      <c r="N49" s="10"/>
      <c r="O49" s="9">
        <v>18836</v>
      </c>
      <c r="P49" s="9">
        <v>0</v>
      </c>
      <c r="Q49" s="9">
        <v>1</v>
      </c>
      <c r="R49" s="9">
        <v>12789</v>
      </c>
      <c r="S49" s="9" t="s">
        <v>21</v>
      </c>
      <c r="T49" s="9">
        <v>1473</v>
      </c>
      <c r="U49" s="10"/>
      <c r="V49" s="9">
        <v>12</v>
      </c>
      <c r="W49" s="9">
        <v>140</v>
      </c>
      <c r="X49" s="9">
        <v>0</v>
      </c>
      <c r="Y49" s="9">
        <v>2</v>
      </c>
      <c r="Z49" s="9" t="s">
        <v>21</v>
      </c>
      <c r="AA49" s="9">
        <v>6000</v>
      </c>
      <c r="AF49" s="1"/>
    </row>
    <row r="50" spans="1:32" x14ac:dyDescent="0.3">
      <c r="A50" s="3" t="s">
        <v>248</v>
      </c>
      <c r="B50" s="4" t="s">
        <v>249</v>
      </c>
      <c r="C50" s="5">
        <v>0</v>
      </c>
      <c r="D50" s="5">
        <v>0.22</v>
      </c>
      <c r="E50" s="5">
        <v>0.46904157598234297</v>
      </c>
      <c r="F50" s="5">
        <v>0</v>
      </c>
      <c r="G50" s="5">
        <v>0</v>
      </c>
      <c r="H50" s="5"/>
      <c r="I50" s="5">
        <v>0</v>
      </c>
      <c r="J50" s="5">
        <v>0</v>
      </c>
      <c r="K50" s="5"/>
      <c r="L50" s="5"/>
      <c r="M50" s="5"/>
      <c r="N50" s="6"/>
      <c r="O50" s="5">
        <v>27145</v>
      </c>
      <c r="P50" s="5">
        <v>10</v>
      </c>
      <c r="Q50" s="5">
        <v>2</v>
      </c>
      <c r="R50" s="5">
        <v>23562</v>
      </c>
      <c r="S50" s="5" t="s">
        <v>21</v>
      </c>
      <c r="T50" s="5">
        <v>1152</v>
      </c>
      <c r="U50" s="6"/>
      <c r="V50" s="5">
        <v>68</v>
      </c>
      <c r="W50" s="5">
        <v>26</v>
      </c>
      <c r="X50" s="5">
        <v>0</v>
      </c>
      <c r="Y50" s="5">
        <v>201</v>
      </c>
      <c r="Z50" s="5" t="s">
        <v>21</v>
      </c>
      <c r="AA50" s="5">
        <v>338</v>
      </c>
      <c r="AF50" s="1"/>
    </row>
    <row r="51" spans="1:32" x14ac:dyDescent="0.3">
      <c r="A51" s="7" t="s">
        <v>250</v>
      </c>
      <c r="B51" s="8" t="s">
        <v>251</v>
      </c>
      <c r="C51" s="9">
        <v>0</v>
      </c>
      <c r="D51" s="5">
        <v>0.28000000000000003</v>
      </c>
      <c r="E51" s="5">
        <v>0.52915026221291817</v>
      </c>
      <c r="F51" s="5">
        <v>0</v>
      </c>
      <c r="G51" s="5">
        <v>0</v>
      </c>
      <c r="H51" s="9"/>
      <c r="I51" s="9">
        <v>0</v>
      </c>
      <c r="J51" s="9">
        <v>0</v>
      </c>
      <c r="K51" s="9"/>
      <c r="L51" s="9"/>
      <c r="M51" s="9"/>
      <c r="N51" s="10"/>
      <c r="O51" s="9">
        <v>53919</v>
      </c>
      <c r="P51" s="9">
        <v>11</v>
      </c>
      <c r="Q51" s="9">
        <v>1</v>
      </c>
      <c r="R51" s="9">
        <v>11666</v>
      </c>
      <c r="S51" s="9" t="s">
        <v>21</v>
      </c>
      <c r="T51" s="9">
        <v>4622</v>
      </c>
      <c r="U51" s="10"/>
      <c r="V51" s="9">
        <v>14</v>
      </c>
      <c r="W51" s="9">
        <v>19</v>
      </c>
      <c r="X51" s="9">
        <v>0</v>
      </c>
      <c r="Y51" s="9">
        <v>10</v>
      </c>
      <c r="Z51" s="9" t="s">
        <v>21</v>
      </c>
      <c r="AA51" s="9">
        <v>1400</v>
      </c>
      <c r="AF51" s="1"/>
    </row>
    <row r="52" spans="1:32" ht="21.6" x14ac:dyDescent="0.3">
      <c r="A52" s="3" t="s">
        <v>252</v>
      </c>
      <c r="B52" s="4" t="s">
        <v>253</v>
      </c>
      <c r="C52" s="5">
        <v>0</v>
      </c>
      <c r="D52" s="5">
        <v>0.26</v>
      </c>
      <c r="E52" s="5">
        <v>0.50990195135927852</v>
      </c>
      <c r="F52" s="5">
        <v>0</v>
      </c>
      <c r="G52" s="5">
        <v>0</v>
      </c>
      <c r="H52" s="5"/>
      <c r="I52" s="5">
        <v>0</v>
      </c>
      <c r="J52" s="5">
        <v>0</v>
      </c>
      <c r="K52" s="5"/>
      <c r="L52" s="5"/>
      <c r="M52" s="5"/>
      <c r="N52" s="6"/>
      <c r="O52" s="5">
        <v>31148</v>
      </c>
      <c r="P52" s="5">
        <v>6</v>
      </c>
      <c r="Q52" s="5">
        <v>1</v>
      </c>
      <c r="R52" s="5">
        <v>2936</v>
      </c>
      <c r="S52" s="5" t="s">
        <v>21</v>
      </c>
      <c r="T52" s="5">
        <v>10609</v>
      </c>
      <c r="U52" s="6"/>
      <c r="V52" s="5">
        <v>207</v>
      </c>
      <c r="W52" s="5">
        <v>24</v>
      </c>
      <c r="X52" s="5">
        <v>0</v>
      </c>
      <c r="Y52" s="5">
        <v>72</v>
      </c>
      <c r="Z52" s="5" t="s">
        <v>21</v>
      </c>
      <c r="AA52" s="5">
        <v>2875</v>
      </c>
      <c r="AF52" s="1"/>
    </row>
    <row r="53" spans="1:32" x14ac:dyDescent="0.3">
      <c r="A53" s="7" t="s">
        <v>254</v>
      </c>
      <c r="B53" s="8" t="s">
        <v>255</v>
      </c>
      <c r="C53" s="9">
        <v>0</v>
      </c>
      <c r="D53" s="5">
        <v>0.68</v>
      </c>
      <c r="E53" s="5">
        <v>0.82462112512353214</v>
      </c>
      <c r="F53" s="5">
        <v>0</v>
      </c>
      <c r="G53" s="5">
        <v>0</v>
      </c>
      <c r="H53" s="9"/>
      <c r="I53" s="9">
        <v>0</v>
      </c>
      <c r="J53" s="9">
        <v>0</v>
      </c>
      <c r="K53" s="9"/>
      <c r="L53" s="9"/>
      <c r="M53" s="9"/>
      <c r="N53" s="10"/>
      <c r="O53" s="9">
        <v>1361</v>
      </c>
      <c r="P53" s="9">
        <v>33</v>
      </c>
      <c r="Q53" s="9">
        <v>0</v>
      </c>
      <c r="R53" s="9">
        <v>229</v>
      </c>
      <c r="S53" s="9" t="s">
        <v>21</v>
      </c>
      <c r="T53" s="9">
        <v>5943</v>
      </c>
      <c r="U53" s="10"/>
      <c r="V53" s="9">
        <v>1</v>
      </c>
      <c r="W53" s="9">
        <v>-50</v>
      </c>
      <c r="X53" s="9">
        <v>0</v>
      </c>
      <c r="Y53" s="9">
        <v>1</v>
      </c>
      <c r="Z53" s="9" t="s">
        <v>21</v>
      </c>
      <c r="AA53" s="9">
        <v>1000</v>
      </c>
      <c r="AF53" s="1"/>
    </row>
    <row r="54" spans="1:32" x14ac:dyDescent="0.3">
      <c r="A54" s="3" t="s">
        <v>256</v>
      </c>
      <c r="B54" s="4" t="s">
        <v>257</v>
      </c>
      <c r="C54" s="5">
        <v>0</v>
      </c>
      <c r="D54" s="5">
        <v>0.88</v>
      </c>
      <c r="E54" s="5">
        <v>0.93808315196468595</v>
      </c>
      <c r="F54" s="5">
        <v>0</v>
      </c>
      <c r="G54" s="5">
        <v>0</v>
      </c>
      <c r="H54" s="5"/>
      <c r="I54" s="5">
        <v>0</v>
      </c>
      <c r="J54" s="5">
        <v>0</v>
      </c>
      <c r="K54" s="5"/>
      <c r="L54" s="5"/>
      <c r="M54" s="5"/>
      <c r="N54" s="6"/>
      <c r="O54" s="5">
        <v>5987</v>
      </c>
      <c r="P54" s="5">
        <v>11</v>
      </c>
      <c r="Q54" s="5">
        <v>1</v>
      </c>
      <c r="R54" s="5">
        <v>5117</v>
      </c>
      <c r="S54" s="5" t="s">
        <v>21</v>
      </c>
      <c r="T54" s="5">
        <v>1170</v>
      </c>
      <c r="U54" s="6"/>
      <c r="V54" s="5">
        <v>18</v>
      </c>
      <c r="W54" s="5">
        <v>176</v>
      </c>
      <c r="X54" s="5">
        <v>0</v>
      </c>
      <c r="Y54" s="5">
        <v>44</v>
      </c>
      <c r="Z54" s="5" t="s">
        <v>21</v>
      </c>
      <c r="AA54" s="5">
        <v>409</v>
      </c>
      <c r="AF54" s="1"/>
    </row>
    <row r="55" spans="1:32" ht="21.6" x14ac:dyDescent="0.3">
      <c r="A55" s="7" t="s">
        <v>258</v>
      </c>
      <c r="B55" s="8" t="s">
        <v>259</v>
      </c>
      <c r="C55" s="9">
        <v>0</v>
      </c>
      <c r="D55" s="5">
        <v>0.44</v>
      </c>
      <c r="E55" s="5">
        <v>0.66332495807107994</v>
      </c>
      <c r="F55" s="5">
        <v>0</v>
      </c>
      <c r="G55" s="5">
        <v>0</v>
      </c>
      <c r="H55" s="9"/>
      <c r="I55" s="9">
        <v>0</v>
      </c>
      <c r="J55" s="9">
        <v>0</v>
      </c>
      <c r="K55" s="9"/>
      <c r="L55" s="9"/>
      <c r="M55" s="9"/>
      <c r="N55" s="10"/>
      <c r="O55" s="9">
        <v>21538</v>
      </c>
      <c r="P55" s="9">
        <v>29</v>
      </c>
      <c r="Q55" s="9">
        <v>0</v>
      </c>
      <c r="R55" s="9">
        <v>3103</v>
      </c>
      <c r="S55" s="9" t="s">
        <v>21</v>
      </c>
      <c r="T55" s="9">
        <v>6941</v>
      </c>
      <c r="U55" s="10"/>
      <c r="V55" s="9">
        <v>6</v>
      </c>
      <c r="W55" s="9">
        <v>14</v>
      </c>
      <c r="X55" s="9">
        <v>0</v>
      </c>
      <c r="Y55" s="9">
        <v>5</v>
      </c>
      <c r="Z55" s="9" t="s">
        <v>21</v>
      </c>
      <c r="AA55" s="9">
        <v>1200</v>
      </c>
      <c r="AF55" s="1"/>
    </row>
    <row r="56" spans="1:32" x14ac:dyDescent="0.3">
      <c r="A56" s="3" t="s">
        <v>260</v>
      </c>
      <c r="B56" s="4" t="s">
        <v>261</v>
      </c>
      <c r="C56" s="5">
        <v>0</v>
      </c>
      <c r="D56" s="5">
        <v>0.25</v>
      </c>
      <c r="E56" s="5">
        <v>0.5</v>
      </c>
      <c r="F56" s="5">
        <v>0</v>
      </c>
      <c r="G56" s="5">
        <v>0</v>
      </c>
      <c r="H56" s="5"/>
      <c r="I56" s="5">
        <v>0</v>
      </c>
      <c r="J56" s="5"/>
      <c r="K56" s="5"/>
      <c r="L56" s="5"/>
      <c r="M56" s="5"/>
      <c r="N56" s="6"/>
      <c r="O56" s="5">
        <v>172</v>
      </c>
      <c r="P56" s="5">
        <v>27</v>
      </c>
      <c r="Q56" s="5">
        <v>1</v>
      </c>
      <c r="R56" s="5">
        <v>256</v>
      </c>
      <c r="S56" s="5" t="s">
        <v>72</v>
      </c>
      <c r="T56" s="5">
        <v>672</v>
      </c>
      <c r="U56" s="6"/>
      <c r="V56" s="5">
        <v>0</v>
      </c>
      <c r="W56" s="5"/>
      <c r="X56" s="5">
        <v>0</v>
      </c>
      <c r="Y56" s="5"/>
      <c r="Z56" s="5" t="s">
        <v>72</v>
      </c>
      <c r="AA56" s="5"/>
      <c r="AF56" s="1"/>
    </row>
    <row r="57" spans="1:32" x14ac:dyDescent="0.3">
      <c r="A57" s="7" t="s">
        <v>262</v>
      </c>
      <c r="B57" s="8" t="s">
        <v>263</v>
      </c>
      <c r="C57" s="9">
        <v>0</v>
      </c>
      <c r="D57" s="5" t="e">
        <v>#N/A</v>
      </c>
      <c r="E57" s="5" t="e">
        <v>#N/A</v>
      </c>
      <c r="F57" s="5">
        <v>0</v>
      </c>
      <c r="G57" s="5">
        <v>0</v>
      </c>
      <c r="H57" s="9"/>
      <c r="I57" s="9">
        <v>0</v>
      </c>
      <c r="J57" s="9">
        <v>0</v>
      </c>
      <c r="K57" s="9"/>
      <c r="L57" s="9"/>
      <c r="M57" s="9"/>
      <c r="N57" s="10"/>
      <c r="O57" s="9">
        <v>1025</v>
      </c>
      <c r="P57" s="9">
        <v>-51</v>
      </c>
      <c r="Q57" s="9">
        <v>2</v>
      </c>
      <c r="R57" s="9">
        <v>439</v>
      </c>
      <c r="S57" s="9" t="s">
        <v>21</v>
      </c>
      <c r="T57" s="9">
        <v>2335</v>
      </c>
      <c r="U57" s="10"/>
      <c r="V57" s="9">
        <v>0</v>
      </c>
      <c r="W57" s="9"/>
      <c r="X57" s="9">
        <v>0</v>
      </c>
      <c r="Y57" s="9"/>
      <c r="Z57" s="9" t="s">
        <v>21</v>
      </c>
      <c r="AA57" s="9"/>
      <c r="AF57" s="1"/>
    </row>
    <row r="58" spans="1:32" ht="21.6" x14ac:dyDescent="0.3">
      <c r="A58" s="3" t="s">
        <v>264</v>
      </c>
      <c r="B58" s="4" t="s">
        <v>265</v>
      </c>
      <c r="C58" s="5">
        <v>0</v>
      </c>
      <c r="D58" s="5">
        <v>0.39</v>
      </c>
      <c r="E58" s="5">
        <v>0.62449979983983983</v>
      </c>
      <c r="F58" s="5">
        <v>0</v>
      </c>
      <c r="G58" s="5">
        <v>0</v>
      </c>
      <c r="H58" s="5"/>
      <c r="I58" s="5">
        <v>0</v>
      </c>
      <c r="J58" s="5">
        <v>5</v>
      </c>
      <c r="K58" s="5"/>
      <c r="L58" s="5"/>
      <c r="M58" s="5"/>
      <c r="N58" s="6"/>
      <c r="O58" s="5">
        <v>197</v>
      </c>
      <c r="P58" s="5">
        <v>19</v>
      </c>
      <c r="Q58" s="5">
        <v>0</v>
      </c>
      <c r="R58" s="5">
        <v>72</v>
      </c>
      <c r="S58" s="5" t="s">
        <v>21</v>
      </c>
      <c r="T58" s="5">
        <v>2736</v>
      </c>
      <c r="U58" s="6"/>
      <c r="V58" s="5">
        <v>15</v>
      </c>
      <c r="W58" s="5">
        <v>29</v>
      </c>
      <c r="X58" s="5">
        <v>0</v>
      </c>
      <c r="Y58" s="5">
        <v>12</v>
      </c>
      <c r="Z58" s="5" t="s">
        <v>21</v>
      </c>
      <c r="AA58" s="5">
        <v>1250</v>
      </c>
      <c r="AF58" s="1"/>
    </row>
    <row r="59" spans="1:32" ht="21.6" x14ac:dyDescent="0.3">
      <c r="A59" s="7" t="s">
        <v>266</v>
      </c>
      <c r="B59" s="8" t="s">
        <v>267</v>
      </c>
      <c r="C59" s="9">
        <v>0</v>
      </c>
      <c r="D59" s="5">
        <v>0.41</v>
      </c>
      <c r="E59" s="5">
        <v>0.6403124237432849</v>
      </c>
      <c r="F59" s="5">
        <v>0</v>
      </c>
      <c r="G59" s="5">
        <v>0</v>
      </c>
      <c r="H59" s="9"/>
      <c r="I59" s="9">
        <v>0</v>
      </c>
      <c r="J59" s="9">
        <v>5</v>
      </c>
      <c r="K59" s="9"/>
      <c r="L59" s="9"/>
      <c r="M59" s="9"/>
      <c r="N59" s="10"/>
      <c r="O59" s="9">
        <v>637</v>
      </c>
      <c r="P59" s="9">
        <v>-32</v>
      </c>
      <c r="Q59" s="9">
        <v>1</v>
      </c>
      <c r="R59" s="9">
        <v>580</v>
      </c>
      <c r="S59" s="9" t="s">
        <v>21</v>
      </c>
      <c r="T59" s="9">
        <v>1098</v>
      </c>
      <c r="U59" s="10"/>
      <c r="V59" s="9">
        <v>382</v>
      </c>
      <c r="W59" s="9">
        <v>-13</v>
      </c>
      <c r="X59" s="9">
        <v>0</v>
      </c>
      <c r="Y59" s="9">
        <v>280</v>
      </c>
      <c r="Z59" s="9" t="s">
        <v>21</v>
      </c>
      <c r="AA59" s="9">
        <v>1364</v>
      </c>
      <c r="AF59" s="1"/>
    </row>
    <row r="60" spans="1:32" ht="21.6" x14ac:dyDescent="0.3">
      <c r="A60" s="3" t="s">
        <v>268</v>
      </c>
      <c r="B60" s="4" t="s">
        <v>269</v>
      </c>
      <c r="C60" s="5">
        <v>0</v>
      </c>
      <c r="D60" s="5">
        <v>0.54</v>
      </c>
      <c r="E60" s="5">
        <v>0.73484692283495345</v>
      </c>
      <c r="F60" s="5">
        <v>0</v>
      </c>
      <c r="G60" s="5">
        <v>0</v>
      </c>
      <c r="H60" s="5"/>
      <c r="I60" s="5">
        <v>0</v>
      </c>
      <c r="J60" s="5">
        <v>5</v>
      </c>
      <c r="K60" s="5"/>
      <c r="L60" s="5"/>
      <c r="M60" s="5"/>
      <c r="N60" s="6"/>
      <c r="O60" s="5">
        <v>42</v>
      </c>
      <c r="P60" s="5">
        <v>-34</v>
      </c>
      <c r="Q60" s="5">
        <v>0</v>
      </c>
      <c r="R60" s="5">
        <v>41</v>
      </c>
      <c r="S60" s="5" t="s">
        <v>21</v>
      </c>
      <c r="T60" s="5">
        <v>1024</v>
      </c>
      <c r="U60" s="6"/>
      <c r="V60" s="5">
        <v>70</v>
      </c>
      <c r="W60" s="5">
        <v>-37</v>
      </c>
      <c r="X60" s="5">
        <v>0</v>
      </c>
      <c r="Y60" s="5">
        <v>29</v>
      </c>
      <c r="Z60" s="5" t="s">
        <v>21</v>
      </c>
      <c r="AA60" s="5">
        <v>2414</v>
      </c>
      <c r="AF60" s="1"/>
    </row>
    <row r="61" spans="1:32" x14ac:dyDescent="0.3">
      <c r="A61" s="7" t="s">
        <v>270</v>
      </c>
      <c r="B61" s="8" t="s">
        <v>271</v>
      </c>
      <c r="C61" s="9">
        <v>0</v>
      </c>
      <c r="D61" s="5">
        <v>0.21</v>
      </c>
      <c r="E61" s="5">
        <v>0.45825756949558399</v>
      </c>
      <c r="F61" s="5">
        <v>0</v>
      </c>
      <c r="G61" s="5">
        <v>0</v>
      </c>
      <c r="H61" s="9"/>
      <c r="I61" s="9">
        <v>0</v>
      </c>
      <c r="J61" s="9">
        <v>5</v>
      </c>
      <c r="K61" s="9"/>
      <c r="L61" s="9"/>
      <c r="M61" s="9"/>
      <c r="N61" s="10"/>
      <c r="O61" s="9">
        <v>2906</v>
      </c>
      <c r="P61" s="9">
        <v>8</v>
      </c>
      <c r="Q61" s="9">
        <v>0</v>
      </c>
      <c r="R61" s="9">
        <v>1048</v>
      </c>
      <c r="S61" s="9" t="s">
        <v>21</v>
      </c>
      <c r="T61" s="9">
        <v>2773</v>
      </c>
      <c r="U61" s="10"/>
      <c r="V61" s="9">
        <v>79</v>
      </c>
      <c r="W61" s="9">
        <v>-16</v>
      </c>
      <c r="X61" s="9">
        <v>0</v>
      </c>
      <c r="Y61" s="9">
        <v>319</v>
      </c>
      <c r="Z61" s="9" t="s">
        <v>21</v>
      </c>
      <c r="AA61" s="9">
        <v>248</v>
      </c>
      <c r="AF61" s="1"/>
    </row>
    <row r="62" spans="1:32" x14ac:dyDescent="0.3">
      <c r="A62" s="3" t="s">
        <v>272</v>
      </c>
      <c r="B62" s="4" t="s">
        <v>273</v>
      </c>
      <c r="C62" s="5">
        <v>0</v>
      </c>
      <c r="D62" s="5">
        <v>0.42</v>
      </c>
      <c r="E62" s="5">
        <v>0.64807406984078597</v>
      </c>
      <c r="F62" s="5">
        <v>0</v>
      </c>
      <c r="G62" s="5">
        <v>0</v>
      </c>
      <c r="H62" s="5"/>
      <c r="I62" s="5">
        <v>0</v>
      </c>
      <c r="J62" s="5"/>
      <c r="K62" s="5"/>
      <c r="L62" s="5"/>
      <c r="M62" s="5"/>
      <c r="N62" s="6"/>
      <c r="O62" s="5">
        <v>767</v>
      </c>
      <c r="P62" s="5">
        <v>67</v>
      </c>
      <c r="Q62" s="5">
        <v>0</v>
      </c>
      <c r="R62" s="5">
        <v>158</v>
      </c>
      <c r="S62" s="5" t="s">
        <v>21</v>
      </c>
      <c r="T62" s="5">
        <v>4854</v>
      </c>
      <c r="U62" s="6"/>
      <c r="V62" s="5">
        <v>0</v>
      </c>
      <c r="W62" s="5"/>
      <c r="X62" s="5">
        <v>0</v>
      </c>
      <c r="Y62" s="5"/>
      <c r="Z62" s="5" t="s">
        <v>21</v>
      </c>
      <c r="AA62" s="5"/>
      <c r="AF62" s="1"/>
    </row>
    <row r="63" spans="1:32" x14ac:dyDescent="0.3">
      <c r="A63" s="7" t="s">
        <v>274</v>
      </c>
      <c r="B63" s="8" t="s">
        <v>275</v>
      </c>
      <c r="C63" s="9">
        <v>0</v>
      </c>
      <c r="D63" s="5">
        <v>0.33</v>
      </c>
      <c r="E63" s="5">
        <v>0.57445626465380284</v>
      </c>
      <c r="F63" s="5">
        <v>0</v>
      </c>
      <c r="G63" s="5">
        <v>0</v>
      </c>
      <c r="H63" s="9"/>
      <c r="I63" s="9">
        <v>0</v>
      </c>
      <c r="J63" s="9">
        <v>5</v>
      </c>
      <c r="K63" s="9"/>
      <c r="L63" s="9"/>
      <c r="M63" s="9"/>
      <c r="N63" s="10"/>
      <c r="O63" s="9">
        <v>3689</v>
      </c>
      <c r="P63" s="9">
        <v>-9</v>
      </c>
      <c r="Q63" s="9">
        <v>1</v>
      </c>
      <c r="R63" s="9">
        <v>251</v>
      </c>
      <c r="S63" s="9" t="s">
        <v>21</v>
      </c>
      <c r="T63" s="9">
        <v>14697</v>
      </c>
      <c r="U63" s="10"/>
      <c r="V63" s="9">
        <v>28</v>
      </c>
      <c r="W63" s="9">
        <v>128</v>
      </c>
      <c r="X63" s="9">
        <v>0</v>
      </c>
      <c r="Y63" s="9">
        <v>5</v>
      </c>
      <c r="Z63" s="9" t="s">
        <v>21</v>
      </c>
      <c r="AA63" s="9">
        <v>5600</v>
      </c>
      <c r="AF63" s="1"/>
    </row>
    <row r="64" spans="1:32" x14ac:dyDescent="0.3">
      <c r="A64" s="3" t="s">
        <v>276</v>
      </c>
      <c r="B64" s="4" t="s">
        <v>277</v>
      </c>
      <c r="C64" s="5">
        <v>0</v>
      </c>
      <c r="D64" s="5">
        <v>0.71</v>
      </c>
      <c r="E64" s="5">
        <v>0.84261497731763579</v>
      </c>
      <c r="F64" s="5">
        <v>0</v>
      </c>
      <c r="G64" s="5">
        <v>0</v>
      </c>
      <c r="H64" s="5"/>
      <c r="I64" s="5">
        <v>0</v>
      </c>
      <c r="J64" s="5">
        <v>5</v>
      </c>
      <c r="K64" s="5"/>
      <c r="L64" s="5"/>
      <c r="M64" s="5"/>
      <c r="N64" s="6"/>
      <c r="O64" s="5">
        <v>1307</v>
      </c>
      <c r="P64" s="5">
        <v>6</v>
      </c>
      <c r="Q64" s="5">
        <v>1</v>
      </c>
      <c r="R64" s="5">
        <v>1878</v>
      </c>
      <c r="S64" s="5" t="s">
        <v>21</v>
      </c>
      <c r="T64" s="5">
        <v>696</v>
      </c>
      <c r="U64" s="6"/>
      <c r="V64" s="5">
        <v>23</v>
      </c>
      <c r="W64" s="5">
        <v>2</v>
      </c>
      <c r="X64" s="5">
        <v>0</v>
      </c>
      <c r="Y64" s="5">
        <v>4</v>
      </c>
      <c r="Z64" s="5" t="s">
        <v>21</v>
      </c>
      <c r="AA64" s="5">
        <v>5750</v>
      </c>
      <c r="AF64" s="1"/>
    </row>
    <row r="65" spans="1:32" ht="21.6" x14ac:dyDescent="0.3">
      <c r="A65" s="7" t="s">
        <v>278</v>
      </c>
      <c r="B65" s="8" t="s">
        <v>279</v>
      </c>
      <c r="C65" s="9">
        <v>0</v>
      </c>
      <c r="D65" s="5">
        <v>0.39</v>
      </c>
      <c r="E65" s="5">
        <v>0.62449979983983983</v>
      </c>
      <c r="F65" s="5">
        <v>0</v>
      </c>
      <c r="G65" s="5">
        <v>0</v>
      </c>
      <c r="H65" s="9"/>
      <c r="I65" s="9">
        <v>0</v>
      </c>
      <c r="J65" s="9">
        <v>5</v>
      </c>
      <c r="K65" s="9"/>
      <c r="L65" s="9"/>
      <c r="M65" s="9"/>
      <c r="N65" s="10"/>
      <c r="O65" s="9">
        <v>2082</v>
      </c>
      <c r="P65" s="9">
        <v>47</v>
      </c>
      <c r="Q65" s="9">
        <v>2</v>
      </c>
      <c r="R65" s="9">
        <v>627</v>
      </c>
      <c r="S65" s="9" t="s">
        <v>21</v>
      </c>
      <c r="T65" s="9">
        <v>3321</v>
      </c>
      <c r="U65" s="10"/>
      <c r="V65" s="9">
        <v>8</v>
      </c>
      <c r="W65" s="9">
        <v>-11</v>
      </c>
      <c r="X65" s="9">
        <v>0</v>
      </c>
      <c r="Y65" s="9">
        <v>1</v>
      </c>
      <c r="Z65" s="9" t="s">
        <v>21</v>
      </c>
      <c r="AA65" s="9">
        <v>8000</v>
      </c>
      <c r="AF65" s="1"/>
    </row>
    <row r="66" spans="1:32" ht="21.6" x14ac:dyDescent="0.3">
      <c r="A66" s="3" t="s">
        <v>280</v>
      </c>
      <c r="B66" s="4" t="s">
        <v>281</v>
      </c>
      <c r="C66" s="5">
        <v>0</v>
      </c>
      <c r="D66" s="5">
        <v>0.59</v>
      </c>
      <c r="E66" s="5">
        <v>0.76811457478686085</v>
      </c>
      <c r="F66" s="5">
        <v>0</v>
      </c>
      <c r="G66" s="5">
        <v>0</v>
      </c>
      <c r="H66" s="5"/>
      <c r="I66" s="5">
        <v>0</v>
      </c>
      <c r="J66" s="5">
        <v>5</v>
      </c>
      <c r="K66" s="5"/>
      <c r="L66" s="5"/>
      <c r="M66" s="5"/>
      <c r="N66" s="6"/>
      <c r="O66" s="5">
        <v>10247</v>
      </c>
      <c r="P66" s="5">
        <v>44</v>
      </c>
      <c r="Q66" s="5">
        <v>1</v>
      </c>
      <c r="R66" s="5">
        <v>2240</v>
      </c>
      <c r="S66" s="5" t="s">
        <v>21</v>
      </c>
      <c r="T66" s="5">
        <v>4575</v>
      </c>
      <c r="U66" s="6"/>
      <c r="V66" s="5">
        <v>66</v>
      </c>
      <c r="W66" s="5">
        <v>50</v>
      </c>
      <c r="X66" s="5">
        <v>0</v>
      </c>
      <c r="Y66" s="5">
        <v>9</v>
      </c>
      <c r="Z66" s="5" t="s">
        <v>21</v>
      </c>
      <c r="AA66" s="5">
        <v>7333</v>
      </c>
      <c r="AF66" s="1"/>
    </row>
    <row r="67" spans="1:32" x14ac:dyDescent="0.3">
      <c r="A67" s="7" t="s">
        <v>282</v>
      </c>
      <c r="B67" s="8" t="s">
        <v>283</v>
      </c>
      <c r="C67" s="9">
        <v>0</v>
      </c>
      <c r="D67" s="5">
        <v>0.47</v>
      </c>
      <c r="E67" s="5">
        <v>0.68556546004010444</v>
      </c>
      <c r="F67" s="5">
        <v>0</v>
      </c>
      <c r="G67" s="5">
        <v>0</v>
      </c>
      <c r="H67" s="9"/>
      <c r="I67" s="9">
        <v>0</v>
      </c>
      <c r="J67" s="9">
        <v>5</v>
      </c>
      <c r="K67" s="9"/>
      <c r="L67" s="9"/>
      <c r="M67" s="9"/>
      <c r="N67" s="10"/>
      <c r="O67" s="9">
        <v>177</v>
      </c>
      <c r="P67" s="9">
        <v>85</v>
      </c>
      <c r="Q67" s="9">
        <v>1</v>
      </c>
      <c r="R67" s="9">
        <v>29</v>
      </c>
      <c r="S67" s="9" t="s">
        <v>21</v>
      </c>
      <c r="T67" s="9">
        <v>6103</v>
      </c>
      <c r="U67" s="10"/>
      <c r="V67" s="9">
        <v>5</v>
      </c>
      <c r="W67" s="9"/>
      <c r="X67" s="9">
        <v>0</v>
      </c>
      <c r="Y67" s="9">
        <v>1</v>
      </c>
      <c r="Z67" s="9" t="s">
        <v>21</v>
      </c>
      <c r="AA67" s="9">
        <v>5000</v>
      </c>
      <c r="AF67" s="1"/>
    </row>
    <row r="68" spans="1:32" x14ac:dyDescent="0.3">
      <c r="A68" s="3" t="s">
        <v>284</v>
      </c>
      <c r="B68" s="4" t="s">
        <v>285</v>
      </c>
      <c r="C68" s="5">
        <v>0</v>
      </c>
      <c r="D68" s="5">
        <v>0.48</v>
      </c>
      <c r="E68" s="5">
        <v>0.69282032302755092</v>
      </c>
      <c r="F68" s="5">
        <v>0</v>
      </c>
      <c r="G68" s="5">
        <v>0</v>
      </c>
      <c r="H68" s="5"/>
      <c r="I68" s="5">
        <v>0</v>
      </c>
      <c r="J68" s="5">
        <v>5</v>
      </c>
      <c r="K68" s="5"/>
      <c r="L68" s="5"/>
      <c r="M68" s="5"/>
      <c r="N68" s="6"/>
      <c r="O68" s="5">
        <v>1636</v>
      </c>
      <c r="P68" s="5">
        <v>26</v>
      </c>
      <c r="Q68" s="5">
        <v>1</v>
      </c>
      <c r="R68" s="5">
        <v>183</v>
      </c>
      <c r="S68" s="5" t="s">
        <v>21</v>
      </c>
      <c r="T68" s="5">
        <v>8940</v>
      </c>
      <c r="U68" s="6"/>
      <c r="V68" s="5">
        <v>9</v>
      </c>
      <c r="W68" s="5">
        <v>46</v>
      </c>
      <c r="X68" s="5">
        <v>0</v>
      </c>
      <c r="Y68" s="5">
        <v>1</v>
      </c>
      <c r="Z68" s="5" t="s">
        <v>21</v>
      </c>
      <c r="AA68" s="5">
        <v>9000</v>
      </c>
      <c r="AF68" s="1"/>
    </row>
    <row r="69" spans="1:32" x14ac:dyDescent="0.3">
      <c r="A69" s="7" t="s">
        <v>286</v>
      </c>
      <c r="B69" s="8" t="s">
        <v>287</v>
      </c>
      <c r="C69" s="9">
        <v>0</v>
      </c>
      <c r="D69" s="5">
        <v>0.36</v>
      </c>
      <c r="E69" s="5">
        <v>0.6</v>
      </c>
      <c r="F69" s="5">
        <v>0</v>
      </c>
      <c r="G69" s="5">
        <v>0</v>
      </c>
      <c r="H69" s="9"/>
      <c r="I69" s="9">
        <v>0</v>
      </c>
      <c r="J69" s="9">
        <v>0</v>
      </c>
      <c r="K69" s="9"/>
      <c r="L69" s="9"/>
      <c r="M69" s="9"/>
      <c r="N69" s="10"/>
      <c r="O69" s="9">
        <v>58325</v>
      </c>
      <c r="P69" s="9">
        <v>10</v>
      </c>
      <c r="Q69" s="9">
        <v>1</v>
      </c>
      <c r="R69" s="9">
        <v>28338</v>
      </c>
      <c r="S69" s="9" t="s">
        <v>21</v>
      </c>
      <c r="T69" s="9">
        <v>2058</v>
      </c>
      <c r="U69" s="10"/>
      <c r="V69" s="9">
        <v>52</v>
      </c>
      <c r="W69" s="9">
        <v>148</v>
      </c>
      <c r="X69" s="9">
        <v>0</v>
      </c>
      <c r="Y69" s="9">
        <v>24</v>
      </c>
      <c r="Z69" s="9" t="s">
        <v>21</v>
      </c>
      <c r="AA69" s="9">
        <v>2167</v>
      </c>
      <c r="AF69" s="1"/>
    </row>
    <row r="70" spans="1:32" x14ac:dyDescent="0.3">
      <c r="A70" s="3" t="s">
        <v>288</v>
      </c>
      <c r="B70" s="4" t="s">
        <v>289</v>
      </c>
      <c r="C70" s="5">
        <v>0</v>
      </c>
      <c r="D70" s="5">
        <v>0.3</v>
      </c>
      <c r="E70" s="5">
        <v>0.54772255750516607</v>
      </c>
      <c r="F70" s="5">
        <v>0</v>
      </c>
      <c r="G70" s="5">
        <v>0</v>
      </c>
      <c r="H70" s="5"/>
      <c r="I70" s="5">
        <v>0</v>
      </c>
      <c r="J70" s="5"/>
      <c r="K70" s="5"/>
      <c r="L70" s="5"/>
      <c r="M70" s="5"/>
      <c r="N70" s="6"/>
      <c r="O70" s="5">
        <v>6660</v>
      </c>
      <c r="P70" s="5">
        <v>-16</v>
      </c>
      <c r="Q70" s="5">
        <v>0</v>
      </c>
      <c r="R70" s="5">
        <v>7036</v>
      </c>
      <c r="S70" s="5" t="s">
        <v>21</v>
      </c>
      <c r="T70" s="5">
        <v>947</v>
      </c>
      <c r="U70" s="6"/>
      <c r="V70" s="5">
        <v>0</v>
      </c>
      <c r="W70" s="5"/>
      <c r="X70" s="5">
        <v>0</v>
      </c>
      <c r="Y70" s="5"/>
      <c r="Z70" s="5" t="s">
        <v>21</v>
      </c>
      <c r="AA70" s="5"/>
      <c r="AF70" s="1"/>
    </row>
    <row r="71" spans="1:32" x14ac:dyDescent="0.3">
      <c r="A71" s="17" t="s">
        <v>290</v>
      </c>
      <c r="B71" s="18" t="s">
        <v>291</v>
      </c>
      <c r="C71" s="19">
        <v>0</v>
      </c>
      <c r="D71" s="5">
        <v>0.33</v>
      </c>
      <c r="E71" s="5">
        <v>0.57445626465380284</v>
      </c>
      <c r="F71" s="5">
        <v>0</v>
      </c>
      <c r="G71" s="5">
        <v>0</v>
      </c>
      <c r="H71" s="19"/>
      <c r="I71" s="19">
        <v>0</v>
      </c>
      <c r="J71" s="19">
        <v>0</v>
      </c>
      <c r="K71" s="19"/>
      <c r="L71" s="19"/>
      <c r="M71" s="19"/>
      <c r="N71" s="20"/>
      <c r="O71" s="19">
        <v>8366</v>
      </c>
      <c r="P71" s="19">
        <v>6</v>
      </c>
      <c r="Q71" s="19">
        <v>1</v>
      </c>
      <c r="R71" s="19">
        <v>11985</v>
      </c>
      <c r="S71" s="19" t="s">
        <v>21</v>
      </c>
      <c r="T71" s="19">
        <v>698</v>
      </c>
      <c r="U71" s="20"/>
      <c r="V71" s="19">
        <v>130</v>
      </c>
      <c r="W71" s="19">
        <v>-6</v>
      </c>
      <c r="X71" s="19">
        <v>0</v>
      </c>
      <c r="Y71" s="19">
        <v>281</v>
      </c>
      <c r="Z71" s="19" t="s">
        <v>21</v>
      </c>
      <c r="AA71" s="19">
        <v>463</v>
      </c>
      <c r="AB71" s="15"/>
      <c r="AC71" s="15"/>
      <c r="AD71" s="15"/>
      <c r="AE71" s="15"/>
      <c r="AF71" s="16"/>
    </row>
    <row r="72" spans="1:32" x14ac:dyDescent="0.3">
      <c r="C72">
        <v>282341</v>
      </c>
      <c r="G72">
        <v>0.24571503534219644</v>
      </c>
    </row>
    <row r="73" spans="1:32" x14ac:dyDescent="0.3">
      <c r="F73" s="28" t="s">
        <v>155</v>
      </c>
      <c r="G73" s="29">
        <v>0.49569651536216841</v>
      </c>
    </row>
  </sheetData>
  <mergeCells count="6">
    <mergeCell ref="A1:A3"/>
    <mergeCell ref="B1:B3"/>
    <mergeCell ref="C1:AF1"/>
    <mergeCell ref="C2:M2"/>
    <mergeCell ref="N2:T2"/>
    <mergeCell ref="U2:A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9B34-EA50-4F5F-8461-AA65A8FE050C}">
  <dimension ref="A1:AF44"/>
  <sheetViews>
    <sheetView workbookViewId="0">
      <selection activeCell="A32" activeCellId="2" sqref="A25:XFD25 A31:XFD31 A32:XFD32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16.5546875" bestFit="1" customWidth="1"/>
    <col min="10" max="10" width="26.5546875" bestFit="1" customWidth="1"/>
    <col min="11" max="11" width="17.2187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44140625" bestFit="1" customWidth="1"/>
    <col min="18" max="18" width="17.2187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33203125" bestFit="1" customWidth="1"/>
    <col min="25" max="25" width="17.21875" bestFit="1" customWidth="1"/>
    <col min="27" max="27" width="13.77734375" bestFit="1" customWidth="1"/>
  </cols>
  <sheetData>
    <row r="1" spans="1:32" x14ac:dyDescent="0.3">
      <c r="A1" s="43" t="s">
        <v>0</v>
      </c>
      <c r="B1" s="46" t="s">
        <v>1</v>
      </c>
      <c r="C1" s="49" t="s">
        <v>2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ht="14.4" customHeight="1" x14ac:dyDescent="0.3">
      <c r="A2" s="44"/>
      <c r="B2" s="47"/>
      <c r="C2" s="52" t="s">
        <v>3</v>
      </c>
      <c r="D2" s="53"/>
      <c r="E2" s="53"/>
      <c r="F2" s="53"/>
      <c r="G2" s="53"/>
      <c r="H2" s="53"/>
      <c r="I2" s="53"/>
      <c r="J2" s="53"/>
      <c r="K2" s="53"/>
      <c r="L2" s="53"/>
      <c r="M2" s="54"/>
      <c r="N2" s="52" t="s">
        <v>4</v>
      </c>
      <c r="O2" s="53"/>
      <c r="P2" s="53"/>
      <c r="Q2" s="53"/>
      <c r="R2" s="53"/>
      <c r="S2" s="53"/>
      <c r="T2" s="54"/>
      <c r="U2" s="52" t="s">
        <v>5</v>
      </c>
      <c r="V2" s="53"/>
      <c r="W2" s="53"/>
      <c r="X2" s="53"/>
      <c r="Y2" s="53"/>
      <c r="Z2" s="53"/>
      <c r="AA2" s="54"/>
      <c r="AF2" s="1"/>
    </row>
    <row r="3" spans="1:32" x14ac:dyDescent="0.3">
      <c r="A3" s="45"/>
      <c r="B3" s="48"/>
      <c r="C3" s="2" t="s">
        <v>6</v>
      </c>
      <c r="D3" s="2"/>
      <c r="E3" s="2"/>
      <c r="F3" s="2"/>
      <c r="G3" s="2"/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/>
      <c r="O3" s="2" t="s">
        <v>6</v>
      </c>
      <c r="P3" s="2" t="s">
        <v>11</v>
      </c>
      <c r="Q3" s="2" t="s">
        <v>17</v>
      </c>
      <c r="R3" s="2" t="s">
        <v>14</v>
      </c>
      <c r="S3" s="2" t="s">
        <v>15</v>
      </c>
      <c r="T3" s="2" t="s">
        <v>16</v>
      </c>
      <c r="U3" s="2"/>
      <c r="V3" s="2" t="s">
        <v>6</v>
      </c>
      <c r="W3" s="2" t="s">
        <v>11</v>
      </c>
      <c r="X3" s="2" t="s">
        <v>18</v>
      </c>
      <c r="Y3" s="2" t="s">
        <v>14</v>
      </c>
      <c r="Z3" s="2" t="s">
        <v>15</v>
      </c>
      <c r="AA3" s="2" t="s">
        <v>16</v>
      </c>
      <c r="AF3" s="1"/>
    </row>
    <row r="4" spans="1:32" ht="21.6" x14ac:dyDescent="0.3">
      <c r="A4" s="3" t="s">
        <v>312</v>
      </c>
      <c r="B4" s="4" t="s">
        <v>313</v>
      </c>
      <c r="C4" s="5">
        <v>147982</v>
      </c>
      <c r="D4" s="5">
        <v>0.37</v>
      </c>
      <c r="E4" s="5">
        <v>0.60827625302982191</v>
      </c>
      <c r="F4" s="5">
        <v>0.38380458857886846</v>
      </c>
      <c r="G4" s="5">
        <v>0.14730596221419448</v>
      </c>
      <c r="H4" s="5">
        <v>31</v>
      </c>
      <c r="I4" s="5">
        <v>23</v>
      </c>
      <c r="J4" s="5">
        <v>0</v>
      </c>
      <c r="K4" s="5">
        <v>42054</v>
      </c>
      <c r="L4" s="5" t="s">
        <v>21</v>
      </c>
      <c r="M4" s="5">
        <v>3519</v>
      </c>
      <c r="N4" s="6"/>
      <c r="O4" s="5">
        <v>199710</v>
      </c>
      <c r="P4" s="5">
        <v>-7</v>
      </c>
      <c r="Q4" s="5">
        <v>5</v>
      </c>
      <c r="R4" s="5">
        <v>74137</v>
      </c>
      <c r="S4" s="5" t="s">
        <v>21</v>
      </c>
      <c r="T4" s="5">
        <v>2694</v>
      </c>
      <c r="U4" s="6"/>
      <c r="V4" s="5">
        <v>647787</v>
      </c>
      <c r="W4" s="5">
        <v>-3</v>
      </c>
      <c r="X4" s="5">
        <v>16</v>
      </c>
      <c r="Y4" s="5">
        <v>210725</v>
      </c>
      <c r="Z4" s="5" t="s">
        <v>21</v>
      </c>
      <c r="AA4" s="5">
        <v>3074</v>
      </c>
      <c r="AF4" s="1"/>
    </row>
    <row r="5" spans="1:32" x14ac:dyDescent="0.3">
      <c r="A5" s="7" t="s">
        <v>296</v>
      </c>
      <c r="B5" s="8" t="s">
        <v>297</v>
      </c>
      <c r="C5" s="9">
        <v>55927</v>
      </c>
      <c r="D5" s="5">
        <v>0.5</v>
      </c>
      <c r="E5" s="5">
        <v>0.70710678118654757</v>
      </c>
      <c r="F5" s="5">
        <v>0.14505169024239689</v>
      </c>
      <c r="G5" s="5">
        <v>2.1039992842176256E-2</v>
      </c>
      <c r="H5" s="9">
        <v>41</v>
      </c>
      <c r="I5" s="9">
        <v>39</v>
      </c>
      <c r="J5" s="9">
        <v>0</v>
      </c>
      <c r="K5" s="9">
        <v>3945</v>
      </c>
      <c r="L5" s="9" t="s">
        <v>21</v>
      </c>
      <c r="M5" s="9">
        <v>14177</v>
      </c>
      <c r="N5" s="10"/>
      <c r="O5" s="9">
        <v>109838</v>
      </c>
      <c r="P5" s="9">
        <v>7</v>
      </c>
      <c r="Q5" s="9">
        <v>13</v>
      </c>
      <c r="R5" s="9">
        <v>11539</v>
      </c>
      <c r="S5" s="9" t="s">
        <v>21</v>
      </c>
      <c r="T5" s="9">
        <v>9519</v>
      </c>
      <c r="U5" s="10"/>
      <c r="V5" s="9">
        <v>143596</v>
      </c>
      <c r="W5" s="9">
        <v>30</v>
      </c>
      <c r="X5" s="9">
        <v>17</v>
      </c>
      <c r="Y5" s="9">
        <v>10605</v>
      </c>
      <c r="Z5" s="9" t="s">
        <v>21</v>
      </c>
      <c r="AA5" s="9">
        <v>13540</v>
      </c>
      <c r="AF5" s="1"/>
    </row>
    <row r="6" spans="1:32" x14ac:dyDescent="0.3">
      <c r="A6" s="3" t="s">
        <v>318</v>
      </c>
      <c r="B6" s="4" t="s">
        <v>319</v>
      </c>
      <c r="C6" s="5">
        <v>33981</v>
      </c>
      <c r="D6" s="5">
        <v>0.16</v>
      </c>
      <c r="E6" s="5">
        <v>0.4</v>
      </c>
      <c r="F6" s="5">
        <v>8.8132771043089905E-2</v>
      </c>
      <c r="G6" s="5">
        <v>7.7673853317337064E-3</v>
      </c>
      <c r="H6" s="5">
        <v>49</v>
      </c>
      <c r="I6" s="5">
        <v>4</v>
      </c>
      <c r="J6" s="5">
        <v>0</v>
      </c>
      <c r="K6" s="5">
        <v>11508</v>
      </c>
      <c r="L6" s="5" t="s">
        <v>21</v>
      </c>
      <c r="M6" s="5">
        <v>2953</v>
      </c>
      <c r="N6" s="6"/>
      <c r="O6" s="5">
        <v>131395</v>
      </c>
      <c r="P6" s="5">
        <v>34</v>
      </c>
      <c r="Q6" s="5">
        <v>0</v>
      </c>
      <c r="R6" s="5">
        <v>32969</v>
      </c>
      <c r="S6" s="5" t="s">
        <v>21</v>
      </c>
      <c r="T6" s="5">
        <v>3985</v>
      </c>
      <c r="U6" s="6"/>
      <c r="V6" s="5">
        <v>755812</v>
      </c>
      <c r="W6" s="5">
        <v>10</v>
      </c>
      <c r="X6" s="5">
        <v>3</v>
      </c>
      <c r="Y6" s="5">
        <v>269948</v>
      </c>
      <c r="Z6" s="5" t="s">
        <v>21</v>
      </c>
      <c r="AA6" s="5">
        <v>2800</v>
      </c>
      <c r="AF6" s="1"/>
    </row>
    <row r="7" spans="1:32" x14ac:dyDescent="0.3">
      <c r="A7" s="7" t="s">
        <v>302</v>
      </c>
      <c r="B7" s="8" t="s">
        <v>303</v>
      </c>
      <c r="C7" s="9">
        <v>23533</v>
      </c>
      <c r="D7" s="5">
        <v>0.76</v>
      </c>
      <c r="E7" s="5">
        <v>0.87177978870813466</v>
      </c>
      <c r="F7" s="5">
        <v>6.103494602739868E-2</v>
      </c>
      <c r="G7" s="5">
        <v>3.72526463656747E-3</v>
      </c>
      <c r="H7" s="9">
        <v>6</v>
      </c>
      <c r="I7" s="9">
        <v>5</v>
      </c>
      <c r="J7" s="9">
        <v>5</v>
      </c>
      <c r="K7" s="9">
        <v>9438</v>
      </c>
      <c r="L7" s="9" t="s">
        <v>21</v>
      </c>
      <c r="M7" s="9">
        <v>2493</v>
      </c>
      <c r="N7" s="10"/>
      <c r="O7" s="9">
        <v>23616</v>
      </c>
      <c r="P7" s="9">
        <v>4</v>
      </c>
      <c r="Q7" s="9">
        <v>5</v>
      </c>
      <c r="R7" s="9">
        <v>11476</v>
      </c>
      <c r="S7" s="9" t="s">
        <v>21</v>
      </c>
      <c r="T7" s="9">
        <v>2058</v>
      </c>
      <c r="U7" s="10"/>
      <c r="V7" s="9">
        <v>459538</v>
      </c>
      <c r="W7" s="9">
        <v>2</v>
      </c>
      <c r="X7" s="9">
        <v>82</v>
      </c>
      <c r="Y7" s="9">
        <v>178275</v>
      </c>
      <c r="Z7" s="9" t="s">
        <v>21</v>
      </c>
      <c r="AA7" s="9">
        <v>2578</v>
      </c>
      <c r="AF7" s="1"/>
    </row>
    <row r="8" spans="1:32" ht="21.6" x14ac:dyDescent="0.3">
      <c r="A8" s="3" t="s">
        <v>324</v>
      </c>
      <c r="B8" s="4" t="s">
        <v>325</v>
      </c>
      <c r="C8" s="5">
        <v>22336</v>
      </c>
      <c r="D8" s="5">
        <v>0.72</v>
      </c>
      <c r="E8" s="5">
        <v>0.84852813742385702</v>
      </c>
      <c r="F8" s="5">
        <v>5.7930419175964684E-2</v>
      </c>
      <c r="G8" s="5">
        <v>3.355933465902977E-3</v>
      </c>
      <c r="H8" s="5">
        <v>15</v>
      </c>
      <c r="I8" s="5">
        <v>10</v>
      </c>
      <c r="J8" s="5">
        <v>5</v>
      </c>
      <c r="K8" s="5">
        <v>9257</v>
      </c>
      <c r="L8" s="5" t="s">
        <v>21</v>
      </c>
      <c r="M8" s="5">
        <v>2413</v>
      </c>
      <c r="N8" s="6"/>
      <c r="O8" s="5">
        <v>22907</v>
      </c>
      <c r="P8" s="5">
        <v>15</v>
      </c>
      <c r="Q8" s="5">
        <v>2</v>
      </c>
      <c r="R8" s="5">
        <v>10191</v>
      </c>
      <c r="S8" s="5" t="s">
        <v>21</v>
      </c>
      <c r="T8" s="5">
        <v>2248</v>
      </c>
      <c r="U8" s="6"/>
      <c r="V8" s="5">
        <v>233811</v>
      </c>
      <c r="W8" s="5">
        <v>15</v>
      </c>
      <c r="X8" s="5">
        <v>17</v>
      </c>
      <c r="Y8" s="5">
        <v>85830</v>
      </c>
      <c r="Z8" s="5" t="s">
        <v>21</v>
      </c>
      <c r="AA8" s="5">
        <v>2724</v>
      </c>
      <c r="AF8" s="1"/>
    </row>
    <row r="9" spans="1:32" x14ac:dyDescent="0.3">
      <c r="A9" s="7" t="s">
        <v>316</v>
      </c>
      <c r="B9" s="8" t="s">
        <v>317</v>
      </c>
      <c r="C9" s="9">
        <v>19888</v>
      </c>
      <c r="D9" s="5">
        <v>0.94</v>
      </c>
      <c r="E9" s="5">
        <v>0.96953597148326576</v>
      </c>
      <c r="F9" s="5">
        <v>5.1581311630174861E-2</v>
      </c>
      <c r="G9" s="5">
        <v>2.6606317094892123E-3</v>
      </c>
      <c r="H9" s="9">
        <v>29</v>
      </c>
      <c r="I9" s="9">
        <v>9</v>
      </c>
      <c r="J9" s="9">
        <v>5</v>
      </c>
      <c r="K9" s="9">
        <v>18505</v>
      </c>
      <c r="L9" s="9" t="s">
        <v>21</v>
      </c>
      <c r="M9" s="9">
        <v>1075</v>
      </c>
      <c r="N9" s="10"/>
      <c r="O9" s="9">
        <v>9320</v>
      </c>
      <c r="P9" s="9">
        <v>1</v>
      </c>
      <c r="Q9" s="9">
        <v>3</v>
      </c>
      <c r="R9" s="9">
        <v>8068</v>
      </c>
      <c r="S9" s="9" t="s">
        <v>21</v>
      </c>
      <c r="T9" s="9">
        <v>1155</v>
      </c>
      <c r="U9" s="10"/>
      <c r="V9" s="9">
        <v>214816</v>
      </c>
      <c r="W9" s="9">
        <v>-1</v>
      </c>
      <c r="X9" s="9">
        <v>63</v>
      </c>
      <c r="Y9" s="9">
        <v>160744</v>
      </c>
      <c r="Z9" s="9" t="s">
        <v>21</v>
      </c>
      <c r="AA9" s="9">
        <v>1336</v>
      </c>
      <c r="AF9" s="1"/>
    </row>
    <row r="10" spans="1:32" ht="21.6" x14ac:dyDescent="0.3">
      <c r="A10" s="3" t="s">
        <v>328</v>
      </c>
      <c r="B10" s="4" t="s">
        <v>313</v>
      </c>
      <c r="C10" s="5">
        <v>13834</v>
      </c>
      <c r="D10" s="5">
        <v>0.32</v>
      </c>
      <c r="E10" s="5">
        <v>0.56568542494923801</v>
      </c>
      <c r="F10" s="5">
        <v>3.5879719684826984E-2</v>
      </c>
      <c r="G10" s="5">
        <v>1.2873542846617611E-3</v>
      </c>
      <c r="H10" s="5">
        <v>7</v>
      </c>
      <c r="I10" s="5">
        <v>17</v>
      </c>
      <c r="J10" s="5">
        <v>0</v>
      </c>
      <c r="K10" s="5">
        <v>2930</v>
      </c>
      <c r="L10" s="5" t="s">
        <v>21</v>
      </c>
      <c r="M10" s="5">
        <v>4722</v>
      </c>
      <c r="N10" s="6"/>
      <c r="O10" s="5">
        <v>40013</v>
      </c>
      <c r="P10" s="5">
        <v>-4</v>
      </c>
      <c r="Q10" s="5">
        <v>2</v>
      </c>
      <c r="R10" s="5">
        <v>8695</v>
      </c>
      <c r="S10" s="5" t="s">
        <v>21</v>
      </c>
      <c r="T10" s="5">
        <v>4602</v>
      </c>
      <c r="U10" s="6"/>
      <c r="V10" s="5">
        <v>82271</v>
      </c>
      <c r="W10" s="5">
        <v>8</v>
      </c>
      <c r="X10" s="5">
        <v>4</v>
      </c>
      <c r="Y10" s="5">
        <v>16033</v>
      </c>
      <c r="Z10" s="5" t="s">
        <v>21</v>
      </c>
      <c r="AA10" s="5">
        <v>5131</v>
      </c>
      <c r="AF10" s="1"/>
    </row>
    <row r="11" spans="1:32" ht="21.6" x14ac:dyDescent="0.3">
      <c r="A11" s="7" t="s">
        <v>314</v>
      </c>
      <c r="B11" s="8" t="s">
        <v>315</v>
      </c>
      <c r="C11" s="9">
        <v>13670</v>
      </c>
      <c r="D11" s="5">
        <v>0.22</v>
      </c>
      <c r="E11" s="5">
        <v>0.46904157598234297</v>
      </c>
      <c r="F11" s="5">
        <v>3.5454370976694002E-2</v>
      </c>
      <c r="G11" s="5">
        <v>1.2570124213530419E-3</v>
      </c>
      <c r="H11" s="9">
        <v>51</v>
      </c>
      <c r="I11" s="9">
        <v>10</v>
      </c>
      <c r="J11" s="9">
        <v>5</v>
      </c>
      <c r="K11" s="9">
        <v>4856</v>
      </c>
      <c r="L11" s="9" t="s">
        <v>21</v>
      </c>
      <c r="M11" s="9">
        <v>2815</v>
      </c>
      <c r="N11" s="10"/>
      <c r="O11" s="9">
        <v>26654</v>
      </c>
      <c r="P11" s="9">
        <v>7</v>
      </c>
      <c r="Q11" s="9">
        <v>3</v>
      </c>
      <c r="R11" s="9">
        <v>13530</v>
      </c>
      <c r="S11" s="9" t="s">
        <v>21</v>
      </c>
      <c r="T11" s="9">
        <v>1970</v>
      </c>
      <c r="U11" s="10"/>
      <c r="V11" s="9">
        <v>142507</v>
      </c>
      <c r="W11" s="9">
        <v>18</v>
      </c>
      <c r="X11" s="9">
        <v>16</v>
      </c>
      <c r="Y11" s="9">
        <v>95090</v>
      </c>
      <c r="Z11" s="9" t="s">
        <v>21</v>
      </c>
      <c r="AA11" s="9">
        <v>1499</v>
      </c>
      <c r="AF11" s="1"/>
    </row>
    <row r="12" spans="1:32" x14ac:dyDescent="0.3">
      <c r="A12" s="3" t="s">
        <v>294</v>
      </c>
      <c r="B12" s="4" t="s">
        <v>295</v>
      </c>
      <c r="C12" s="5">
        <v>12354</v>
      </c>
      <c r="D12" s="5">
        <v>0.24</v>
      </c>
      <c r="E12" s="5">
        <v>0.4898979485566356</v>
      </c>
      <c r="F12" s="5">
        <v>3.2041206952895224E-2</v>
      </c>
      <c r="G12" s="5">
        <v>1.0266389429982611E-3</v>
      </c>
      <c r="H12" s="5">
        <v>4</v>
      </c>
      <c r="I12" s="5">
        <v>14</v>
      </c>
      <c r="J12" s="5">
        <v>5</v>
      </c>
      <c r="K12" s="5">
        <v>3105</v>
      </c>
      <c r="L12" s="5" t="s">
        <v>21</v>
      </c>
      <c r="M12" s="5">
        <v>3979</v>
      </c>
      <c r="N12" s="6"/>
      <c r="O12" s="5">
        <v>24914</v>
      </c>
      <c r="P12" s="5">
        <v>3</v>
      </c>
      <c r="Q12" s="5">
        <v>4</v>
      </c>
      <c r="R12" s="5">
        <v>6504</v>
      </c>
      <c r="S12" s="5" t="s">
        <v>21</v>
      </c>
      <c r="T12" s="5">
        <v>3831</v>
      </c>
      <c r="U12" s="6"/>
      <c r="V12" s="5">
        <v>87966</v>
      </c>
      <c r="W12" s="5">
        <v>6</v>
      </c>
      <c r="X12" s="5">
        <v>18</v>
      </c>
      <c r="Y12" s="5">
        <v>24557</v>
      </c>
      <c r="Z12" s="5" t="s">
        <v>21</v>
      </c>
      <c r="AA12" s="5">
        <v>3582</v>
      </c>
      <c r="AF12" s="1"/>
    </row>
    <row r="13" spans="1:32" x14ac:dyDescent="0.3">
      <c r="A13" s="7" t="s">
        <v>355</v>
      </c>
      <c r="B13" s="8" t="s">
        <v>356</v>
      </c>
      <c r="C13" s="9">
        <v>10255</v>
      </c>
      <c r="D13" s="5">
        <v>0.43</v>
      </c>
      <c r="E13" s="5">
        <v>0.65574385243020006</v>
      </c>
      <c r="F13" s="5">
        <v>2.6597262206729845E-2</v>
      </c>
      <c r="G13" s="5">
        <v>7.0741435689353975E-4</v>
      </c>
      <c r="H13" s="9">
        <v>28</v>
      </c>
      <c r="I13" s="9">
        <v>56</v>
      </c>
      <c r="J13" s="9">
        <v>5</v>
      </c>
      <c r="K13" s="9">
        <v>1314</v>
      </c>
      <c r="L13" s="9" t="s">
        <v>21</v>
      </c>
      <c r="M13" s="9">
        <v>7804</v>
      </c>
      <c r="N13" s="10"/>
      <c r="O13" s="9">
        <v>11716</v>
      </c>
      <c r="P13" s="9">
        <v>16</v>
      </c>
      <c r="Q13" s="9">
        <v>8</v>
      </c>
      <c r="R13" s="9">
        <v>1734</v>
      </c>
      <c r="S13" s="9" t="s">
        <v>21</v>
      </c>
      <c r="T13" s="9">
        <v>6757</v>
      </c>
      <c r="U13" s="10"/>
      <c r="V13" s="9">
        <v>18356</v>
      </c>
      <c r="W13" s="9">
        <v>9</v>
      </c>
      <c r="X13" s="9">
        <v>13</v>
      </c>
      <c r="Y13" s="9">
        <v>2384</v>
      </c>
      <c r="Z13" s="9" t="s">
        <v>21</v>
      </c>
      <c r="AA13" s="9">
        <v>7700</v>
      </c>
      <c r="AF13" s="1"/>
    </row>
    <row r="14" spans="1:32" x14ac:dyDescent="0.3">
      <c r="A14" s="3" t="s">
        <v>292</v>
      </c>
      <c r="B14" s="4" t="s">
        <v>293</v>
      </c>
      <c r="C14" s="5">
        <v>5879</v>
      </c>
      <c r="D14" s="5">
        <v>0.49</v>
      </c>
      <c r="E14" s="5">
        <v>0.7</v>
      </c>
      <c r="F14" s="5">
        <v>1.5247713750693784E-2</v>
      </c>
      <c r="G14" s="5">
        <v>2.3249277462309632E-4</v>
      </c>
      <c r="H14" s="5">
        <v>68</v>
      </c>
      <c r="I14" s="5">
        <v>11</v>
      </c>
      <c r="J14" s="5">
        <v>5</v>
      </c>
      <c r="K14" s="5">
        <v>1689</v>
      </c>
      <c r="L14" s="5" t="s">
        <v>21</v>
      </c>
      <c r="M14" s="5">
        <v>3481</v>
      </c>
      <c r="N14" s="6"/>
      <c r="O14" s="5">
        <v>99431</v>
      </c>
      <c r="P14" s="5">
        <v>36</v>
      </c>
      <c r="Q14" s="5">
        <v>6</v>
      </c>
      <c r="R14" s="5">
        <v>26390</v>
      </c>
      <c r="S14" s="5" t="s">
        <v>21</v>
      </c>
      <c r="T14" s="5">
        <v>3768</v>
      </c>
      <c r="U14" s="6"/>
      <c r="V14" s="5">
        <v>53356</v>
      </c>
      <c r="W14" s="5">
        <v>4</v>
      </c>
      <c r="X14" s="5">
        <v>3</v>
      </c>
      <c r="Y14" s="5">
        <v>11301</v>
      </c>
      <c r="Z14" s="5" t="s">
        <v>21</v>
      </c>
      <c r="AA14" s="5">
        <v>4721</v>
      </c>
      <c r="AF14" s="1"/>
    </row>
    <row r="15" spans="1:32" x14ac:dyDescent="0.3">
      <c r="A15" s="7" t="s">
        <v>304</v>
      </c>
      <c r="B15" s="8" t="s">
        <v>305</v>
      </c>
      <c r="C15" s="9">
        <v>5266</v>
      </c>
      <c r="D15" s="5">
        <v>0.42</v>
      </c>
      <c r="E15" s="5">
        <v>0.64807406984078597</v>
      </c>
      <c r="F15" s="5">
        <v>1.3657843274562591E-2</v>
      </c>
      <c r="G15" s="5">
        <v>1.865366829125146E-4</v>
      </c>
      <c r="H15" s="9">
        <v>16</v>
      </c>
      <c r="I15" s="9">
        <v>10</v>
      </c>
      <c r="J15" s="9">
        <v>5</v>
      </c>
      <c r="K15" s="9">
        <v>3689</v>
      </c>
      <c r="L15" s="9" t="s">
        <v>21</v>
      </c>
      <c r="M15" s="9">
        <v>1427</v>
      </c>
      <c r="N15" s="10"/>
      <c r="O15" s="9">
        <v>8469</v>
      </c>
      <c r="P15" s="9">
        <v>27</v>
      </c>
      <c r="Q15" s="9">
        <v>4</v>
      </c>
      <c r="R15" s="9">
        <v>8231</v>
      </c>
      <c r="S15" s="9" t="s">
        <v>21</v>
      </c>
      <c r="T15" s="9">
        <v>1029</v>
      </c>
      <c r="U15" s="10"/>
      <c r="V15" s="9">
        <v>52041</v>
      </c>
      <c r="W15" s="9">
        <v>10</v>
      </c>
      <c r="X15" s="9">
        <v>22</v>
      </c>
      <c r="Y15" s="9">
        <v>32933</v>
      </c>
      <c r="Z15" s="9" t="s">
        <v>21</v>
      </c>
      <c r="AA15" s="9">
        <v>1580</v>
      </c>
      <c r="AF15" s="1"/>
    </row>
    <row r="16" spans="1:32" x14ac:dyDescent="0.3">
      <c r="A16" s="3" t="s">
        <v>298</v>
      </c>
      <c r="B16" s="4" t="s">
        <v>299</v>
      </c>
      <c r="C16" s="5">
        <v>4862</v>
      </c>
      <c r="D16" s="5">
        <v>0.41</v>
      </c>
      <c r="E16" s="5">
        <v>0.6403124237432849</v>
      </c>
      <c r="F16" s="5">
        <v>1.2610033042332571E-2</v>
      </c>
      <c r="G16" s="5">
        <v>1.5901293332871923E-4</v>
      </c>
      <c r="H16" s="5">
        <v>83</v>
      </c>
      <c r="I16" s="5">
        <v>10</v>
      </c>
      <c r="J16" s="5">
        <v>5</v>
      </c>
      <c r="K16" s="5">
        <v>5428</v>
      </c>
      <c r="L16" s="5" t="s">
        <v>72</v>
      </c>
      <c r="M16" s="5">
        <v>896</v>
      </c>
      <c r="N16" s="6"/>
      <c r="O16" s="5">
        <v>36566</v>
      </c>
      <c r="P16" s="5">
        <v>11</v>
      </c>
      <c r="Q16" s="5">
        <v>4</v>
      </c>
      <c r="R16" s="5">
        <v>65948</v>
      </c>
      <c r="S16" s="5" t="s">
        <v>72</v>
      </c>
      <c r="T16" s="5">
        <v>554</v>
      </c>
      <c r="U16" s="6"/>
      <c r="V16" s="5">
        <v>50561</v>
      </c>
      <c r="W16" s="5">
        <v>36</v>
      </c>
      <c r="X16" s="5">
        <v>7</v>
      </c>
      <c r="Y16" s="5">
        <v>74086</v>
      </c>
      <c r="Z16" s="5" t="s">
        <v>72</v>
      </c>
      <c r="AA16" s="5">
        <v>682</v>
      </c>
      <c r="AF16" s="1"/>
    </row>
    <row r="17" spans="1:32" ht="21.6" x14ac:dyDescent="0.3">
      <c r="A17" s="7" t="s">
        <v>300</v>
      </c>
      <c r="B17" s="8" t="s">
        <v>301</v>
      </c>
      <c r="C17" s="9">
        <v>3998</v>
      </c>
      <c r="D17" s="5">
        <v>0.34</v>
      </c>
      <c r="E17" s="5">
        <v>0.5830951894845301</v>
      </c>
      <c r="F17" s="5">
        <v>1.036917155558322E-2</v>
      </c>
      <c r="G17" s="5">
        <v>1.0751971874911613E-4</v>
      </c>
      <c r="H17" s="9">
        <v>44</v>
      </c>
      <c r="I17" s="9">
        <v>33</v>
      </c>
      <c r="J17" s="9">
        <v>5</v>
      </c>
      <c r="K17" s="9">
        <v>511</v>
      </c>
      <c r="L17" s="9" t="s">
        <v>21</v>
      </c>
      <c r="M17" s="9">
        <v>7824</v>
      </c>
      <c r="N17" s="10"/>
      <c r="O17" s="9">
        <v>42899</v>
      </c>
      <c r="P17" s="9">
        <v>21</v>
      </c>
      <c r="Q17" s="9">
        <v>7</v>
      </c>
      <c r="R17" s="9">
        <v>0</v>
      </c>
      <c r="S17" s="9" t="s">
        <v>21</v>
      </c>
      <c r="T17" s="9"/>
      <c r="U17" s="10"/>
      <c r="V17" s="9">
        <v>12123</v>
      </c>
      <c r="W17" s="9">
        <v>25</v>
      </c>
      <c r="X17" s="9">
        <v>2</v>
      </c>
      <c r="Y17" s="9">
        <v>1497</v>
      </c>
      <c r="Z17" s="9" t="s">
        <v>21</v>
      </c>
      <c r="AA17" s="9">
        <v>8098</v>
      </c>
      <c r="AF17" s="1"/>
    </row>
    <row r="18" spans="1:32" ht="21.6" x14ac:dyDescent="0.3">
      <c r="A18" s="3" t="s">
        <v>353</v>
      </c>
      <c r="B18" s="4" t="s">
        <v>354</v>
      </c>
      <c r="C18" s="5">
        <v>3664</v>
      </c>
      <c r="D18" s="5">
        <v>0.25</v>
      </c>
      <c r="E18" s="5">
        <v>0.5</v>
      </c>
      <c r="F18" s="5">
        <v>9.5029126012148371E-3</v>
      </c>
      <c r="G18" s="5">
        <v>9.030534790632774E-5</v>
      </c>
      <c r="H18" s="5">
        <v>33</v>
      </c>
      <c r="I18" s="5">
        <v>0</v>
      </c>
      <c r="J18" s="5">
        <v>5</v>
      </c>
      <c r="K18" s="5">
        <v>1137</v>
      </c>
      <c r="L18" s="5" t="s">
        <v>21</v>
      </c>
      <c r="M18" s="5">
        <v>3223</v>
      </c>
      <c r="N18" s="6"/>
      <c r="O18" s="5">
        <v>12027</v>
      </c>
      <c r="P18" s="5">
        <v>26</v>
      </c>
      <c r="Q18" s="5">
        <v>1</v>
      </c>
      <c r="R18" s="5">
        <v>4029</v>
      </c>
      <c r="S18" s="5" t="s">
        <v>21</v>
      </c>
      <c r="T18" s="5">
        <v>2985</v>
      </c>
      <c r="U18" s="6"/>
      <c r="V18" s="5">
        <v>844308</v>
      </c>
      <c r="W18" s="5">
        <v>13</v>
      </c>
      <c r="X18" s="5">
        <v>62</v>
      </c>
      <c r="Y18" s="5">
        <v>320231</v>
      </c>
      <c r="Z18" s="5" t="s">
        <v>21</v>
      </c>
      <c r="AA18" s="5">
        <v>2637</v>
      </c>
      <c r="AF18" s="1"/>
    </row>
    <row r="19" spans="1:32" ht="21.6" x14ac:dyDescent="0.3">
      <c r="A19" s="7" t="s">
        <v>363</v>
      </c>
      <c r="B19" s="8" t="s">
        <v>364</v>
      </c>
      <c r="C19" s="9">
        <v>2427</v>
      </c>
      <c r="D19" s="5">
        <v>0.24</v>
      </c>
      <c r="E19" s="5">
        <v>0.4898979485566356</v>
      </c>
      <c r="F19" s="5">
        <v>6.2946421624313345E-3</v>
      </c>
      <c r="G19" s="5">
        <v>3.9622519953058224E-5</v>
      </c>
      <c r="H19" s="9">
        <v>10</v>
      </c>
      <c r="I19" s="9">
        <v>6</v>
      </c>
      <c r="J19" s="9">
        <v>5</v>
      </c>
      <c r="K19" s="9">
        <v>1359</v>
      </c>
      <c r="L19" s="9" t="s">
        <v>21</v>
      </c>
      <c r="M19" s="9">
        <v>1786</v>
      </c>
      <c r="N19" s="10"/>
      <c r="O19" s="9">
        <v>10607</v>
      </c>
      <c r="P19" s="9">
        <v>24</v>
      </c>
      <c r="Q19" s="9">
        <v>3</v>
      </c>
      <c r="R19" s="9">
        <v>5417</v>
      </c>
      <c r="S19" s="9" t="s">
        <v>21</v>
      </c>
      <c r="T19" s="9">
        <v>1958</v>
      </c>
      <c r="U19" s="10"/>
      <c r="V19" s="9">
        <v>40459</v>
      </c>
      <c r="W19" s="9">
        <v>12</v>
      </c>
      <c r="X19" s="9">
        <v>11</v>
      </c>
      <c r="Y19" s="9">
        <v>22346</v>
      </c>
      <c r="Z19" s="9" t="s">
        <v>21</v>
      </c>
      <c r="AA19" s="9">
        <v>1811</v>
      </c>
      <c r="AF19" s="1"/>
    </row>
    <row r="20" spans="1:32" x14ac:dyDescent="0.3">
      <c r="A20" s="3" t="s">
        <v>322</v>
      </c>
      <c r="B20" s="4" t="s">
        <v>323</v>
      </c>
      <c r="C20" s="5">
        <v>1962</v>
      </c>
      <c r="D20" s="5">
        <v>0.81</v>
      </c>
      <c r="E20" s="5">
        <v>0.9</v>
      </c>
      <c r="F20" s="5">
        <v>5.0886229594933165E-3</v>
      </c>
      <c r="G20" s="5">
        <v>2.5894083623882521E-5</v>
      </c>
      <c r="H20" s="5">
        <v>1</v>
      </c>
      <c r="I20" s="5">
        <v>9</v>
      </c>
      <c r="J20" s="5">
        <v>5</v>
      </c>
      <c r="K20" s="5">
        <v>925</v>
      </c>
      <c r="L20" s="5" t="s">
        <v>21</v>
      </c>
      <c r="M20" s="5">
        <v>2121</v>
      </c>
      <c r="N20" s="6"/>
      <c r="O20" s="5">
        <v>3148</v>
      </c>
      <c r="P20" s="5">
        <v>6</v>
      </c>
      <c r="Q20" s="5">
        <v>6</v>
      </c>
      <c r="R20" s="5">
        <v>0</v>
      </c>
      <c r="S20" s="5" t="s">
        <v>21</v>
      </c>
      <c r="T20" s="5"/>
      <c r="U20" s="6"/>
      <c r="V20" s="5">
        <v>21059</v>
      </c>
      <c r="W20" s="5">
        <v>10</v>
      </c>
      <c r="X20" s="5">
        <v>39</v>
      </c>
      <c r="Y20" s="5">
        <v>10595</v>
      </c>
      <c r="Z20" s="5" t="s">
        <v>21</v>
      </c>
      <c r="AA20" s="5">
        <v>1988</v>
      </c>
      <c r="AF20" s="1"/>
    </row>
    <row r="21" spans="1:32" x14ac:dyDescent="0.3">
      <c r="A21" s="7" t="s">
        <v>351</v>
      </c>
      <c r="B21" s="8" t="s">
        <v>352</v>
      </c>
      <c r="C21" s="9">
        <v>925</v>
      </c>
      <c r="D21" s="5">
        <v>0.32</v>
      </c>
      <c r="E21" s="5">
        <v>0.56568542494923801</v>
      </c>
      <c r="F21" s="5">
        <v>2.3990704574573486E-3</v>
      </c>
      <c r="G21" s="5">
        <v>5.7555390598446118E-6</v>
      </c>
      <c r="H21" s="9">
        <v>31</v>
      </c>
      <c r="I21" s="9">
        <v>2</v>
      </c>
      <c r="J21" s="9">
        <v>5</v>
      </c>
      <c r="K21" s="9">
        <v>251</v>
      </c>
      <c r="L21" s="9" t="s">
        <v>21</v>
      </c>
      <c r="M21" s="9">
        <v>3685</v>
      </c>
      <c r="N21" s="10"/>
      <c r="O21" s="9">
        <v>5021</v>
      </c>
      <c r="P21" s="9">
        <v>32</v>
      </c>
      <c r="Q21" s="9">
        <v>1</v>
      </c>
      <c r="R21" s="9">
        <v>1224</v>
      </c>
      <c r="S21" s="9" t="s">
        <v>21</v>
      </c>
      <c r="T21" s="9">
        <v>4102</v>
      </c>
      <c r="U21" s="10"/>
      <c r="V21" s="9">
        <v>43486</v>
      </c>
      <c r="W21" s="9">
        <v>4</v>
      </c>
      <c r="X21" s="9">
        <v>9</v>
      </c>
      <c r="Y21" s="9">
        <v>8667</v>
      </c>
      <c r="Z21" s="9" t="s">
        <v>21</v>
      </c>
      <c r="AA21" s="9">
        <v>5017</v>
      </c>
      <c r="AF21" s="1"/>
    </row>
    <row r="22" spans="1:32" x14ac:dyDescent="0.3">
      <c r="A22" s="3" t="s">
        <v>310</v>
      </c>
      <c r="B22" s="4" t="s">
        <v>311</v>
      </c>
      <c r="C22" s="5">
        <v>712</v>
      </c>
      <c r="D22" s="5">
        <v>0.51</v>
      </c>
      <c r="E22" s="5">
        <v>0.71414284285428498</v>
      </c>
      <c r="F22" s="5">
        <v>1.8466358548212239E-3</v>
      </c>
      <c r="G22" s="5">
        <v>3.4100639803113125E-6</v>
      </c>
      <c r="H22" s="5">
        <v>21</v>
      </c>
      <c r="I22" s="5">
        <v>6</v>
      </c>
      <c r="J22" s="5">
        <v>0</v>
      </c>
      <c r="K22" s="5">
        <v>72</v>
      </c>
      <c r="L22" s="5" t="s">
        <v>21</v>
      </c>
      <c r="M22" s="5">
        <v>9889</v>
      </c>
      <c r="N22" s="6"/>
      <c r="O22" s="5">
        <v>22062</v>
      </c>
      <c r="P22" s="5">
        <v>112</v>
      </c>
      <c r="Q22" s="5">
        <v>32</v>
      </c>
      <c r="R22" s="5">
        <v>2033</v>
      </c>
      <c r="S22" s="5" t="s">
        <v>21</v>
      </c>
      <c r="T22" s="5">
        <v>10852</v>
      </c>
      <c r="U22" s="6"/>
      <c r="V22" s="5">
        <v>11516</v>
      </c>
      <c r="W22" s="5">
        <v>19</v>
      </c>
      <c r="X22" s="5">
        <v>21</v>
      </c>
      <c r="Y22" s="5">
        <v>610</v>
      </c>
      <c r="Z22" s="5" t="s">
        <v>21</v>
      </c>
      <c r="AA22" s="5">
        <v>18879</v>
      </c>
      <c r="AF22" s="1"/>
    </row>
    <row r="23" spans="1:32" x14ac:dyDescent="0.3">
      <c r="A23" s="7" t="s">
        <v>361</v>
      </c>
      <c r="B23" s="8" t="s">
        <v>362</v>
      </c>
      <c r="C23" s="9">
        <v>496</v>
      </c>
      <c r="D23" s="5">
        <v>0.52</v>
      </c>
      <c r="E23" s="5">
        <v>0.72111025509279791</v>
      </c>
      <c r="F23" s="5">
        <v>1.2864204831338863E-3</v>
      </c>
      <c r="G23" s="5">
        <v>1.6548776594264216E-6</v>
      </c>
      <c r="H23" s="9">
        <v>13</v>
      </c>
      <c r="I23" s="9">
        <v>1</v>
      </c>
      <c r="J23" s="9">
        <v>5</v>
      </c>
      <c r="K23" s="9">
        <v>199</v>
      </c>
      <c r="L23" s="9" t="s">
        <v>21</v>
      </c>
      <c r="M23" s="9">
        <v>2492</v>
      </c>
      <c r="N23" s="10"/>
      <c r="O23" s="9">
        <v>3392</v>
      </c>
      <c r="P23" s="9">
        <v>20</v>
      </c>
      <c r="Q23" s="9">
        <v>4</v>
      </c>
      <c r="R23" s="9">
        <v>1886</v>
      </c>
      <c r="S23" s="9" t="s">
        <v>21</v>
      </c>
      <c r="T23" s="9">
        <v>1799</v>
      </c>
      <c r="U23" s="10"/>
      <c r="V23" s="9">
        <v>33484</v>
      </c>
      <c r="W23" s="9">
        <v>12</v>
      </c>
      <c r="X23" s="9">
        <v>40</v>
      </c>
      <c r="Y23" s="9">
        <v>11038</v>
      </c>
      <c r="Z23" s="9" t="s">
        <v>21</v>
      </c>
      <c r="AA23" s="9">
        <v>3034</v>
      </c>
      <c r="AF23" s="1"/>
    </row>
    <row r="24" spans="1:32" x14ac:dyDescent="0.3">
      <c r="A24" s="3" t="s">
        <v>306</v>
      </c>
      <c r="B24" s="4" t="s">
        <v>307</v>
      </c>
      <c r="C24" s="5">
        <v>352</v>
      </c>
      <c r="D24" s="5">
        <v>0.41</v>
      </c>
      <c r="E24" s="5">
        <v>0.6403124237432849</v>
      </c>
      <c r="F24" s="5">
        <v>9.1294356867566118E-4</v>
      </c>
      <c r="G24" s="5">
        <v>8.3346595958625164E-7</v>
      </c>
      <c r="H24" s="5">
        <v>18</v>
      </c>
      <c r="I24" s="5">
        <v>2</v>
      </c>
      <c r="J24" s="5">
        <v>5</v>
      </c>
      <c r="K24" s="5">
        <v>130</v>
      </c>
      <c r="L24" s="5" t="s">
        <v>72</v>
      </c>
      <c r="M24" s="5">
        <v>2708</v>
      </c>
      <c r="N24" s="6"/>
      <c r="O24" s="5">
        <v>1865</v>
      </c>
      <c r="P24" s="5">
        <v>50</v>
      </c>
      <c r="Q24" s="5">
        <v>1</v>
      </c>
      <c r="R24" s="5">
        <v>1690</v>
      </c>
      <c r="S24" s="5" t="s">
        <v>72</v>
      </c>
      <c r="T24" s="5">
        <v>1104</v>
      </c>
      <c r="U24" s="6"/>
      <c r="V24" s="5">
        <v>16920</v>
      </c>
      <c r="W24" s="5">
        <v>14</v>
      </c>
      <c r="X24" s="5">
        <v>14</v>
      </c>
      <c r="Y24" s="5">
        <v>5031</v>
      </c>
      <c r="Z24" s="5" t="s">
        <v>72</v>
      </c>
      <c r="AA24" s="5">
        <v>3363</v>
      </c>
      <c r="AF24" s="1"/>
    </row>
    <row r="25" spans="1:32" s="21" customFormat="1" x14ac:dyDescent="0.3">
      <c r="A25" s="22" t="s">
        <v>329</v>
      </c>
      <c r="B25" s="23" t="s">
        <v>330</v>
      </c>
      <c r="C25" s="24">
        <v>270</v>
      </c>
      <c r="D25" s="24">
        <v>0.17</v>
      </c>
      <c r="E25" s="24">
        <v>0.41231056256176607</v>
      </c>
      <c r="F25" s="24">
        <v>7.0026921460917201E-4</v>
      </c>
      <c r="G25" s="24">
        <v>4.9037697292934666E-7</v>
      </c>
      <c r="H25" s="24">
        <v>-14</v>
      </c>
      <c r="I25" s="24">
        <v>13</v>
      </c>
      <c r="J25" s="24">
        <v>0</v>
      </c>
      <c r="K25" s="24">
        <v>48</v>
      </c>
      <c r="L25" s="24" t="s">
        <v>21</v>
      </c>
      <c r="M25" s="24">
        <v>5625</v>
      </c>
      <c r="N25" s="25"/>
      <c r="O25" s="24">
        <v>108112</v>
      </c>
      <c r="P25" s="24">
        <v>19</v>
      </c>
      <c r="Q25" s="24">
        <v>1</v>
      </c>
      <c r="R25" s="24">
        <v>9105</v>
      </c>
      <c r="S25" s="24" t="s">
        <v>21</v>
      </c>
      <c r="T25" s="24">
        <v>11874</v>
      </c>
      <c r="U25" s="25"/>
      <c r="V25" s="24">
        <v>2081</v>
      </c>
      <c r="W25" s="24">
        <v>15</v>
      </c>
      <c r="X25" s="24">
        <v>0</v>
      </c>
      <c r="Y25" s="24">
        <v>315</v>
      </c>
      <c r="Z25" s="24" t="s">
        <v>21</v>
      </c>
      <c r="AA25" s="24">
        <v>6606</v>
      </c>
      <c r="AF25" s="26"/>
    </row>
    <row r="26" spans="1:32" x14ac:dyDescent="0.3">
      <c r="A26" s="3" t="s">
        <v>337</v>
      </c>
      <c r="B26" s="4" t="s">
        <v>338</v>
      </c>
      <c r="C26" s="5">
        <v>248</v>
      </c>
      <c r="D26" s="5">
        <v>0.37</v>
      </c>
      <c r="E26" s="5">
        <v>0.60827625302982191</v>
      </c>
      <c r="F26" s="5">
        <v>6.4321024156694317E-4</v>
      </c>
      <c r="G26" s="5">
        <v>4.1371941485660539E-7</v>
      </c>
      <c r="H26" s="5">
        <v>9</v>
      </c>
      <c r="I26" s="5">
        <v>2</v>
      </c>
      <c r="J26" s="5">
        <v>0</v>
      </c>
      <c r="K26" s="5">
        <v>83</v>
      </c>
      <c r="L26" s="5" t="s">
        <v>21</v>
      </c>
      <c r="M26" s="5">
        <v>2988</v>
      </c>
      <c r="N26" s="6"/>
      <c r="O26" s="5">
        <v>9986</v>
      </c>
      <c r="P26" s="5">
        <v>3</v>
      </c>
      <c r="Q26" s="5">
        <v>1</v>
      </c>
      <c r="R26" s="5">
        <v>3928</v>
      </c>
      <c r="S26" s="5" t="s">
        <v>21</v>
      </c>
      <c r="T26" s="5">
        <v>2542</v>
      </c>
      <c r="U26" s="6"/>
      <c r="V26" s="5">
        <v>11961</v>
      </c>
      <c r="W26" s="5">
        <v>-3</v>
      </c>
      <c r="X26" s="5">
        <v>1</v>
      </c>
      <c r="Y26" s="5">
        <v>3829</v>
      </c>
      <c r="Z26" s="5" t="s">
        <v>21</v>
      </c>
      <c r="AA26" s="5">
        <v>3124</v>
      </c>
      <c r="AF26" s="1"/>
    </row>
    <row r="27" spans="1:32" x14ac:dyDescent="0.3">
      <c r="A27" s="7" t="s">
        <v>308</v>
      </c>
      <c r="B27" s="8" t="s">
        <v>309</v>
      </c>
      <c r="C27" s="9">
        <v>241</v>
      </c>
      <c r="D27" s="5">
        <v>0.72</v>
      </c>
      <c r="E27" s="5">
        <v>0.84852813742385702</v>
      </c>
      <c r="F27" s="5">
        <v>6.2505511378077941E-4</v>
      </c>
      <c r="G27" s="5">
        <v>3.9069389526350306E-7</v>
      </c>
      <c r="H27" s="9">
        <v>290</v>
      </c>
      <c r="I27" s="9">
        <v>22</v>
      </c>
      <c r="J27" s="9">
        <v>5</v>
      </c>
      <c r="K27" s="9">
        <v>1</v>
      </c>
      <c r="L27" s="9" t="s">
        <v>72</v>
      </c>
      <c r="M27" s="9">
        <v>241000</v>
      </c>
      <c r="N27" s="10"/>
      <c r="O27" s="9">
        <v>27916</v>
      </c>
      <c r="P27" s="9">
        <v>2</v>
      </c>
      <c r="Q27" s="9">
        <v>12</v>
      </c>
      <c r="R27" s="9">
        <v>427</v>
      </c>
      <c r="S27" s="9" t="s">
        <v>72</v>
      </c>
      <c r="T27" s="9">
        <v>65377</v>
      </c>
      <c r="U27" s="10"/>
      <c r="V27" s="9">
        <v>1105</v>
      </c>
      <c r="W27" s="9">
        <v>6</v>
      </c>
      <c r="X27" s="9">
        <v>0</v>
      </c>
      <c r="Y27" s="9">
        <v>27</v>
      </c>
      <c r="Z27" s="9" t="s">
        <v>72</v>
      </c>
      <c r="AA27" s="9">
        <v>40926</v>
      </c>
      <c r="AF27" s="1"/>
    </row>
    <row r="28" spans="1:32" x14ac:dyDescent="0.3">
      <c r="A28" s="3" t="s">
        <v>335</v>
      </c>
      <c r="B28" s="4" t="s">
        <v>336</v>
      </c>
      <c r="C28" s="5">
        <v>172</v>
      </c>
      <c r="D28" s="5">
        <v>0.16</v>
      </c>
      <c r="E28" s="5">
        <v>0.4</v>
      </c>
      <c r="F28" s="5">
        <v>4.4609742560287993E-4</v>
      </c>
      <c r="G28" s="5">
        <v>1.99002913129517E-7</v>
      </c>
      <c r="H28" s="5">
        <v>0</v>
      </c>
      <c r="I28" s="5">
        <v>2</v>
      </c>
      <c r="J28" s="5">
        <v>0</v>
      </c>
      <c r="K28" s="5">
        <v>9</v>
      </c>
      <c r="L28" s="5" t="s">
        <v>21</v>
      </c>
      <c r="M28" s="5">
        <v>19111</v>
      </c>
      <c r="N28" s="6"/>
      <c r="O28" s="5">
        <v>11093</v>
      </c>
      <c r="P28" s="5">
        <v>12</v>
      </c>
      <c r="Q28" s="5">
        <v>1</v>
      </c>
      <c r="R28" s="5">
        <v>1700</v>
      </c>
      <c r="S28" s="5" t="s">
        <v>21</v>
      </c>
      <c r="T28" s="5">
        <v>6525</v>
      </c>
      <c r="U28" s="6"/>
      <c r="V28" s="5">
        <v>9043</v>
      </c>
      <c r="W28" s="5">
        <v>13</v>
      </c>
      <c r="X28" s="5">
        <v>1</v>
      </c>
      <c r="Y28" s="5">
        <v>809</v>
      </c>
      <c r="Z28" s="5" t="s">
        <v>21</v>
      </c>
      <c r="AA28" s="5">
        <v>11178</v>
      </c>
      <c r="AF28" s="1"/>
    </row>
    <row r="29" spans="1:32" ht="21.6" x14ac:dyDescent="0.3">
      <c r="A29" s="7" t="s">
        <v>333</v>
      </c>
      <c r="B29" s="8" t="s">
        <v>334</v>
      </c>
      <c r="C29" s="9">
        <v>122</v>
      </c>
      <c r="D29" s="5">
        <v>0.12</v>
      </c>
      <c r="E29" s="5">
        <v>0.34641016151377546</v>
      </c>
      <c r="F29" s="5">
        <v>3.164179414159962E-4</v>
      </c>
      <c r="G29" s="5">
        <v>1.0012031364993681E-7</v>
      </c>
      <c r="H29" s="9">
        <v>2</v>
      </c>
      <c r="I29" s="9">
        <v>8</v>
      </c>
      <c r="J29" s="9">
        <v>0</v>
      </c>
      <c r="K29" s="9">
        <v>79</v>
      </c>
      <c r="L29" s="9" t="s">
        <v>21</v>
      </c>
      <c r="M29" s="9">
        <v>1544</v>
      </c>
      <c r="N29" s="10"/>
      <c r="O29" s="9">
        <v>497</v>
      </c>
      <c r="P29" s="9">
        <v>-14</v>
      </c>
      <c r="Q29" s="9">
        <v>0</v>
      </c>
      <c r="R29" s="9">
        <v>69</v>
      </c>
      <c r="S29" s="9" t="s">
        <v>21</v>
      </c>
      <c r="T29" s="9">
        <v>7203</v>
      </c>
      <c r="U29" s="10"/>
      <c r="V29" s="9">
        <v>1443</v>
      </c>
      <c r="W29" s="9">
        <v>-2</v>
      </c>
      <c r="X29" s="9">
        <v>1</v>
      </c>
      <c r="Y29" s="9">
        <v>600</v>
      </c>
      <c r="Z29" s="9" t="s">
        <v>21</v>
      </c>
      <c r="AA29" s="9">
        <v>2405</v>
      </c>
      <c r="AF29" s="1"/>
    </row>
    <row r="30" spans="1:32" ht="21.6" x14ac:dyDescent="0.3">
      <c r="A30" s="3" t="s">
        <v>347</v>
      </c>
      <c r="B30" s="4" t="s">
        <v>348</v>
      </c>
      <c r="C30" s="5">
        <v>80</v>
      </c>
      <c r="D30" s="5">
        <v>0.63</v>
      </c>
      <c r="E30" s="5">
        <v>0.79372539331937719</v>
      </c>
      <c r="F30" s="5">
        <v>2.0748717469901392E-4</v>
      </c>
      <c r="G30" s="5">
        <v>4.3050927664579125E-8</v>
      </c>
      <c r="H30" s="5">
        <v>3</v>
      </c>
      <c r="I30" s="5">
        <v>2</v>
      </c>
      <c r="J30" s="5">
        <v>5</v>
      </c>
      <c r="K30" s="5">
        <v>12</v>
      </c>
      <c r="L30" s="5" t="s">
        <v>21</v>
      </c>
      <c r="M30" s="5">
        <v>6667</v>
      </c>
      <c r="N30" s="6"/>
      <c r="O30" s="5">
        <v>13478</v>
      </c>
      <c r="P30" s="5">
        <v>14</v>
      </c>
      <c r="Q30" s="5">
        <v>4</v>
      </c>
      <c r="R30" s="5">
        <v>5326</v>
      </c>
      <c r="S30" s="5" t="s">
        <v>21</v>
      </c>
      <c r="T30" s="5">
        <v>2531</v>
      </c>
      <c r="U30" s="6"/>
      <c r="V30" s="5">
        <v>4457</v>
      </c>
      <c r="W30" s="5">
        <v>27</v>
      </c>
      <c r="X30" s="5">
        <v>1</v>
      </c>
      <c r="Y30" s="5">
        <v>581</v>
      </c>
      <c r="Z30" s="5" t="s">
        <v>21</v>
      </c>
      <c r="AA30" s="5">
        <v>7671</v>
      </c>
      <c r="AF30" s="1"/>
    </row>
    <row r="31" spans="1:32" s="21" customFormat="1" x14ac:dyDescent="0.3">
      <c r="A31" s="22" t="s">
        <v>329</v>
      </c>
      <c r="B31" s="23" t="s">
        <v>330</v>
      </c>
      <c r="C31" s="24">
        <v>270</v>
      </c>
      <c r="D31" s="24">
        <v>0.17</v>
      </c>
      <c r="E31" s="24">
        <v>0.41231056256176607</v>
      </c>
      <c r="F31" s="24">
        <v>7.0026921460917201E-4</v>
      </c>
      <c r="G31" s="24">
        <v>4.9037697292934666E-7</v>
      </c>
      <c r="H31" s="24">
        <v>-14</v>
      </c>
      <c r="I31" s="24">
        <v>13</v>
      </c>
      <c r="J31" s="24">
        <v>0</v>
      </c>
      <c r="K31" s="24">
        <v>48</v>
      </c>
      <c r="L31" s="24" t="s">
        <v>21</v>
      </c>
      <c r="M31" s="24">
        <v>5625</v>
      </c>
      <c r="N31" s="25"/>
      <c r="O31" s="24">
        <v>108112</v>
      </c>
      <c r="P31" s="24">
        <v>19</v>
      </c>
      <c r="Q31" s="24">
        <v>1</v>
      </c>
      <c r="R31" s="24">
        <v>9105</v>
      </c>
      <c r="S31" s="24" t="s">
        <v>21</v>
      </c>
      <c r="T31" s="24">
        <v>11874</v>
      </c>
      <c r="U31" s="25"/>
      <c r="V31" s="24">
        <v>2081</v>
      </c>
      <c r="W31" s="24">
        <v>15</v>
      </c>
      <c r="X31" s="24">
        <v>0</v>
      </c>
      <c r="Y31" s="24">
        <v>315</v>
      </c>
      <c r="Z31" s="24" t="s">
        <v>21</v>
      </c>
      <c r="AA31" s="24">
        <v>6606</v>
      </c>
      <c r="AF31" s="26"/>
    </row>
    <row r="32" spans="1:32" s="21" customFormat="1" x14ac:dyDescent="0.3">
      <c r="A32" s="22" t="s">
        <v>329</v>
      </c>
      <c r="B32" s="23" t="s">
        <v>330</v>
      </c>
      <c r="C32" s="24">
        <v>270</v>
      </c>
      <c r="D32" s="24">
        <v>0.17</v>
      </c>
      <c r="E32" s="24">
        <v>0.41231056256176607</v>
      </c>
      <c r="F32" s="24">
        <v>7.0026921460917201E-4</v>
      </c>
      <c r="G32" s="24">
        <v>4.9037697292934666E-7</v>
      </c>
      <c r="H32" s="24">
        <v>-14</v>
      </c>
      <c r="I32" s="24">
        <v>13</v>
      </c>
      <c r="J32" s="24">
        <v>0</v>
      </c>
      <c r="K32" s="24">
        <v>48</v>
      </c>
      <c r="L32" s="24" t="s">
        <v>21</v>
      </c>
      <c r="M32" s="24">
        <v>5625</v>
      </c>
      <c r="N32" s="25"/>
      <c r="O32" s="24">
        <v>108112</v>
      </c>
      <c r="P32" s="24">
        <v>19</v>
      </c>
      <c r="Q32" s="24">
        <v>1</v>
      </c>
      <c r="R32" s="24">
        <v>9105</v>
      </c>
      <c r="S32" s="24" t="s">
        <v>21</v>
      </c>
      <c r="T32" s="24">
        <v>11874</v>
      </c>
      <c r="U32" s="25"/>
      <c r="V32" s="24">
        <v>2081</v>
      </c>
      <c r="W32" s="24">
        <v>15</v>
      </c>
      <c r="X32" s="24">
        <v>0</v>
      </c>
      <c r="Y32" s="24">
        <v>315</v>
      </c>
      <c r="Z32" s="24" t="s">
        <v>21</v>
      </c>
      <c r="AA32" s="24">
        <v>6606</v>
      </c>
      <c r="AF32" s="26"/>
    </row>
    <row r="33" spans="1:32" ht="21.6" x14ac:dyDescent="0.3">
      <c r="A33" s="7" t="s">
        <v>349</v>
      </c>
      <c r="B33" s="8" t="s">
        <v>350</v>
      </c>
      <c r="C33" s="9">
        <v>22</v>
      </c>
      <c r="D33" s="5">
        <v>0.35</v>
      </c>
      <c r="E33" s="5">
        <v>0.59160797830996159</v>
      </c>
      <c r="F33" s="5">
        <v>5.7058973042228824E-5</v>
      </c>
      <c r="G33" s="5">
        <v>3.2557264046337955E-9</v>
      </c>
      <c r="H33" s="9">
        <v>15</v>
      </c>
      <c r="I33" s="9">
        <v>1</v>
      </c>
      <c r="J33" s="9">
        <v>5</v>
      </c>
      <c r="K33" s="9">
        <v>4</v>
      </c>
      <c r="L33" s="9" t="s">
        <v>21</v>
      </c>
      <c r="M33" s="9">
        <v>5500</v>
      </c>
      <c r="N33" s="10"/>
      <c r="O33" s="9">
        <v>2031</v>
      </c>
      <c r="P33" s="9">
        <v>0</v>
      </c>
      <c r="Q33" s="9">
        <v>1</v>
      </c>
      <c r="R33" s="9">
        <v>636</v>
      </c>
      <c r="S33" s="9" t="s">
        <v>21</v>
      </c>
      <c r="T33" s="9">
        <v>3193</v>
      </c>
      <c r="U33" s="10"/>
      <c r="V33" s="9">
        <v>4193</v>
      </c>
      <c r="W33" s="9">
        <v>8</v>
      </c>
      <c r="X33" s="9">
        <v>2</v>
      </c>
      <c r="Y33" s="9">
        <v>790</v>
      </c>
      <c r="Z33" s="9" t="s">
        <v>21</v>
      </c>
      <c r="AA33" s="9">
        <v>5308</v>
      </c>
      <c r="AF33" s="1"/>
    </row>
    <row r="34" spans="1:32" ht="21.6" x14ac:dyDescent="0.3">
      <c r="A34" s="3" t="s">
        <v>326</v>
      </c>
      <c r="B34" s="4" t="s">
        <v>327</v>
      </c>
      <c r="C34" s="5">
        <v>7</v>
      </c>
      <c r="D34" s="5">
        <v>0.31</v>
      </c>
      <c r="E34" s="5">
        <v>0.55677643628300222</v>
      </c>
      <c r="F34" s="5">
        <v>1.8155127786163719E-5</v>
      </c>
      <c r="G34" s="5">
        <v>3.296086649319339E-10</v>
      </c>
      <c r="H34" s="5">
        <v>55</v>
      </c>
      <c r="I34" s="5">
        <v>0</v>
      </c>
      <c r="J34" s="5">
        <v>5</v>
      </c>
      <c r="K34" s="5">
        <v>1</v>
      </c>
      <c r="L34" s="5" t="s">
        <v>21</v>
      </c>
      <c r="M34" s="5">
        <v>7000</v>
      </c>
      <c r="N34" s="6"/>
      <c r="O34" s="5">
        <v>944</v>
      </c>
      <c r="P34" s="5">
        <v>164</v>
      </c>
      <c r="Q34" s="5">
        <v>5</v>
      </c>
      <c r="R34" s="5">
        <v>102</v>
      </c>
      <c r="S34" s="5" t="s">
        <v>21</v>
      </c>
      <c r="T34" s="5">
        <v>9255</v>
      </c>
      <c r="U34" s="6"/>
      <c r="V34" s="5">
        <v>1873</v>
      </c>
      <c r="W34" s="5">
        <v>3</v>
      </c>
      <c r="X34" s="5">
        <v>11</v>
      </c>
      <c r="Y34" s="5">
        <v>245</v>
      </c>
      <c r="Z34" s="5" t="s">
        <v>21</v>
      </c>
      <c r="AA34" s="5">
        <v>7645</v>
      </c>
      <c r="AF34" s="1"/>
    </row>
    <row r="35" spans="1:32" x14ac:dyDescent="0.3">
      <c r="A35" s="7" t="s">
        <v>357</v>
      </c>
      <c r="B35" s="8" t="s">
        <v>358</v>
      </c>
      <c r="C35" s="9">
        <v>6</v>
      </c>
      <c r="D35" s="5">
        <v>1</v>
      </c>
      <c r="E35" s="5">
        <v>1</v>
      </c>
      <c r="F35" s="5">
        <v>1.5561538102426044E-5</v>
      </c>
      <c r="G35" s="5">
        <v>2.4216146811325753E-10</v>
      </c>
      <c r="H35" s="9">
        <v>-45</v>
      </c>
      <c r="I35" s="9">
        <v>0</v>
      </c>
      <c r="J35" s="9">
        <v>0</v>
      </c>
      <c r="K35" s="9">
        <v>0</v>
      </c>
      <c r="L35" s="9" t="s">
        <v>21</v>
      </c>
      <c r="M35" s="9"/>
      <c r="N35" s="10"/>
      <c r="O35" s="9">
        <v>16</v>
      </c>
      <c r="P35" s="9">
        <v>-9</v>
      </c>
      <c r="Q35" s="9">
        <v>0</v>
      </c>
      <c r="R35" s="9">
        <v>1</v>
      </c>
      <c r="S35" s="9" t="s">
        <v>21</v>
      </c>
      <c r="T35" s="9">
        <v>16000</v>
      </c>
      <c r="U35" s="10"/>
      <c r="V35" s="9">
        <v>1282</v>
      </c>
      <c r="W35" s="9">
        <v>29</v>
      </c>
      <c r="X35" s="9">
        <v>2</v>
      </c>
      <c r="Y35" s="9">
        <v>56</v>
      </c>
      <c r="Z35" s="9" t="s">
        <v>21</v>
      </c>
      <c r="AA35" s="9">
        <v>22893</v>
      </c>
      <c r="AF35" s="1"/>
    </row>
    <row r="36" spans="1:32" ht="21.6" x14ac:dyDescent="0.3">
      <c r="A36" s="3" t="s">
        <v>320</v>
      </c>
      <c r="B36" s="4" t="s">
        <v>321</v>
      </c>
      <c r="C36" s="5">
        <v>4</v>
      </c>
      <c r="D36" s="5">
        <v>0.77</v>
      </c>
      <c r="E36" s="5">
        <v>0.87749643873921224</v>
      </c>
      <c r="F36" s="5">
        <v>1.0374358734950695E-5</v>
      </c>
      <c r="G36" s="5">
        <v>1.0762731916144778E-10</v>
      </c>
      <c r="H36" s="5">
        <v>-19</v>
      </c>
      <c r="I36" s="5">
        <v>0</v>
      </c>
      <c r="J36" s="5">
        <v>5</v>
      </c>
      <c r="K36" s="5">
        <v>1</v>
      </c>
      <c r="L36" s="5" t="s">
        <v>21</v>
      </c>
      <c r="M36" s="5">
        <v>4000</v>
      </c>
      <c r="N36" s="6"/>
      <c r="O36" s="5">
        <v>4724</v>
      </c>
      <c r="P36" s="5">
        <v>46</v>
      </c>
      <c r="Q36" s="5">
        <v>1</v>
      </c>
      <c r="R36" s="5">
        <v>2345</v>
      </c>
      <c r="S36" s="5" t="s">
        <v>21</v>
      </c>
      <c r="T36" s="5">
        <v>2014</v>
      </c>
      <c r="U36" s="6"/>
      <c r="V36" s="5">
        <v>2190</v>
      </c>
      <c r="W36" s="5">
        <v>21</v>
      </c>
      <c r="X36" s="5">
        <v>1</v>
      </c>
      <c r="Y36" s="5">
        <v>417</v>
      </c>
      <c r="Z36" s="5" t="s">
        <v>21</v>
      </c>
      <c r="AA36" s="5">
        <v>5252</v>
      </c>
      <c r="AF36" s="1"/>
    </row>
    <row r="37" spans="1:32" x14ac:dyDescent="0.3">
      <c r="A37" s="7" t="s">
        <v>345</v>
      </c>
      <c r="B37" s="8" t="s">
        <v>346</v>
      </c>
      <c r="C37" s="9">
        <v>4</v>
      </c>
      <c r="D37" s="5">
        <v>0.79</v>
      </c>
      <c r="E37" s="5">
        <v>0.88881944173155891</v>
      </c>
      <c r="F37" s="5">
        <v>1.0374358734950695E-5</v>
      </c>
      <c r="G37" s="5">
        <v>1.0762731916144778E-10</v>
      </c>
      <c r="H37" s="9">
        <v>13</v>
      </c>
      <c r="I37" s="9">
        <v>2</v>
      </c>
      <c r="J37" s="9">
        <v>5</v>
      </c>
      <c r="K37" s="9">
        <v>0</v>
      </c>
      <c r="L37" s="9" t="s">
        <v>21</v>
      </c>
      <c r="M37" s="9"/>
      <c r="N37" s="10"/>
      <c r="O37" s="9">
        <v>1379</v>
      </c>
      <c r="P37" s="9">
        <v>46</v>
      </c>
      <c r="Q37" s="9">
        <v>2</v>
      </c>
      <c r="R37" s="9">
        <v>167</v>
      </c>
      <c r="S37" s="9" t="s">
        <v>21</v>
      </c>
      <c r="T37" s="9">
        <v>8257</v>
      </c>
      <c r="U37" s="10"/>
      <c r="V37" s="9">
        <v>217</v>
      </c>
      <c r="W37" s="9">
        <v>-28</v>
      </c>
      <c r="X37" s="9">
        <v>0</v>
      </c>
      <c r="Y37" s="9">
        <v>6</v>
      </c>
      <c r="Z37" s="9" t="s">
        <v>21</v>
      </c>
      <c r="AA37" s="9">
        <v>36167</v>
      </c>
      <c r="AF37" s="1"/>
    </row>
    <row r="38" spans="1:32" x14ac:dyDescent="0.3">
      <c r="A38" s="3" t="s">
        <v>331</v>
      </c>
      <c r="B38" s="4" t="s">
        <v>332</v>
      </c>
      <c r="C38" s="5">
        <v>3</v>
      </c>
      <c r="D38" s="5">
        <v>0.17</v>
      </c>
      <c r="E38" s="5">
        <v>0.41231056256176607</v>
      </c>
      <c r="F38" s="5">
        <v>7.7807690512130218E-6</v>
      </c>
      <c r="G38" s="5">
        <v>6.0540367028314383E-11</v>
      </c>
      <c r="H38" s="5">
        <v>-2</v>
      </c>
      <c r="I38" s="5">
        <v>1</v>
      </c>
      <c r="J38" s="5">
        <v>0</v>
      </c>
      <c r="K38" s="5">
        <v>0</v>
      </c>
      <c r="L38" s="5" t="s">
        <v>21</v>
      </c>
      <c r="M38" s="5"/>
      <c r="N38" s="6"/>
      <c r="O38" s="5">
        <v>10085</v>
      </c>
      <c r="P38" s="5">
        <v>17</v>
      </c>
      <c r="Q38" s="5">
        <v>1</v>
      </c>
      <c r="R38" s="5">
        <v>1028</v>
      </c>
      <c r="S38" s="5" t="s">
        <v>21</v>
      </c>
      <c r="T38" s="5">
        <v>9810</v>
      </c>
      <c r="U38" s="6"/>
      <c r="V38" s="5">
        <v>494</v>
      </c>
      <c r="W38" s="5">
        <v>142</v>
      </c>
      <c r="X38" s="5">
        <v>0</v>
      </c>
      <c r="Y38" s="5">
        <v>82</v>
      </c>
      <c r="Z38" s="5" t="s">
        <v>21</v>
      </c>
      <c r="AA38" s="5">
        <v>6024</v>
      </c>
      <c r="AF38" s="1"/>
    </row>
    <row r="39" spans="1:32" x14ac:dyDescent="0.3">
      <c r="A39" s="7" t="s">
        <v>339</v>
      </c>
      <c r="B39" s="8" t="s">
        <v>340</v>
      </c>
      <c r="C39" s="9">
        <v>0</v>
      </c>
      <c r="D39" s="5">
        <v>0.12</v>
      </c>
      <c r="E39" s="5">
        <v>0.34641016151377546</v>
      </c>
      <c r="F39" s="5">
        <v>0</v>
      </c>
      <c r="G39" s="5">
        <v>0</v>
      </c>
      <c r="H39" s="9"/>
      <c r="I39" s="9">
        <v>0</v>
      </c>
      <c r="J39" s="9">
        <v>0</v>
      </c>
      <c r="K39" s="9"/>
      <c r="L39" s="9"/>
      <c r="M39" s="9"/>
      <c r="N39" s="10"/>
      <c r="O39" s="9">
        <v>3572</v>
      </c>
      <c r="P39" s="9">
        <v>11</v>
      </c>
      <c r="Q39" s="9">
        <v>0</v>
      </c>
      <c r="R39" s="9">
        <v>522</v>
      </c>
      <c r="S39" s="9" t="s">
        <v>21</v>
      </c>
      <c r="T39" s="9">
        <v>6843</v>
      </c>
      <c r="U39" s="10"/>
      <c r="V39" s="9">
        <v>1009</v>
      </c>
      <c r="W39" s="9">
        <v>36</v>
      </c>
      <c r="X39" s="9">
        <v>0</v>
      </c>
      <c r="Y39" s="9">
        <v>352</v>
      </c>
      <c r="Z39" s="9" t="s">
        <v>21</v>
      </c>
      <c r="AA39" s="9">
        <v>2866</v>
      </c>
      <c r="AF39" s="1"/>
    </row>
    <row r="40" spans="1:32" x14ac:dyDescent="0.3">
      <c r="A40" s="3" t="s">
        <v>343</v>
      </c>
      <c r="B40" s="4" t="s">
        <v>344</v>
      </c>
      <c r="C40" s="5">
        <v>0</v>
      </c>
      <c r="D40" s="5">
        <v>0.67</v>
      </c>
      <c r="E40" s="5">
        <v>0.81853527718724506</v>
      </c>
      <c r="F40" s="5">
        <v>0</v>
      </c>
      <c r="G40" s="5">
        <v>0</v>
      </c>
      <c r="H40" s="5"/>
      <c r="I40" s="5">
        <v>0</v>
      </c>
      <c r="J40" s="5"/>
      <c r="K40" s="5"/>
      <c r="L40" s="5"/>
      <c r="M40" s="5"/>
      <c r="N40" s="6"/>
      <c r="O40" s="5">
        <v>1314</v>
      </c>
      <c r="P40" s="5">
        <v>-2</v>
      </c>
      <c r="Q40" s="5">
        <v>0</v>
      </c>
      <c r="R40" s="5">
        <v>0</v>
      </c>
      <c r="S40" s="5" t="s">
        <v>21</v>
      </c>
      <c r="T40" s="5"/>
      <c r="U40" s="6"/>
      <c r="V40" s="5">
        <v>0</v>
      </c>
      <c r="W40" s="5"/>
      <c r="X40" s="5">
        <v>0</v>
      </c>
      <c r="Y40" s="5"/>
      <c r="Z40" s="5" t="s">
        <v>21</v>
      </c>
      <c r="AA40" s="5"/>
      <c r="AF40" s="1"/>
    </row>
    <row r="41" spans="1:32" x14ac:dyDescent="0.3">
      <c r="A41" s="7" t="s">
        <v>341</v>
      </c>
      <c r="B41" s="8" t="s">
        <v>342</v>
      </c>
      <c r="C41" s="9">
        <v>0</v>
      </c>
      <c r="D41" s="5">
        <v>0.59</v>
      </c>
      <c r="E41" s="5">
        <v>0.76811457478686085</v>
      </c>
      <c r="F41" s="5">
        <v>0</v>
      </c>
      <c r="G41" s="5">
        <v>0</v>
      </c>
      <c r="H41" s="9"/>
      <c r="I41" s="9">
        <v>0</v>
      </c>
      <c r="J41" s="9">
        <v>5</v>
      </c>
      <c r="K41" s="9"/>
      <c r="L41" s="9"/>
      <c r="M41" s="9"/>
      <c r="N41" s="10"/>
      <c r="O41" s="9">
        <v>899</v>
      </c>
      <c r="P41" s="9">
        <v>19</v>
      </c>
      <c r="Q41" s="9">
        <v>0</v>
      </c>
      <c r="R41" s="9">
        <v>366</v>
      </c>
      <c r="S41" s="9" t="s">
        <v>21</v>
      </c>
      <c r="T41" s="9">
        <v>2456</v>
      </c>
      <c r="U41" s="10"/>
      <c r="V41" s="9">
        <v>9</v>
      </c>
      <c r="W41" s="9">
        <v>49</v>
      </c>
      <c r="X41" s="9">
        <v>0</v>
      </c>
      <c r="Y41" s="9">
        <v>3</v>
      </c>
      <c r="Z41" s="9" t="s">
        <v>21</v>
      </c>
      <c r="AA41" s="9">
        <v>3000</v>
      </c>
      <c r="AF41" s="1"/>
    </row>
    <row r="42" spans="1:32" x14ac:dyDescent="0.3">
      <c r="A42" s="11" t="s">
        <v>359</v>
      </c>
      <c r="B42" s="12" t="s">
        <v>360</v>
      </c>
      <c r="C42" s="13">
        <v>0</v>
      </c>
      <c r="D42" s="5" t="e">
        <v>#N/A</v>
      </c>
      <c r="E42" s="5" t="e">
        <v>#N/A</v>
      </c>
      <c r="F42" s="5">
        <v>0</v>
      </c>
      <c r="G42" s="5">
        <v>0</v>
      </c>
      <c r="H42" s="13"/>
      <c r="I42" s="13">
        <v>0</v>
      </c>
      <c r="J42" s="13"/>
      <c r="K42" s="13"/>
      <c r="L42" s="13"/>
      <c r="M42" s="13"/>
      <c r="N42" s="14"/>
      <c r="O42" s="13">
        <v>0</v>
      </c>
      <c r="P42" s="13"/>
      <c r="Q42" s="13">
        <v>0</v>
      </c>
      <c r="R42" s="13"/>
      <c r="S42" s="13"/>
      <c r="T42" s="13"/>
      <c r="U42" s="14"/>
      <c r="V42" s="13">
        <v>564</v>
      </c>
      <c r="W42" s="13">
        <v>11</v>
      </c>
      <c r="X42" s="13">
        <v>2</v>
      </c>
      <c r="Y42" s="13">
        <v>28</v>
      </c>
      <c r="Z42" s="13"/>
      <c r="AA42" s="13">
        <v>20143</v>
      </c>
      <c r="AB42" s="15"/>
      <c r="AC42" s="15"/>
      <c r="AD42" s="15"/>
      <c r="AE42" s="15"/>
      <c r="AF42" s="16"/>
    </row>
    <row r="43" spans="1:32" x14ac:dyDescent="0.3">
      <c r="C43">
        <v>385566</v>
      </c>
      <c r="G43">
        <v>0.19098829645735371</v>
      </c>
    </row>
    <row r="44" spans="1:32" x14ac:dyDescent="0.3">
      <c r="F44" s="28" t="s">
        <v>155</v>
      </c>
      <c r="G44" s="29">
        <v>0.43702207776879387</v>
      </c>
    </row>
  </sheetData>
  <mergeCells count="6">
    <mergeCell ref="A1:A3"/>
    <mergeCell ref="B1:B3"/>
    <mergeCell ref="C1:AF1"/>
    <mergeCell ref="C2:M2"/>
    <mergeCell ref="N2:T2"/>
    <mergeCell ref="U2:A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5ADA3-46C9-41BC-A2A2-52F69A8E6D5C}">
  <dimension ref="A1:AF29"/>
  <sheetViews>
    <sheetView workbookViewId="0">
      <selection activeCell="F29" sqref="F29:G29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16.5546875" bestFit="1" customWidth="1"/>
    <col min="10" max="10" width="26.5546875" bestFit="1" customWidth="1"/>
    <col min="11" max="11" width="17.2187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44140625" bestFit="1" customWidth="1"/>
    <col min="18" max="18" width="17.2187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33203125" bestFit="1" customWidth="1"/>
    <col min="25" max="25" width="17.21875" bestFit="1" customWidth="1"/>
    <col min="27" max="27" width="13.77734375" bestFit="1" customWidth="1"/>
  </cols>
  <sheetData>
    <row r="1" spans="1:32" x14ac:dyDescent="0.3">
      <c r="A1" s="43" t="s">
        <v>0</v>
      </c>
      <c r="B1" s="46" t="s">
        <v>1</v>
      </c>
      <c r="C1" s="49" t="s">
        <v>2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ht="14.4" customHeight="1" x14ac:dyDescent="0.3">
      <c r="A2" s="44"/>
      <c r="B2" s="47"/>
      <c r="C2" s="52" t="s">
        <v>3</v>
      </c>
      <c r="D2" s="53"/>
      <c r="E2" s="53"/>
      <c r="F2" s="53"/>
      <c r="G2" s="53"/>
      <c r="H2" s="53"/>
      <c r="I2" s="53"/>
      <c r="J2" s="53"/>
      <c r="K2" s="53"/>
      <c r="L2" s="53"/>
      <c r="M2" s="54"/>
      <c r="N2" s="52" t="s">
        <v>4</v>
      </c>
      <c r="O2" s="53"/>
      <c r="P2" s="53"/>
      <c r="Q2" s="53"/>
      <c r="R2" s="53"/>
      <c r="S2" s="53"/>
      <c r="T2" s="54"/>
      <c r="U2" s="52" t="s">
        <v>5</v>
      </c>
      <c r="V2" s="53"/>
      <c r="W2" s="53"/>
      <c r="X2" s="53"/>
      <c r="Y2" s="53"/>
      <c r="Z2" s="53"/>
      <c r="AA2" s="54"/>
      <c r="AF2" s="1"/>
    </row>
    <row r="3" spans="1:32" x14ac:dyDescent="0.3">
      <c r="A3" s="45"/>
      <c r="B3" s="48"/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/>
      <c r="O3" s="2" t="s">
        <v>6</v>
      </c>
      <c r="P3" s="2" t="s">
        <v>11</v>
      </c>
      <c r="Q3" s="2" t="s">
        <v>17</v>
      </c>
      <c r="R3" s="2" t="s">
        <v>14</v>
      </c>
      <c r="S3" s="2" t="s">
        <v>15</v>
      </c>
      <c r="T3" s="2" t="s">
        <v>16</v>
      </c>
      <c r="U3" s="2"/>
      <c r="V3" s="2" t="s">
        <v>6</v>
      </c>
      <c r="W3" s="2" t="s">
        <v>11</v>
      </c>
      <c r="X3" s="2" t="s">
        <v>18</v>
      </c>
      <c r="Y3" s="2" t="s">
        <v>14</v>
      </c>
      <c r="Z3" s="2" t="s">
        <v>15</v>
      </c>
      <c r="AA3" s="2" t="s">
        <v>16</v>
      </c>
      <c r="AF3" s="1"/>
    </row>
    <row r="4" spans="1:32" s="21" customFormat="1" ht="21.6" x14ac:dyDescent="0.3">
      <c r="A4" s="22" t="s">
        <v>365</v>
      </c>
      <c r="B4" s="23" t="s">
        <v>366</v>
      </c>
      <c r="C4" s="24">
        <v>431496</v>
      </c>
      <c r="D4" s="24">
        <v>0.5</v>
      </c>
      <c r="E4" s="24">
        <v>0.70710678118654757</v>
      </c>
      <c r="F4" s="24">
        <v>0.68811017519463413</v>
      </c>
      <c r="G4" s="24">
        <v>0.47349561320639005</v>
      </c>
      <c r="H4" s="24">
        <v>-4</v>
      </c>
      <c r="I4" s="24">
        <v>5</v>
      </c>
      <c r="J4" s="24">
        <v>0</v>
      </c>
      <c r="K4" s="24">
        <v>537407</v>
      </c>
      <c r="L4" s="24" t="s">
        <v>21</v>
      </c>
      <c r="M4" s="24">
        <v>803</v>
      </c>
      <c r="N4" s="25"/>
      <c r="O4" s="24">
        <v>540472</v>
      </c>
      <c r="P4" s="24">
        <v>-8</v>
      </c>
      <c r="Q4" s="24">
        <v>2</v>
      </c>
      <c r="R4" s="24">
        <v>673345</v>
      </c>
      <c r="S4" s="24" t="s">
        <v>21</v>
      </c>
      <c r="T4" s="24">
        <v>803</v>
      </c>
      <c r="U4" s="25"/>
      <c r="V4" s="24">
        <v>9400160</v>
      </c>
      <c r="W4" s="24">
        <v>9</v>
      </c>
      <c r="X4" s="24">
        <v>39</v>
      </c>
      <c r="Y4" s="24">
        <v>17866082</v>
      </c>
      <c r="Z4" s="24" t="s">
        <v>21</v>
      </c>
      <c r="AA4" s="24">
        <v>526</v>
      </c>
      <c r="AF4" s="26"/>
    </row>
    <row r="5" spans="1:32" ht="21.6" x14ac:dyDescent="0.3">
      <c r="A5" s="7" t="s">
        <v>367</v>
      </c>
      <c r="B5" s="8" t="s">
        <v>368</v>
      </c>
      <c r="C5" s="9">
        <v>175386</v>
      </c>
      <c r="D5" s="5">
        <v>0.28000000000000003</v>
      </c>
      <c r="E5" s="5">
        <v>0.52915026221291817</v>
      </c>
      <c r="F5" s="5">
        <v>0.27968947843476211</v>
      </c>
      <c r="G5" s="5">
        <v>7.8226204347109252E-2</v>
      </c>
      <c r="H5" s="9">
        <v>266</v>
      </c>
      <c r="I5" s="9">
        <v>8</v>
      </c>
      <c r="J5" s="9">
        <v>0</v>
      </c>
      <c r="K5" s="9">
        <v>545098</v>
      </c>
      <c r="L5" s="9" t="s">
        <v>21</v>
      </c>
      <c r="M5" s="9">
        <v>322</v>
      </c>
      <c r="N5" s="10"/>
      <c r="O5" s="9">
        <v>545601</v>
      </c>
      <c r="P5" s="9">
        <v>13</v>
      </c>
      <c r="Q5" s="9">
        <v>1</v>
      </c>
      <c r="R5" s="9">
        <v>1405112</v>
      </c>
      <c r="S5" s="9" t="s">
        <v>21</v>
      </c>
      <c r="T5" s="9">
        <v>388</v>
      </c>
      <c r="U5" s="10"/>
      <c r="V5" s="9">
        <v>2106034</v>
      </c>
      <c r="W5" s="9">
        <v>203</v>
      </c>
      <c r="X5" s="9">
        <v>4</v>
      </c>
      <c r="Y5" s="9">
        <v>6724687</v>
      </c>
      <c r="Z5" s="9" t="s">
        <v>21</v>
      </c>
      <c r="AA5" s="9">
        <v>313</v>
      </c>
      <c r="AF5" s="1"/>
    </row>
    <row r="6" spans="1:32" x14ac:dyDescent="0.3">
      <c r="A6" s="3" t="s">
        <v>369</v>
      </c>
      <c r="B6" s="4" t="s">
        <v>370</v>
      </c>
      <c r="C6" s="5">
        <v>4219</v>
      </c>
      <c r="D6" s="5">
        <v>0.76</v>
      </c>
      <c r="E6" s="5">
        <v>0.87177978870813466</v>
      </c>
      <c r="F6" s="5">
        <v>6.7280735606961859E-3</v>
      </c>
      <c r="G6" s="5">
        <v>4.5266973838139052E-5</v>
      </c>
      <c r="H6" s="5">
        <v>13</v>
      </c>
      <c r="I6" s="5">
        <v>16</v>
      </c>
      <c r="J6" s="5">
        <v>0</v>
      </c>
      <c r="K6" s="5">
        <v>13381</v>
      </c>
      <c r="L6" s="5" t="s">
        <v>21</v>
      </c>
      <c r="M6" s="5">
        <v>315</v>
      </c>
      <c r="N6" s="6"/>
      <c r="O6" s="5">
        <v>8134</v>
      </c>
      <c r="P6" s="5">
        <v>11</v>
      </c>
      <c r="Q6" s="5">
        <v>4</v>
      </c>
      <c r="R6" s="5">
        <v>21978</v>
      </c>
      <c r="S6" s="5" t="s">
        <v>21</v>
      </c>
      <c r="T6" s="5">
        <v>370</v>
      </c>
      <c r="U6" s="6"/>
      <c r="V6" s="5">
        <v>26078</v>
      </c>
      <c r="W6" s="5">
        <v>18</v>
      </c>
      <c r="X6" s="5">
        <v>15</v>
      </c>
      <c r="Y6" s="5">
        <v>69188</v>
      </c>
      <c r="Z6" s="5" t="s">
        <v>21</v>
      </c>
      <c r="AA6" s="5">
        <v>377</v>
      </c>
      <c r="AF6" s="1"/>
    </row>
    <row r="7" spans="1:32" x14ac:dyDescent="0.3">
      <c r="A7" s="7" t="s">
        <v>371</v>
      </c>
      <c r="B7" s="8" t="s">
        <v>372</v>
      </c>
      <c r="C7" s="9">
        <v>4135</v>
      </c>
      <c r="D7" s="5">
        <v>0.3</v>
      </c>
      <c r="E7" s="5">
        <v>0.54772255750516607</v>
      </c>
      <c r="F7" s="5">
        <v>6.5941180785680795E-3</v>
      </c>
      <c r="G7" s="5">
        <v>4.3482393234098382E-5</v>
      </c>
      <c r="H7" s="9">
        <v>89</v>
      </c>
      <c r="I7" s="9">
        <v>17</v>
      </c>
      <c r="J7" s="9">
        <v>0</v>
      </c>
      <c r="K7" s="9">
        <v>12000</v>
      </c>
      <c r="L7" s="9" t="s">
        <v>21</v>
      </c>
      <c r="M7" s="9">
        <v>345</v>
      </c>
      <c r="N7" s="10"/>
      <c r="O7" s="9">
        <v>102562</v>
      </c>
      <c r="P7" s="9">
        <v>97</v>
      </c>
      <c r="Q7" s="9">
        <v>1</v>
      </c>
      <c r="R7" s="9">
        <v>259725</v>
      </c>
      <c r="S7" s="9" t="s">
        <v>21</v>
      </c>
      <c r="T7" s="9">
        <v>395</v>
      </c>
      <c r="U7" s="10"/>
      <c r="V7" s="9">
        <v>24034</v>
      </c>
      <c r="W7" s="9">
        <v>305</v>
      </c>
      <c r="X7" s="9">
        <v>0</v>
      </c>
      <c r="Y7" s="9">
        <v>71986</v>
      </c>
      <c r="Z7" s="9" t="s">
        <v>21</v>
      </c>
      <c r="AA7" s="9">
        <v>334</v>
      </c>
      <c r="AF7" s="1"/>
    </row>
    <row r="8" spans="1:32" x14ac:dyDescent="0.3">
      <c r="A8" s="3" t="s">
        <v>373</v>
      </c>
      <c r="B8" s="4" t="s">
        <v>374</v>
      </c>
      <c r="C8" s="5">
        <v>2683</v>
      </c>
      <c r="D8" s="5">
        <v>0.38</v>
      </c>
      <c r="E8" s="5">
        <v>0.61644140029689765</v>
      </c>
      <c r="F8" s="5">
        <v>4.2786018874965319E-3</v>
      </c>
      <c r="G8" s="5">
        <v>1.8306434111688885E-5</v>
      </c>
      <c r="H8" s="5">
        <v>32</v>
      </c>
      <c r="I8" s="5">
        <v>0</v>
      </c>
      <c r="J8" s="5">
        <v>0</v>
      </c>
      <c r="K8" s="5">
        <v>7889</v>
      </c>
      <c r="L8" s="5" t="s">
        <v>72</v>
      </c>
      <c r="M8" s="5">
        <v>340</v>
      </c>
      <c r="N8" s="6"/>
      <c r="O8" s="5">
        <v>198684</v>
      </c>
      <c r="P8" s="5">
        <v>21</v>
      </c>
      <c r="Q8" s="5">
        <v>0</v>
      </c>
      <c r="R8" s="5">
        <v>530146</v>
      </c>
      <c r="S8" s="5" t="s">
        <v>72</v>
      </c>
      <c r="T8" s="5">
        <v>375</v>
      </c>
      <c r="U8" s="6"/>
      <c r="V8" s="5">
        <v>1067214</v>
      </c>
      <c r="W8" s="5">
        <v>75</v>
      </c>
      <c r="X8" s="5">
        <v>2</v>
      </c>
      <c r="Y8" s="5">
        <v>3453518</v>
      </c>
      <c r="Z8" s="5" t="s">
        <v>72</v>
      </c>
      <c r="AA8" s="5">
        <v>309</v>
      </c>
      <c r="AF8" s="1"/>
    </row>
    <row r="9" spans="1:32" x14ac:dyDescent="0.3">
      <c r="A9" s="7" t="s">
        <v>375</v>
      </c>
      <c r="B9" s="8" t="s">
        <v>376</v>
      </c>
      <c r="C9" s="9">
        <v>2250</v>
      </c>
      <c r="D9" s="5">
        <v>0.96</v>
      </c>
      <c r="E9" s="5">
        <v>0.9797958971132712</v>
      </c>
      <c r="F9" s="5">
        <v>3.588093271288556E-3</v>
      </c>
      <c r="G9" s="5">
        <v>1.2874413323466211E-5</v>
      </c>
      <c r="H9" s="9">
        <v>33</v>
      </c>
      <c r="I9" s="9">
        <v>21</v>
      </c>
      <c r="J9" s="9">
        <v>0</v>
      </c>
      <c r="K9" s="9">
        <v>5965</v>
      </c>
      <c r="L9" s="9" t="s">
        <v>21</v>
      </c>
      <c r="M9" s="9">
        <v>377</v>
      </c>
      <c r="N9" s="10"/>
      <c r="O9" s="9">
        <v>134</v>
      </c>
      <c r="P9" s="9">
        <v>75</v>
      </c>
      <c r="Q9" s="9">
        <v>1</v>
      </c>
      <c r="R9" s="9">
        <v>292</v>
      </c>
      <c r="S9" s="9" t="s">
        <v>21</v>
      </c>
      <c r="T9" s="9">
        <v>459</v>
      </c>
      <c r="U9" s="10"/>
      <c r="V9" s="9">
        <v>10537</v>
      </c>
      <c r="W9" s="9">
        <v>-4</v>
      </c>
      <c r="X9" s="9">
        <v>29</v>
      </c>
      <c r="Y9" s="9">
        <v>30973</v>
      </c>
      <c r="Z9" s="9" t="s">
        <v>21</v>
      </c>
      <c r="AA9" s="9">
        <v>340</v>
      </c>
      <c r="AF9" s="1"/>
    </row>
    <row r="10" spans="1:32" x14ac:dyDescent="0.3">
      <c r="A10" s="3" t="s">
        <v>377</v>
      </c>
      <c r="B10" s="4" t="s">
        <v>378</v>
      </c>
      <c r="C10" s="5">
        <v>2131</v>
      </c>
      <c r="D10" s="5">
        <v>0.49</v>
      </c>
      <c r="E10" s="5">
        <v>0.7</v>
      </c>
      <c r="F10" s="5">
        <v>3.3983230049404057E-3</v>
      </c>
      <c r="G10" s="5">
        <v>1.1548599245907189E-5</v>
      </c>
      <c r="H10" s="5">
        <v>42</v>
      </c>
      <c r="I10" s="5">
        <v>19</v>
      </c>
      <c r="J10" s="5">
        <v>5</v>
      </c>
      <c r="K10" s="5">
        <v>5732</v>
      </c>
      <c r="L10" s="5" t="s">
        <v>21</v>
      </c>
      <c r="M10" s="5">
        <v>372</v>
      </c>
      <c r="N10" s="6"/>
      <c r="O10" s="5">
        <v>3046</v>
      </c>
      <c r="P10" s="5">
        <v>3</v>
      </c>
      <c r="Q10" s="5">
        <v>0</v>
      </c>
      <c r="R10" s="5">
        <v>9399</v>
      </c>
      <c r="S10" s="5" t="s">
        <v>21</v>
      </c>
      <c r="T10" s="5">
        <v>324</v>
      </c>
      <c r="U10" s="6"/>
      <c r="V10" s="5">
        <v>11083</v>
      </c>
      <c r="W10" s="5">
        <v>-6</v>
      </c>
      <c r="X10" s="5">
        <v>0</v>
      </c>
      <c r="Y10" s="5">
        <v>27179</v>
      </c>
      <c r="Z10" s="5" t="s">
        <v>21</v>
      </c>
      <c r="AA10" s="5">
        <v>408</v>
      </c>
      <c r="AF10" s="1"/>
    </row>
    <row r="11" spans="1:32" x14ac:dyDescent="0.3">
      <c r="A11" s="7" t="s">
        <v>379</v>
      </c>
      <c r="B11" s="8" t="s">
        <v>380</v>
      </c>
      <c r="C11" s="9">
        <v>1836</v>
      </c>
      <c r="D11" s="5">
        <v>1</v>
      </c>
      <c r="E11" s="5">
        <v>1</v>
      </c>
      <c r="F11" s="5">
        <v>2.9278841093714619E-3</v>
      </c>
      <c r="G11" s="5">
        <v>8.5725053579099196E-6</v>
      </c>
      <c r="H11" s="9"/>
      <c r="I11" s="9">
        <v>31</v>
      </c>
      <c r="J11" s="9">
        <v>5</v>
      </c>
      <c r="K11" s="9">
        <v>3394</v>
      </c>
      <c r="L11" s="9"/>
      <c r="M11" s="9">
        <v>541</v>
      </c>
      <c r="N11" s="10"/>
      <c r="O11" s="9">
        <v>66</v>
      </c>
      <c r="P11" s="9"/>
      <c r="Q11" s="9">
        <v>0</v>
      </c>
      <c r="R11" s="9">
        <v>146</v>
      </c>
      <c r="S11" s="9"/>
      <c r="T11" s="9">
        <v>452</v>
      </c>
      <c r="U11" s="10"/>
      <c r="V11" s="9">
        <v>5841</v>
      </c>
      <c r="W11" s="9">
        <v>-19</v>
      </c>
      <c r="X11" s="9">
        <v>6</v>
      </c>
      <c r="Y11" s="9">
        <v>12651</v>
      </c>
      <c r="Z11" s="9"/>
      <c r="AA11" s="9">
        <v>462</v>
      </c>
      <c r="AF11" s="1"/>
    </row>
    <row r="12" spans="1:32" s="21" customFormat="1" x14ac:dyDescent="0.3">
      <c r="A12" s="22" t="s">
        <v>381</v>
      </c>
      <c r="B12" s="23" t="s">
        <v>382</v>
      </c>
      <c r="C12" s="24">
        <v>978</v>
      </c>
      <c r="D12" s="24">
        <v>0.35</v>
      </c>
      <c r="E12" s="24">
        <v>0.59160797830996159</v>
      </c>
      <c r="F12" s="24">
        <v>1.5596245419200923E-3</v>
      </c>
      <c r="G12" s="24">
        <v>2.4324287117594576E-6</v>
      </c>
      <c r="H12" s="24">
        <v>-11</v>
      </c>
      <c r="I12" s="24">
        <v>0</v>
      </c>
      <c r="J12" s="24">
        <v>0</v>
      </c>
      <c r="K12" s="24">
        <v>2886</v>
      </c>
      <c r="L12" s="24" t="s">
        <v>21</v>
      </c>
      <c r="M12" s="24">
        <v>339</v>
      </c>
      <c r="N12" s="25"/>
      <c r="O12" s="24">
        <v>2005</v>
      </c>
      <c r="P12" s="24">
        <v>-26</v>
      </c>
      <c r="Q12" s="24">
        <v>0</v>
      </c>
      <c r="R12" s="24">
        <v>3777</v>
      </c>
      <c r="S12" s="24" t="s">
        <v>21</v>
      </c>
      <c r="T12" s="24">
        <v>531</v>
      </c>
      <c r="U12" s="25"/>
      <c r="V12" s="24">
        <v>1203857</v>
      </c>
      <c r="W12" s="24">
        <v>57</v>
      </c>
      <c r="X12" s="24">
        <v>38</v>
      </c>
      <c r="Y12" s="24">
        <v>3893704</v>
      </c>
      <c r="Z12" s="24" t="s">
        <v>21</v>
      </c>
      <c r="AA12" s="24">
        <v>309</v>
      </c>
      <c r="AF12" s="26"/>
    </row>
    <row r="13" spans="1:32" x14ac:dyDescent="0.3">
      <c r="A13" s="7" t="s">
        <v>383</v>
      </c>
      <c r="B13" s="8" t="s">
        <v>384</v>
      </c>
      <c r="C13" s="9">
        <v>512</v>
      </c>
      <c r="D13" s="5">
        <v>0.35</v>
      </c>
      <c r="E13" s="5">
        <v>0.59160797830996159</v>
      </c>
      <c r="F13" s="5">
        <v>8.1649055773321813E-4</v>
      </c>
      <c r="G13" s="5">
        <v>6.6665683086750161E-7</v>
      </c>
      <c r="H13" s="9">
        <v>6</v>
      </c>
      <c r="I13" s="9">
        <v>4</v>
      </c>
      <c r="J13" s="9">
        <v>0</v>
      </c>
      <c r="K13" s="9">
        <v>449</v>
      </c>
      <c r="L13" s="9" t="s">
        <v>21</v>
      </c>
      <c r="M13" s="9">
        <v>1140</v>
      </c>
      <c r="N13" s="10"/>
      <c r="O13" s="9">
        <v>3120</v>
      </c>
      <c r="P13" s="9">
        <v>9</v>
      </c>
      <c r="Q13" s="9">
        <v>0</v>
      </c>
      <c r="R13" s="9">
        <v>5065</v>
      </c>
      <c r="S13" s="9" t="s">
        <v>21</v>
      </c>
      <c r="T13" s="9">
        <v>616</v>
      </c>
      <c r="U13" s="10"/>
      <c r="V13" s="9">
        <v>12092</v>
      </c>
      <c r="W13" s="9">
        <v>28</v>
      </c>
      <c r="X13" s="9">
        <v>1</v>
      </c>
      <c r="Y13" s="9">
        <v>16165</v>
      </c>
      <c r="Z13" s="9" t="s">
        <v>21</v>
      </c>
      <c r="AA13" s="9">
        <v>748</v>
      </c>
      <c r="AF13" s="1"/>
    </row>
    <row r="14" spans="1:32" x14ac:dyDescent="0.3">
      <c r="A14" s="3" t="s">
        <v>385</v>
      </c>
      <c r="B14" s="4" t="s">
        <v>386</v>
      </c>
      <c r="C14" s="5">
        <v>446</v>
      </c>
      <c r="D14" s="5">
        <v>0.65</v>
      </c>
      <c r="E14" s="5">
        <v>0.80622577482985502</v>
      </c>
      <c r="F14" s="30">
        <v>7.112398217754204E-4</v>
      </c>
      <c r="G14" s="5">
        <v>5.0586208407913182E-7</v>
      </c>
      <c r="H14" s="5">
        <v>431</v>
      </c>
      <c r="I14" s="5">
        <v>50</v>
      </c>
      <c r="J14" s="5">
        <v>0</v>
      </c>
      <c r="K14" s="5">
        <v>1449</v>
      </c>
      <c r="L14" s="5" t="s">
        <v>21</v>
      </c>
      <c r="M14" s="5">
        <v>308</v>
      </c>
      <c r="N14" s="6"/>
      <c r="O14" s="5">
        <v>230</v>
      </c>
      <c r="P14" s="5">
        <v>-39</v>
      </c>
      <c r="Q14" s="5">
        <v>0</v>
      </c>
      <c r="R14" s="5">
        <v>223</v>
      </c>
      <c r="S14" s="5" t="s">
        <v>21</v>
      </c>
      <c r="T14" s="5">
        <v>1031</v>
      </c>
      <c r="U14" s="6"/>
      <c r="V14" s="5">
        <v>891</v>
      </c>
      <c r="W14" s="5">
        <v>95</v>
      </c>
      <c r="X14" s="5">
        <v>1</v>
      </c>
      <c r="Y14" s="5">
        <v>2306</v>
      </c>
      <c r="Z14" s="5" t="s">
        <v>21</v>
      </c>
      <c r="AA14" s="5">
        <v>386</v>
      </c>
      <c r="AF14" s="1"/>
    </row>
    <row r="15" spans="1:32" x14ac:dyDescent="0.3">
      <c r="A15" s="7" t="s">
        <v>387</v>
      </c>
      <c r="B15" s="8" t="s">
        <v>388</v>
      </c>
      <c r="C15" s="9">
        <v>385</v>
      </c>
      <c r="D15" s="5">
        <v>0.56000000000000005</v>
      </c>
      <c r="E15" s="5">
        <v>0.74833147735478833</v>
      </c>
      <c r="F15" s="5">
        <v>6.1396262642048624E-4</v>
      </c>
      <c r="G15" s="5">
        <v>3.7695010664114154E-7</v>
      </c>
      <c r="H15" s="9">
        <v>99</v>
      </c>
      <c r="I15" s="9">
        <v>24</v>
      </c>
      <c r="J15" s="9">
        <v>0</v>
      </c>
      <c r="K15" s="9">
        <v>157</v>
      </c>
      <c r="L15" s="9" t="s">
        <v>21</v>
      </c>
      <c r="M15" s="9">
        <v>2452</v>
      </c>
      <c r="N15" s="10"/>
      <c r="O15" s="9">
        <v>2496</v>
      </c>
      <c r="P15" s="9">
        <v>0</v>
      </c>
      <c r="Q15" s="9">
        <v>1</v>
      </c>
      <c r="R15" s="9">
        <v>1041</v>
      </c>
      <c r="S15" s="9" t="s">
        <v>21</v>
      </c>
      <c r="T15" s="9">
        <v>2398</v>
      </c>
      <c r="U15" s="10"/>
      <c r="V15" s="9">
        <v>1637</v>
      </c>
      <c r="W15" s="9">
        <v>47</v>
      </c>
      <c r="X15" s="9">
        <v>1</v>
      </c>
      <c r="Y15" s="9">
        <v>824</v>
      </c>
      <c r="Z15" s="9" t="s">
        <v>21</v>
      </c>
      <c r="AA15" s="9">
        <v>1987</v>
      </c>
      <c r="AF15" s="1"/>
    </row>
    <row r="16" spans="1:32" ht="21.6" x14ac:dyDescent="0.3">
      <c r="A16" s="3" t="s">
        <v>389</v>
      </c>
      <c r="B16" s="4" t="s">
        <v>390</v>
      </c>
      <c r="C16" s="5">
        <v>338</v>
      </c>
      <c r="D16" s="5">
        <v>0.3</v>
      </c>
      <c r="E16" s="5">
        <v>0.54772255750516607</v>
      </c>
      <c r="F16" s="5">
        <v>5.3901134475356971E-4</v>
      </c>
      <c r="G16" s="5">
        <v>2.9053322977305156E-7</v>
      </c>
      <c r="H16" s="5">
        <v>9</v>
      </c>
      <c r="I16" s="5">
        <v>2</v>
      </c>
      <c r="J16" s="5">
        <v>0</v>
      </c>
      <c r="K16" s="5">
        <v>425</v>
      </c>
      <c r="L16" s="5" t="s">
        <v>21</v>
      </c>
      <c r="M16" s="5">
        <v>795</v>
      </c>
      <c r="N16" s="6"/>
      <c r="O16" s="5">
        <v>854</v>
      </c>
      <c r="P16" s="5">
        <v>7</v>
      </c>
      <c r="Q16" s="5">
        <v>1</v>
      </c>
      <c r="R16" s="5">
        <v>350</v>
      </c>
      <c r="S16" s="5" t="s">
        <v>21</v>
      </c>
      <c r="T16" s="5">
        <v>2440</v>
      </c>
      <c r="U16" s="6"/>
      <c r="V16" s="5">
        <v>14009</v>
      </c>
      <c r="W16" s="5">
        <v>2</v>
      </c>
      <c r="X16" s="5">
        <v>7</v>
      </c>
      <c r="Y16" s="5">
        <v>16195</v>
      </c>
      <c r="Z16" s="5" t="s">
        <v>21</v>
      </c>
      <c r="AA16" s="5">
        <v>865</v>
      </c>
      <c r="AF16" s="1"/>
    </row>
    <row r="17" spans="1:32" x14ac:dyDescent="0.3">
      <c r="A17" s="7" t="s">
        <v>391</v>
      </c>
      <c r="B17" s="8" t="s">
        <v>392</v>
      </c>
      <c r="C17" s="9">
        <v>181</v>
      </c>
      <c r="D17" s="5">
        <v>0.51</v>
      </c>
      <c r="E17" s="5">
        <v>0.71414284285428498</v>
      </c>
      <c r="F17" s="5">
        <v>2.8864216982365718E-4</v>
      </c>
      <c r="G17" s="5">
        <v>8.3314302200508949E-8</v>
      </c>
      <c r="H17" s="9">
        <v>56</v>
      </c>
      <c r="I17" s="9">
        <v>0</v>
      </c>
      <c r="J17" s="9">
        <v>0</v>
      </c>
      <c r="K17" s="9">
        <v>304</v>
      </c>
      <c r="L17" s="9" t="s">
        <v>21</v>
      </c>
      <c r="M17" s="9">
        <v>595</v>
      </c>
      <c r="N17" s="10"/>
      <c r="O17" s="9">
        <v>4961</v>
      </c>
      <c r="P17" s="9">
        <v>7</v>
      </c>
      <c r="Q17" s="9">
        <v>0</v>
      </c>
      <c r="R17" s="9">
        <v>15815</v>
      </c>
      <c r="S17" s="9" t="s">
        <v>21</v>
      </c>
      <c r="T17" s="9">
        <v>314</v>
      </c>
      <c r="U17" s="10"/>
      <c r="V17" s="9">
        <v>51098</v>
      </c>
      <c r="W17" s="9">
        <v>-1</v>
      </c>
      <c r="X17" s="9">
        <v>2</v>
      </c>
      <c r="Y17" s="9">
        <v>32983</v>
      </c>
      <c r="Z17" s="9" t="s">
        <v>21</v>
      </c>
      <c r="AA17" s="9">
        <v>1549</v>
      </c>
      <c r="AF17" s="1"/>
    </row>
    <row r="18" spans="1:32" x14ac:dyDescent="0.3">
      <c r="A18" s="3" t="s">
        <v>393</v>
      </c>
      <c r="B18" s="4" t="s">
        <v>394</v>
      </c>
      <c r="C18" s="5">
        <v>36</v>
      </c>
      <c r="D18" s="5">
        <v>0.95</v>
      </c>
      <c r="E18" s="5">
        <v>0.97467943448089633</v>
      </c>
      <c r="F18" s="5">
        <v>5.7409492340616896E-5</v>
      </c>
      <c r="G18" s="5">
        <v>3.2958498108073499E-9</v>
      </c>
      <c r="H18" s="5"/>
      <c r="I18" s="5">
        <v>86</v>
      </c>
      <c r="J18" s="5">
        <v>0</v>
      </c>
      <c r="K18" s="5">
        <v>100</v>
      </c>
      <c r="L18" s="5" t="s">
        <v>21</v>
      </c>
      <c r="M18" s="5">
        <v>360</v>
      </c>
      <c r="N18" s="6"/>
      <c r="O18" s="5">
        <v>130</v>
      </c>
      <c r="P18" s="5">
        <v>-48</v>
      </c>
      <c r="Q18" s="5">
        <v>0</v>
      </c>
      <c r="R18" s="5">
        <v>113</v>
      </c>
      <c r="S18" s="5" t="s">
        <v>21</v>
      </c>
      <c r="T18" s="5">
        <v>1150</v>
      </c>
      <c r="U18" s="6"/>
      <c r="V18" s="5">
        <v>42</v>
      </c>
      <c r="W18" s="5">
        <v>18</v>
      </c>
      <c r="X18" s="5">
        <v>0</v>
      </c>
      <c r="Y18" s="5">
        <v>106</v>
      </c>
      <c r="Z18" s="5" t="s">
        <v>21</v>
      </c>
      <c r="AA18" s="5">
        <v>396</v>
      </c>
      <c r="AF18" s="1"/>
    </row>
    <row r="19" spans="1:32" s="21" customFormat="1" x14ac:dyDescent="0.3">
      <c r="A19" s="22" t="s">
        <v>395</v>
      </c>
      <c r="B19" s="23" t="s">
        <v>396</v>
      </c>
      <c r="C19" s="24">
        <v>25</v>
      </c>
      <c r="D19" s="24">
        <v>0.4</v>
      </c>
      <c r="E19" s="24">
        <v>0.63245553203367588</v>
      </c>
      <c r="F19" s="24">
        <v>3.9867703014317289E-5</v>
      </c>
      <c r="G19" s="24">
        <v>1.5894337436378039E-9</v>
      </c>
      <c r="H19" s="24">
        <v>-43</v>
      </c>
      <c r="I19" s="24">
        <v>3</v>
      </c>
      <c r="J19" s="24">
        <v>0</v>
      </c>
      <c r="K19" s="24">
        <v>38</v>
      </c>
      <c r="L19" s="24" t="s">
        <v>21</v>
      </c>
      <c r="M19" s="24">
        <v>658</v>
      </c>
      <c r="N19" s="25"/>
      <c r="O19" s="24">
        <v>182861</v>
      </c>
      <c r="P19" s="24">
        <v>24</v>
      </c>
      <c r="Q19" s="24">
        <v>2</v>
      </c>
      <c r="R19" s="24">
        <v>527862</v>
      </c>
      <c r="S19" s="24" t="s">
        <v>21</v>
      </c>
      <c r="T19" s="24">
        <v>346</v>
      </c>
      <c r="U19" s="25"/>
      <c r="V19" s="24">
        <v>982</v>
      </c>
      <c r="W19" s="24">
        <v>-1</v>
      </c>
      <c r="X19" s="24">
        <v>0</v>
      </c>
      <c r="Y19" s="24">
        <v>1685</v>
      </c>
      <c r="Z19" s="24" t="s">
        <v>21</v>
      </c>
      <c r="AA19" s="24">
        <v>583</v>
      </c>
      <c r="AF19" s="26"/>
    </row>
    <row r="20" spans="1:32" x14ac:dyDescent="0.3">
      <c r="A20" s="3" t="s">
        <v>397</v>
      </c>
      <c r="B20" s="4" t="s">
        <v>398</v>
      </c>
      <c r="C20" s="5">
        <v>20</v>
      </c>
      <c r="D20" s="5">
        <v>0.54</v>
      </c>
      <c r="E20" s="5">
        <v>0.73484692283495345</v>
      </c>
      <c r="F20" s="5">
        <v>3.189416241145383E-5</v>
      </c>
      <c r="G20" s="5">
        <v>1.0172375959281943E-9</v>
      </c>
      <c r="H20" s="5">
        <v>12</v>
      </c>
      <c r="I20" s="5">
        <v>12</v>
      </c>
      <c r="J20" s="5">
        <v>0</v>
      </c>
      <c r="K20" s="5">
        <v>30</v>
      </c>
      <c r="L20" s="5" t="s">
        <v>21</v>
      </c>
      <c r="M20" s="5">
        <v>667</v>
      </c>
      <c r="N20" s="6"/>
      <c r="O20" s="5">
        <v>10</v>
      </c>
      <c r="P20" s="5"/>
      <c r="Q20" s="5">
        <v>0</v>
      </c>
      <c r="R20" s="5">
        <v>9</v>
      </c>
      <c r="S20" s="5" t="s">
        <v>21</v>
      </c>
      <c r="T20" s="5">
        <v>1111</v>
      </c>
      <c r="U20" s="6"/>
      <c r="V20" s="5">
        <v>166</v>
      </c>
      <c r="W20" s="5">
        <v>-7</v>
      </c>
      <c r="X20" s="5">
        <v>0</v>
      </c>
      <c r="Y20" s="5">
        <v>402</v>
      </c>
      <c r="Z20" s="5" t="s">
        <v>21</v>
      </c>
      <c r="AA20" s="5">
        <v>413</v>
      </c>
      <c r="AF20" s="1"/>
    </row>
    <row r="21" spans="1:32" x14ac:dyDescent="0.3">
      <c r="A21" s="7" t="s">
        <v>399</v>
      </c>
      <c r="B21" s="8" t="s">
        <v>400</v>
      </c>
      <c r="C21" s="9">
        <v>14</v>
      </c>
      <c r="D21" s="5">
        <v>0.22</v>
      </c>
      <c r="E21" s="5">
        <v>0.46904157598234297</v>
      </c>
      <c r="F21" s="5">
        <v>2.2325913688017681E-5</v>
      </c>
      <c r="G21" s="5">
        <v>4.9844642200481526E-10</v>
      </c>
      <c r="H21" s="9">
        <v>-23</v>
      </c>
      <c r="I21" s="9">
        <v>2</v>
      </c>
      <c r="J21" s="9">
        <v>0</v>
      </c>
      <c r="K21" s="9">
        <v>11</v>
      </c>
      <c r="L21" s="9" t="s">
        <v>21</v>
      </c>
      <c r="M21" s="9">
        <v>1273</v>
      </c>
      <c r="N21" s="10"/>
      <c r="O21" s="9">
        <v>136</v>
      </c>
      <c r="P21" s="9">
        <v>2</v>
      </c>
      <c r="Q21" s="9">
        <v>0</v>
      </c>
      <c r="R21" s="9">
        <v>217</v>
      </c>
      <c r="S21" s="9" t="s">
        <v>21</v>
      </c>
      <c r="T21" s="9">
        <v>627</v>
      </c>
      <c r="U21" s="10"/>
      <c r="V21" s="9">
        <v>677</v>
      </c>
      <c r="W21" s="9">
        <v>-4</v>
      </c>
      <c r="X21" s="9">
        <v>0</v>
      </c>
      <c r="Y21" s="9">
        <v>1091</v>
      </c>
      <c r="Z21" s="9" t="s">
        <v>21</v>
      </c>
      <c r="AA21" s="9">
        <v>621</v>
      </c>
      <c r="AF21" s="1"/>
    </row>
    <row r="22" spans="1:32" x14ac:dyDescent="0.3">
      <c r="A22" s="3" t="s">
        <v>401</v>
      </c>
      <c r="B22" s="4" t="s">
        <v>402</v>
      </c>
      <c r="C22" s="5">
        <v>2</v>
      </c>
      <c r="D22" s="5">
        <v>0.83</v>
      </c>
      <c r="E22" s="5">
        <v>0.91104335791442992</v>
      </c>
      <c r="F22" s="5">
        <v>3.1894162411453833E-6</v>
      </c>
      <c r="G22" s="5">
        <v>1.0172375959281946E-11</v>
      </c>
      <c r="H22" s="5">
        <v>0</v>
      </c>
      <c r="I22" s="5">
        <v>1</v>
      </c>
      <c r="J22" s="5">
        <v>0</v>
      </c>
      <c r="K22" s="5">
        <v>1</v>
      </c>
      <c r="L22" s="5" t="s">
        <v>72</v>
      </c>
      <c r="M22" s="5">
        <v>2000</v>
      </c>
      <c r="N22" s="6"/>
      <c r="O22" s="5">
        <v>9745</v>
      </c>
      <c r="P22" s="5">
        <v>1</v>
      </c>
      <c r="Q22" s="5">
        <v>1</v>
      </c>
      <c r="R22" s="5">
        <v>27822</v>
      </c>
      <c r="S22" s="5" t="s">
        <v>72</v>
      </c>
      <c r="T22" s="5">
        <v>350</v>
      </c>
      <c r="U22" s="6"/>
      <c r="V22" s="5">
        <v>154</v>
      </c>
      <c r="W22" s="5">
        <v>25</v>
      </c>
      <c r="X22" s="5">
        <v>0</v>
      </c>
      <c r="Y22" s="5">
        <v>323</v>
      </c>
      <c r="Z22" s="5" t="s">
        <v>72</v>
      </c>
      <c r="AA22" s="5">
        <v>477</v>
      </c>
      <c r="AF22" s="1"/>
    </row>
    <row r="23" spans="1:32" x14ac:dyDescent="0.3">
      <c r="A23" s="7" t="s">
        <v>403</v>
      </c>
      <c r="B23" s="8" t="s">
        <v>404</v>
      </c>
      <c r="C23" s="9">
        <v>1</v>
      </c>
      <c r="D23" s="5">
        <v>0.25</v>
      </c>
      <c r="E23" s="5">
        <v>0.5</v>
      </c>
      <c r="F23" s="5">
        <v>1.5947081205726917E-6</v>
      </c>
      <c r="G23" s="5">
        <v>2.5430939898204865E-12</v>
      </c>
      <c r="H23" s="9">
        <v>-60</v>
      </c>
      <c r="I23" s="9">
        <v>0</v>
      </c>
      <c r="J23" s="9">
        <v>0</v>
      </c>
      <c r="K23" s="9">
        <v>1</v>
      </c>
      <c r="L23" s="9" t="s">
        <v>21</v>
      </c>
      <c r="M23" s="9">
        <v>1000</v>
      </c>
      <c r="N23" s="10"/>
      <c r="O23" s="9">
        <v>241</v>
      </c>
      <c r="P23" s="9">
        <v>10</v>
      </c>
      <c r="Q23" s="9">
        <v>0</v>
      </c>
      <c r="R23" s="9">
        <v>359</v>
      </c>
      <c r="S23" s="9" t="s">
        <v>21</v>
      </c>
      <c r="T23" s="9">
        <v>671</v>
      </c>
      <c r="U23" s="10"/>
      <c r="V23" s="9">
        <v>150513</v>
      </c>
      <c r="W23" s="9">
        <v>20</v>
      </c>
      <c r="X23" s="9">
        <v>13</v>
      </c>
      <c r="Y23" s="9">
        <v>460635</v>
      </c>
      <c r="Z23" s="9" t="s">
        <v>21</v>
      </c>
      <c r="AA23" s="9">
        <v>327</v>
      </c>
      <c r="AF23" s="1"/>
    </row>
    <row r="24" spans="1:32" x14ac:dyDescent="0.3">
      <c r="A24" s="3" t="s">
        <v>405</v>
      </c>
      <c r="B24" s="4" t="s">
        <v>406</v>
      </c>
      <c r="C24" s="5">
        <v>0</v>
      </c>
      <c r="D24" s="5">
        <v>1</v>
      </c>
      <c r="E24" s="5">
        <v>1</v>
      </c>
      <c r="F24" s="5">
        <v>0</v>
      </c>
      <c r="G24" s="5">
        <v>0</v>
      </c>
      <c r="H24" s="5"/>
      <c r="I24" s="5">
        <v>0</v>
      </c>
      <c r="J24" s="5">
        <v>0</v>
      </c>
      <c r="K24" s="5"/>
      <c r="L24" s="5"/>
      <c r="M24" s="5"/>
      <c r="N24" s="6"/>
      <c r="O24" s="5">
        <v>46</v>
      </c>
      <c r="P24" s="5"/>
      <c r="Q24" s="5">
        <v>0</v>
      </c>
      <c r="R24" s="5">
        <v>112</v>
      </c>
      <c r="S24" s="5"/>
      <c r="T24" s="5">
        <v>411</v>
      </c>
      <c r="U24" s="6"/>
      <c r="V24" s="5">
        <v>35</v>
      </c>
      <c r="W24" s="5">
        <v>164</v>
      </c>
      <c r="X24" s="5">
        <v>0</v>
      </c>
      <c r="Y24" s="5">
        <v>24</v>
      </c>
      <c r="Z24" s="5"/>
      <c r="AA24" s="5">
        <v>1458</v>
      </c>
      <c r="AF24" s="1"/>
    </row>
    <row r="25" spans="1:32" x14ac:dyDescent="0.3">
      <c r="A25" s="7" t="s">
        <v>407</v>
      </c>
      <c r="B25" s="8" t="s">
        <v>408</v>
      </c>
      <c r="C25" s="9">
        <v>0</v>
      </c>
      <c r="D25" s="5" t="e">
        <v>#N/A</v>
      </c>
      <c r="E25" s="5" t="e">
        <v>#N/A</v>
      </c>
      <c r="F25" s="5">
        <v>0</v>
      </c>
      <c r="G25" s="5">
        <v>0</v>
      </c>
      <c r="H25" s="9"/>
      <c r="I25" s="9">
        <v>0</v>
      </c>
      <c r="J25" s="9"/>
      <c r="K25" s="9"/>
      <c r="L25" s="9"/>
      <c r="M25" s="9"/>
      <c r="N25" s="10"/>
      <c r="O25" s="9">
        <v>0</v>
      </c>
      <c r="P25" s="9"/>
      <c r="Q25" s="9">
        <v>0</v>
      </c>
      <c r="R25" s="9"/>
      <c r="S25" s="9"/>
      <c r="T25" s="9"/>
      <c r="U25" s="10"/>
      <c r="V25" s="9">
        <v>628</v>
      </c>
      <c r="W25" s="9">
        <v>152</v>
      </c>
      <c r="X25" s="9">
        <v>0</v>
      </c>
      <c r="Y25" s="9">
        <v>1819</v>
      </c>
      <c r="Z25" s="9"/>
      <c r="AA25" s="9">
        <v>345</v>
      </c>
      <c r="AF25" s="1"/>
    </row>
    <row r="26" spans="1:32" x14ac:dyDescent="0.3">
      <c r="A26" s="3" t="s">
        <v>409</v>
      </c>
      <c r="B26" s="4" t="s">
        <v>410</v>
      </c>
      <c r="C26" s="5">
        <v>0</v>
      </c>
      <c r="D26" s="5">
        <v>0.91</v>
      </c>
      <c r="E26" s="5">
        <v>0.95393920141694566</v>
      </c>
      <c r="F26" s="5">
        <v>0</v>
      </c>
      <c r="G26" s="5">
        <v>0</v>
      </c>
      <c r="H26" s="5"/>
      <c r="I26" s="5">
        <v>0</v>
      </c>
      <c r="J26" s="5">
        <v>5</v>
      </c>
      <c r="K26" s="5"/>
      <c r="L26" s="5"/>
      <c r="M26" s="5"/>
      <c r="N26" s="6"/>
      <c r="O26" s="5">
        <v>22</v>
      </c>
      <c r="P26" s="5"/>
      <c r="Q26" s="5">
        <v>0</v>
      </c>
      <c r="R26" s="5">
        <v>7</v>
      </c>
      <c r="S26" s="5"/>
      <c r="T26" s="5">
        <v>3143</v>
      </c>
      <c r="U26" s="6"/>
      <c r="V26" s="5">
        <v>1</v>
      </c>
      <c r="W26" s="5">
        <v>39</v>
      </c>
      <c r="X26" s="5">
        <v>0</v>
      </c>
      <c r="Y26" s="5">
        <v>0</v>
      </c>
      <c r="Z26" s="5"/>
      <c r="AA26" s="5"/>
      <c r="AF26" s="1"/>
    </row>
    <row r="27" spans="1:32" x14ac:dyDescent="0.3">
      <c r="A27" s="17" t="s">
        <v>411</v>
      </c>
      <c r="B27" s="18" t="s">
        <v>412</v>
      </c>
      <c r="C27" s="19">
        <v>0</v>
      </c>
      <c r="D27" s="5">
        <v>0.3</v>
      </c>
      <c r="E27" s="5">
        <v>0.54772255750516607</v>
      </c>
      <c r="F27" s="5">
        <v>0</v>
      </c>
      <c r="G27" s="5">
        <v>0</v>
      </c>
      <c r="H27" s="19"/>
      <c r="I27" s="19">
        <v>0</v>
      </c>
      <c r="J27" s="19">
        <v>5</v>
      </c>
      <c r="K27" s="19"/>
      <c r="L27" s="19"/>
      <c r="M27" s="19"/>
      <c r="N27" s="20"/>
      <c r="O27" s="19">
        <v>117</v>
      </c>
      <c r="P27" s="19">
        <v>50</v>
      </c>
      <c r="Q27" s="19">
        <v>0</v>
      </c>
      <c r="R27" s="19">
        <v>98</v>
      </c>
      <c r="S27" s="19" t="s">
        <v>21</v>
      </c>
      <c r="T27" s="19">
        <v>1194</v>
      </c>
      <c r="U27" s="20"/>
      <c r="V27" s="19">
        <v>1</v>
      </c>
      <c r="W27" s="19">
        <v>-15</v>
      </c>
      <c r="X27" s="19">
        <v>0</v>
      </c>
      <c r="Y27" s="19">
        <v>0</v>
      </c>
      <c r="Z27" s="19" t="s">
        <v>21</v>
      </c>
      <c r="AA27" s="19"/>
      <c r="AB27" s="15"/>
      <c r="AC27" s="15"/>
      <c r="AD27" s="15"/>
      <c r="AE27" s="15"/>
      <c r="AF27" s="16"/>
    </row>
    <row r="28" spans="1:32" x14ac:dyDescent="0.3">
      <c r="C28">
        <v>627074</v>
      </c>
      <c r="G28">
        <v>0.55186623103155896</v>
      </c>
    </row>
    <row r="29" spans="1:32" x14ac:dyDescent="0.3">
      <c r="F29" s="28" t="s">
        <v>155</v>
      </c>
      <c r="G29" s="29">
        <v>0.74287699589606282</v>
      </c>
    </row>
  </sheetData>
  <mergeCells count="6">
    <mergeCell ref="A1:A3"/>
    <mergeCell ref="B1:B3"/>
    <mergeCell ref="C1:AF1"/>
    <mergeCell ref="C2:M2"/>
    <mergeCell ref="N2:T2"/>
    <mergeCell ref="U2:A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7CEC-FD99-4E24-9D7A-444561DE9006}">
  <dimension ref="A1:AF32"/>
  <sheetViews>
    <sheetView workbookViewId="0">
      <selection activeCell="F32" sqref="F32:G32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16.5546875" bestFit="1" customWidth="1"/>
    <col min="10" max="10" width="26.5546875" bestFit="1" customWidth="1"/>
    <col min="11" max="11" width="17.2187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44140625" bestFit="1" customWidth="1"/>
    <col min="18" max="18" width="17.2187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33203125" bestFit="1" customWidth="1"/>
    <col min="25" max="25" width="17.21875" bestFit="1" customWidth="1"/>
    <col min="27" max="27" width="13.77734375" bestFit="1" customWidth="1"/>
  </cols>
  <sheetData>
    <row r="1" spans="1:32" x14ac:dyDescent="0.3">
      <c r="A1" s="43" t="s">
        <v>0</v>
      </c>
      <c r="B1" s="46" t="s">
        <v>1</v>
      </c>
      <c r="C1" s="49" t="s">
        <v>2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ht="14.4" customHeight="1" x14ac:dyDescent="0.3">
      <c r="A2" s="44"/>
      <c r="B2" s="47"/>
      <c r="C2" s="52" t="s">
        <v>3</v>
      </c>
      <c r="D2" s="53"/>
      <c r="E2" s="53"/>
      <c r="F2" s="53"/>
      <c r="G2" s="53"/>
      <c r="H2" s="53"/>
      <c r="I2" s="53"/>
      <c r="J2" s="53"/>
      <c r="K2" s="53"/>
      <c r="L2" s="53"/>
      <c r="M2" s="54"/>
      <c r="N2" s="52" t="s">
        <v>4</v>
      </c>
      <c r="O2" s="53"/>
      <c r="P2" s="53"/>
      <c r="Q2" s="53"/>
      <c r="R2" s="53"/>
      <c r="S2" s="53"/>
      <c r="T2" s="54"/>
      <c r="U2" s="52" t="s">
        <v>5</v>
      </c>
      <c r="V2" s="53"/>
      <c r="W2" s="53"/>
      <c r="X2" s="53"/>
      <c r="Y2" s="53"/>
      <c r="Z2" s="53"/>
      <c r="AA2" s="54"/>
      <c r="AF2" s="1"/>
    </row>
    <row r="3" spans="1:32" x14ac:dyDescent="0.3">
      <c r="A3" s="45"/>
      <c r="B3" s="48"/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/>
      <c r="O3" s="2" t="s">
        <v>6</v>
      </c>
      <c r="P3" s="2" t="s">
        <v>11</v>
      </c>
      <c r="Q3" s="2" t="s">
        <v>17</v>
      </c>
      <c r="R3" s="2" t="s">
        <v>14</v>
      </c>
      <c r="S3" s="2" t="s">
        <v>15</v>
      </c>
      <c r="T3" s="2" t="s">
        <v>16</v>
      </c>
      <c r="U3" s="2"/>
      <c r="V3" s="2" t="s">
        <v>6</v>
      </c>
      <c r="W3" s="2" t="s">
        <v>11</v>
      </c>
      <c r="X3" s="2" t="s">
        <v>18</v>
      </c>
      <c r="Y3" s="2" t="s">
        <v>14</v>
      </c>
      <c r="Z3" s="2" t="s">
        <v>15</v>
      </c>
      <c r="AA3" s="2" t="s">
        <v>16</v>
      </c>
      <c r="AF3" s="1"/>
    </row>
    <row r="4" spans="1:32" x14ac:dyDescent="0.3">
      <c r="A4" s="3" t="s">
        <v>413</v>
      </c>
      <c r="B4" s="4" t="s">
        <v>414</v>
      </c>
      <c r="C4" s="5">
        <v>37463</v>
      </c>
      <c r="D4" s="5">
        <v>0.47</v>
      </c>
      <c r="E4" s="5">
        <v>0.68556546004010444</v>
      </c>
      <c r="F4" s="5">
        <v>0.55442423524884932</v>
      </c>
      <c r="G4" s="5">
        <v>0.30738623263127141</v>
      </c>
      <c r="H4" s="5">
        <v>31</v>
      </c>
      <c r="I4" s="5">
        <v>14</v>
      </c>
      <c r="J4" s="5">
        <v>0</v>
      </c>
      <c r="K4" s="5">
        <v>97168</v>
      </c>
      <c r="L4" s="5" t="s">
        <v>21</v>
      </c>
      <c r="M4" s="5">
        <v>386</v>
      </c>
      <c r="N4" s="6"/>
      <c r="O4" s="5">
        <v>64271</v>
      </c>
      <c r="P4" s="5">
        <v>20</v>
      </c>
      <c r="Q4" s="5">
        <v>1</v>
      </c>
      <c r="R4" s="5">
        <v>0</v>
      </c>
      <c r="S4" s="5" t="s">
        <v>21</v>
      </c>
      <c r="T4" s="5"/>
      <c r="U4" s="6"/>
      <c r="V4" s="5">
        <v>276408</v>
      </c>
      <c r="W4" s="5">
        <v>30</v>
      </c>
      <c r="X4" s="5">
        <v>4</v>
      </c>
      <c r="Y4" s="5">
        <v>686565</v>
      </c>
      <c r="Z4" s="5" t="s">
        <v>21</v>
      </c>
      <c r="AA4" s="5">
        <v>403</v>
      </c>
      <c r="AF4" s="1"/>
    </row>
    <row r="5" spans="1:32" x14ac:dyDescent="0.3">
      <c r="A5" s="7" t="s">
        <v>415</v>
      </c>
      <c r="B5" s="8" t="s">
        <v>416</v>
      </c>
      <c r="C5" s="9">
        <v>18119</v>
      </c>
      <c r="D5" s="5">
        <v>0.35</v>
      </c>
      <c r="E5" s="5">
        <v>0.59160797830996159</v>
      </c>
      <c r="F5" s="5">
        <v>0.26814757810303236</v>
      </c>
      <c r="G5" s="5">
        <v>7.1903123642521841E-2</v>
      </c>
      <c r="H5" s="9">
        <v>24</v>
      </c>
      <c r="I5" s="9">
        <v>8</v>
      </c>
      <c r="J5" s="9">
        <v>5</v>
      </c>
      <c r="K5" s="9">
        <v>37402</v>
      </c>
      <c r="L5" s="9" t="s">
        <v>21</v>
      </c>
      <c r="M5" s="9">
        <v>484</v>
      </c>
      <c r="N5" s="10"/>
      <c r="O5" s="9">
        <v>30450</v>
      </c>
      <c r="P5" s="9">
        <v>15</v>
      </c>
      <c r="Q5" s="9">
        <v>2</v>
      </c>
      <c r="R5" s="9">
        <v>50995</v>
      </c>
      <c r="S5" s="9" t="s">
        <v>21</v>
      </c>
      <c r="T5" s="9">
        <v>597</v>
      </c>
      <c r="U5" s="10"/>
      <c r="V5" s="9">
        <v>223098</v>
      </c>
      <c r="W5" s="9">
        <v>36</v>
      </c>
      <c r="X5" s="9">
        <v>14</v>
      </c>
      <c r="Y5" s="9">
        <v>478147</v>
      </c>
      <c r="Z5" s="9" t="s">
        <v>21</v>
      </c>
      <c r="AA5" s="9">
        <v>467</v>
      </c>
      <c r="AF5" s="1"/>
    </row>
    <row r="6" spans="1:32" x14ac:dyDescent="0.3">
      <c r="A6" s="3" t="s">
        <v>417</v>
      </c>
      <c r="B6" s="4" t="s">
        <v>418</v>
      </c>
      <c r="C6" s="5">
        <v>3859</v>
      </c>
      <c r="D6" s="5">
        <v>0.73</v>
      </c>
      <c r="E6" s="5">
        <v>0.8544003745317531</v>
      </c>
      <c r="F6" s="5">
        <v>5.711029879682112E-2</v>
      </c>
      <c r="G6" s="5">
        <v>3.2615862286621881E-3</v>
      </c>
      <c r="H6" s="5">
        <v>35</v>
      </c>
      <c r="I6" s="5">
        <v>33</v>
      </c>
      <c r="J6" s="5">
        <v>0</v>
      </c>
      <c r="K6" s="5">
        <v>8626</v>
      </c>
      <c r="L6" s="5" t="s">
        <v>21</v>
      </c>
      <c r="M6" s="5">
        <v>447</v>
      </c>
      <c r="N6" s="6"/>
      <c r="O6" s="5">
        <v>6640</v>
      </c>
      <c r="P6" s="5">
        <v>13</v>
      </c>
      <c r="Q6" s="5">
        <v>1</v>
      </c>
      <c r="R6" s="5">
        <v>12689</v>
      </c>
      <c r="S6" s="5" t="s">
        <v>21</v>
      </c>
      <c r="T6" s="5">
        <v>523</v>
      </c>
      <c r="U6" s="6"/>
      <c r="V6" s="5">
        <v>11593</v>
      </c>
      <c r="W6" s="5">
        <v>11</v>
      </c>
      <c r="X6" s="5">
        <v>2</v>
      </c>
      <c r="Y6" s="5">
        <v>21876</v>
      </c>
      <c r="Z6" s="5" t="s">
        <v>21</v>
      </c>
      <c r="AA6" s="5">
        <v>530</v>
      </c>
      <c r="AF6" s="1"/>
    </row>
    <row r="7" spans="1:32" x14ac:dyDescent="0.3">
      <c r="A7" s="7" t="s">
        <v>419</v>
      </c>
      <c r="B7" s="8" t="s">
        <v>420</v>
      </c>
      <c r="C7" s="9">
        <v>3857</v>
      </c>
      <c r="D7" s="5">
        <v>0.34</v>
      </c>
      <c r="E7" s="5">
        <v>0.5830951894845301</v>
      </c>
      <c r="F7" s="5">
        <v>5.7080700300424739E-2</v>
      </c>
      <c r="G7" s="5">
        <v>3.2582063467869087E-3</v>
      </c>
      <c r="H7" s="9">
        <v>65</v>
      </c>
      <c r="I7" s="9">
        <v>16</v>
      </c>
      <c r="J7" s="9">
        <v>0</v>
      </c>
      <c r="K7" s="9">
        <v>4924</v>
      </c>
      <c r="L7" s="9" t="s">
        <v>21</v>
      </c>
      <c r="M7" s="9">
        <v>783</v>
      </c>
      <c r="N7" s="10"/>
      <c r="O7" s="9">
        <v>5883</v>
      </c>
      <c r="P7" s="9">
        <v>24</v>
      </c>
      <c r="Q7" s="9">
        <v>1</v>
      </c>
      <c r="R7" s="9">
        <v>6170</v>
      </c>
      <c r="S7" s="9" t="s">
        <v>21</v>
      </c>
      <c r="T7" s="9">
        <v>953</v>
      </c>
      <c r="U7" s="10"/>
      <c r="V7" s="9">
        <v>24799</v>
      </c>
      <c r="W7" s="9">
        <v>20</v>
      </c>
      <c r="X7" s="9">
        <v>4</v>
      </c>
      <c r="Y7" s="9">
        <v>30160</v>
      </c>
      <c r="Z7" s="9" t="s">
        <v>21</v>
      </c>
      <c r="AA7" s="9">
        <v>822</v>
      </c>
      <c r="AF7" s="1"/>
    </row>
    <row r="8" spans="1:32" s="21" customFormat="1" ht="21.6" x14ac:dyDescent="0.3">
      <c r="A8" s="22" t="s">
        <v>421</v>
      </c>
      <c r="B8" s="23" t="s">
        <v>422</v>
      </c>
      <c r="C8" s="24">
        <v>935</v>
      </c>
      <c r="D8" s="24">
        <v>0.14000000000000001</v>
      </c>
      <c r="E8" s="24">
        <v>0.37416573867739417</v>
      </c>
      <c r="F8" s="24">
        <v>1.3837297065309083E-2</v>
      </c>
      <c r="G8" s="24">
        <v>1.9147079007361136E-4</v>
      </c>
      <c r="H8" s="24">
        <v>-30</v>
      </c>
      <c r="I8" s="24">
        <v>13</v>
      </c>
      <c r="J8" s="24">
        <v>5</v>
      </c>
      <c r="K8" s="24">
        <v>644</v>
      </c>
      <c r="L8" s="24" t="s">
        <v>21</v>
      </c>
      <c r="M8" s="24">
        <v>1452</v>
      </c>
      <c r="N8" s="25"/>
      <c r="O8" s="24">
        <v>10967</v>
      </c>
      <c r="P8" s="24">
        <v>-5</v>
      </c>
      <c r="Q8" s="24">
        <v>3</v>
      </c>
      <c r="R8" s="24">
        <v>3715</v>
      </c>
      <c r="S8" s="24" t="s">
        <v>21</v>
      </c>
      <c r="T8" s="24">
        <v>2952</v>
      </c>
      <c r="U8" s="25"/>
      <c r="V8" s="24">
        <v>7453</v>
      </c>
      <c r="W8" s="24">
        <v>-12</v>
      </c>
      <c r="X8" s="24">
        <v>2</v>
      </c>
      <c r="Y8" s="24">
        <v>5208</v>
      </c>
      <c r="Z8" s="24" t="s">
        <v>21</v>
      </c>
      <c r="AA8" s="24">
        <v>1431</v>
      </c>
      <c r="AF8" s="26"/>
    </row>
    <row r="9" spans="1:32" s="21" customFormat="1" x14ac:dyDescent="0.3">
      <c r="A9" s="22" t="s">
        <v>423</v>
      </c>
      <c r="B9" s="23" t="s">
        <v>424</v>
      </c>
      <c r="C9" s="24">
        <v>855</v>
      </c>
      <c r="D9" s="24">
        <v>0.48</v>
      </c>
      <c r="E9" s="24">
        <v>0.69282032302755092</v>
      </c>
      <c r="F9" s="24">
        <v>1.265335720945376E-2</v>
      </c>
      <c r="G9" s="24">
        <v>1.6010744867003544E-4</v>
      </c>
      <c r="H9" s="24">
        <v>-1</v>
      </c>
      <c r="I9" s="24">
        <v>3</v>
      </c>
      <c r="J9" s="24">
        <v>0</v>
      </c>
      <c r="K9" s="24">
        <v>2427</v>
      </c>
      <c r="L9" s="24" t="s">
        <v>21</v>
      </c>
      <c r="M9" s="24">
        <v>352</v>
      </c>
      <c r="N9" s="25"/>
      <c r="O9" s="24">
        <v>1127</v>
      </c>
      <c r="P9" s="24">
        <v>0</v>
      </c>
      <c r="Q9" s="24">
        <v>0</v>
      </c>
      <c r="R9" s="24">
        <v>2582</v>
      </c>
      <c r="S9" s="24" t="s">
        <v>21</v>
      </c>
      <c r="T9" s="24">
        <v>436</v>
      </c>
      <c r="U9" s="25"/>
      <c r="V9" s="24">
        <v>30874</v>
      </c>
      <c r="W9" s="24">
        <v>6</v>
      </c>
      <c r="X9" s="24">
        <v>6</v>
      </c>
      <c r="Y9" s="24">
        <v>78275</v>
      </c>
      <c r="Z9" s="24" t="s">
        <v>21</v>
      </c>
      <c r="AA9" s="24">
        <v>394</v>
      </c>
      <c r="AF9" s="26"/>
    </row>
    <row r="10" spans="1:32" s="21" customFormat="1" ht="21.6" x14ac:dyDescent="0.3">
      <c r="A10" s="22" t="s">
        <v>425</v>
      </c>
      <c r="B10" s="23" t="s">
        <v>426</v>
      </c>
      <c r="C10" s="24">
        <v>467</v>
      </c>
      <c r="D10" s="24">
        <v>0.28000000000000003</v>
      </c>
      <c r="E10" s="24">
        <v>0.52915026221291817</v>
      </c>
      <c r="F10" s="24">
        <v>6.9112489085554453E-3</v>
      </c>
      <c r="G10" s="24">
        <v>4.7765361476008835E-5</v>
      </c>
      <c r="H10" s="24">
        <v>-16</v>
      </c>
      <c r="I10" s="24">
        <v>18</v>
      </c>
      <c r="J10" s="24">
        <v>5</v>
      </c>
      <c r="K10" s="24">
        <v>566</v>
      </c>
      <c r="L10" s="24" t="s">
        <v>21</v>
      </c>
      <c r="M10" s="24">
        <v>825</v>
      </c>
      <c r="N10" s="25"/>
      <c r="O10" s="24">
        <v>1222</v>
      </c>
      <c r="P10" s="24">
        <v>-6</v>
      </c>
      <c r="Q10" s="24">
        <v>0</v>
      </c>
      <c r="R10" s="24">
        <v>851</v>
      </c>
      <c r="S10" s="24" t="s">
        <v>21</v>
      </c>
      <c r="T10" s="24">
        <v>1436</v>
      </c>
      <c r="U10" s="25"/>
      <c r="V10" s="24">
        <v>2560</v>
      </c>
      <c r="W10" s="24">
        <v>-11</v>
      </c>
      <c r="X10" s="24">
        <v>1</v>
      </c>
      <c r="Y10" s="24">
        <v>2838</v>
      </c>
      <c r="Z10" s="24" t="s">
        <v>21</v>
      </c>
      <c r="AA10" s="24">
        <v>902</v>
      </c>
      <c r="AF10" s="26"/>
    </row>
    <row r="11" spans="1:32" x14ac:dyDescent="0.3">
      <c r="A11" s="7" t="s">
        <v>427</v>
      </c>
      <c r="B11" s="8" t="s">
        <v>428</v>
      </c>
      <c r="C11" s="9">
        <v>448</v>
      </c>
      <c r="D11" s="5">
        <v>1</v>
      </c>
      <c r="E11" s="5">
        <v>1</v>
      </c>
      <c r="F11" s="5">
        <v>6.6300631927898061E-3</v>
      </c>
      <c r="G11" s="5">
        <v>4.3957737940386158E-5</v>
      </c>
      <c r="H11" s="9">
        <v>59</v>
      </c>
      <c r="I11" s="9">
        <v>30</v>
      </c>
      <c r="J11" s="9">
        <v>0</v>
      </c>
      <c r="K11" s="9">
        <v>1067</v>
      </c>
      <c r="L11" s="9" t="s">
        <v>21</v>
      </c>
      <c r="M11" s="9">
        <v>420</v>
      </c>
      <c r="N11" s="10"/>
      <c r="O11" s="9">
        <v>33423</v>
      </c>
      <c r="P11" s="9">
        <v>7</v>
      </c>
      <c r="Q11" s="9">
        <v>27</v>
      </c>
      <c r="R11" s="9">
        <v>175110</v>
      </c>
      <c r="S11" s="9" t="s">
        <v>21</v>
      </c>
      <c r="T11" s="9">
        <v>191</v>
      </c>
      <c r="U11" s="10"/>
      <c r="V11" s="9">
        <v>1498</v>
      </c>
      <c r="W11" s="9">
        <v>24</v>
      </c>
      <c r="X11" s="9">
        <v>2</v>
      </c>
      <c r="Y11" s="9">
        <v>2550</v>
      </c>
      <c r="Z11" s="9" t="s">
        <v>21</v>
      </c>
      <c r="AA11" s="9">
        <v>587</v>
      </c>
      <c r="AF11" s="1"/>
    </row>
    <row r="12" spans="1:32" ht="21.6" x14ac:dyDescent="0.3">
      <c r="A12" s="3" t="s">
        <v>429</v>
      </c>
      <c r="B12" s="4" t="s">
        <v>430</v>
      </c>
      <c r="C12" s="5">
        <v>386</v>
      </c>
      <c r="D12" s="5">
        <v>0.35</v>
      </c>
      <c r="E12" s="5">
        <v>0.59160797830996159</v>
      </c>
      <c r="F12" s="5">
        <v>5.7125098045019314E-3</v>
      </c>
      <c r="G12" s="5">
        <v>3.2632768266530697E-5</v>
      </c>
      <c r="H12" s="5">
        <v>21</v>
      </c>
      <c r="I12" s="5">
        <v>0</v>
      </c>
      <c r="J12" s="5">
        <v>5</v>
      </c>
      <c r="K12" s="5">
        <v>375</v>
      </c>
      <c r="L12" s="5" t="s">
        <v>21</v>
      </c>
      <c r="M12" s="5">
        <v>1029</v>
      </c>
      <c r="N12" s="6"/>
      <c r="O12" s="5">
        <v>1392</v>
      </c>
      <c r="P12" s="5">
        <v>0</v>
      </c>
      <c r="Q12" s="5">
        <v>1</v>
      </c>
      <c r="R12" s="5">
        <v>790</v>
      </c>
      <c r="S12" s="5" t="s">
        <v>21</v>
      </c>
      <c r="T12" s="5">
        <v>1762</v>
      </c>
      <c r="U12" s="6"/>
      <c r="V12" s="5">
        <v>159875</v>
      </c>
      <c r="W12" s="5">
        <v>55</v>
      </c>
      <c r="X12" s="5">
        <v>54</v>
      </c>
      <c r="Y12" s="5">
        <v>175339</v>
      </c>
      <c r="Z12" s="5" t="s">
        <v>21</v>
      </c>
      <c r="AA12" s="5">
        <v>912</v>
      </c>
      <c r="AF12" s="1"/>
    </row>
    <row r="13" spans="1:32" x14ac:dyDescent="0.3">
      <c r="A13" s="7" t="s">
        <v>431</v>
      </c>
      <c r="B13" s="8" t="s">
        <v>432</v>
      </c>
      <c r="C13" s="9">
        <v>222</v>
      </c>
      <c r="D13" s="5">
        <v>0.15</v>
      </c>
      <c r="E13" s="5">
        <v>0.3872983346207417</v>
      </c>
      <c r="F13" s="5">
        <v>3.2854330999985202E-3</v>
      </c>
      <c r="G13" s="5">
        <v>1.0794070654565886E-5</v>
      </c>
      <c r="H13" s="9">
        <v>18</v>
      </c>
      <c r="I13" s="9">
        <v>2</v>
      </c>
      <c r="J13" s="9">
        <v>0</v>
      </c>
      <c r="K13" s="9">
        <v>332</v>
      </c>
      <c r="L13" s="9" t="s">
        <v>21</v>
      </c>
      <c r="M13" s="9">
        <v>669</v>
      </c>
      <c r="N13" s="10"/>
      <c r="O13" s="9">
        <v>495</v>
      </c>
      <c r="P13" s="9">
        <v>39</v>
      </c>
      <c r="Q13" s="9">
        <v>0</v>
      </c>
      <c r="R13" s="9">
        <v>323</v>
      </c>
      <c r="S13" s="9" t="s">
        <v>21</v>
      </c>
      <c r="T13" s="9">
        <v>1533</v>
      </c>
      <c r="U13" s="10"/>
      <c r="V13" s="9">
        <v>11080</v>
      </c>
      <c r="W13" s="9">
        <v>59</v>
      </c>
      <c r="X13" s="9">
        <v>4</v>
      </c>
      <c r="Y13" s="9">
        <v>12608</v>
      </c>
      <c r="Z13" s="9" t="s">
        <v>21</v>
      </c>
      <c r="AA13" s="9">
        <v>879</v>
      </c>
      <c r="AF13" s="1"/>
    </row>
    <row r="14" spans="1:32" x14ac:dyDescent="0.3">
      <c r="A14" s="3" t="s">
        <v>433</v>
      </c>
      <c r="B14" s="4" t="s">
        <v>434</v>
      </c>
      <c r="C14" s="5">
        <v>221</v>
      </c>
      <c r="D14" s="5">
        <v>0.18</v>
      </c>
      <c r="E14" s="5">
        <v>0.42426406871192851</v>
      </c>
      <c r="F14" s="5">
        <v>3.2706338518003284E-3</v>
      </c>
      <c r="G14" s="5">
        <v>1.0697045792542253E-5</v>
      </c>
      <c r="H14" s="5">
        <v>10</v>
      </c>
      <c r="I14" s="5">
        <v>1</v>
      </c>
      <c r="J14" s="5">
        <v>5</v>
      </c>
      <c r="K14" s="5">
        <v>156</v>
      </c>
      <c r="L14" s="5" t="s">
        <v>21</v>
      </c>
      <c r="M14" s="5">
        <v>1417</v>
      </c>
      <c r="N14" s="6"/>
      <c r="O14" s="5">
        <v>2357</v>
      </c>
      <c r="P14" s="5">
        <v>0</v>
      </c>
      <c r="Q14" s="5">
        <v>0</v>
      </c>
      <c r="R14" s="5">
        <v>1212</v>
      </c>
      <c r="S14" s="5" t="s">
        <v>21</v>
      </c>
      <c r="T14" s="5">
        <v>1945</v>
      </c>
      <c r="U14" s="6"/>
      <c r="V14" s="5">
        <v>21842</v>
      </c>
      <c r="W14" s="5">
        <v>56</v>
      </c>
      <c r="X14" s="5">
        <v>3</v>
      </c>
      <c r="Y14" s="5">
        <v>15298</v>
      </c>
      <c r="Z14" s="5" t="s">
        <v>21</v>
      </c>
      <c r="AA14" s="5">
        <v>1428</v>
      </c>
      <c r="AF14" s="1"/>
    </row>
    <row r="15" spans="1:32" x14ac:dyDescent="0.3">
      <c r="A15" s="7" t="s">
        <v>435</v>
      </c>
      <c r="B15" s="8" t="s">
        <v>436</v>
      </c>
      <c r="C15" s="9">
        <v>217</v>
      </c>
      <c r="D15" s="5">
        <v>0.51</v>
      </c>
      <c r="E15" s="5">
        <v>0.71414284285428498</v>
      </c>
      <c r="F15" s="5">
        <v>3.2114368590075624E-3</v>
      </c>
      <c r="G15" s="5">
        <v>1.0313326699392358E-5</v>
      </c>
      <c r="H15" s="9">
        <v>2</v>
      </c>
      <c r="I15" s="9">
        <v>15</v>
      </c>
      <c r="J15" s="9">
        <v>5</v>
      </c>
      <c r="K15" s="9">
        <v>385</v>
      </c>
      <c r="L15" s="9" t="s">
        <v>21</v>
      </c>
      <c r="M15" s="9">
        <v>564</v>
      </c>
      <c r="N15" s="10"/>
      <c r="O15" s="9">
        <v>5961</v>
      </c>
      <c r="P15" s="9">
        <v>-1</v>
      </c>
      <c r="Q15" s="9">
        <v>2</v>
      </c>
      <c r="R15" s="9">
        <v>3099</v>
      </c>
      <c r="S15" s="9" t="s">
        <v>21</v>
      </c>
      <c r="T15" s="9">
        <v>1924</v>
      </c>
      <c r="U15" s="10"/>
      <c r="V15" s="9">
        <v>1422</v>
      </c>
      <c r="W15" s="9">
        <v>17</v>
      </c>
      <c r="X15" s="9">
        <v>1</v>
      </c>
      <c r="Y15" s="9">
        <v>1895</v>
      </c>
      <c r="Z15" s="9" t="s">
        <v>21</v>
      </c>
      <c r="AA15" s="9">
        <v>750</v>
      </c>
      <c r="AF15" s="1"/>
    </row>
    <row r="16" spans="1:32" ht="21.6" x14ac:dyDescent="0.3">
      <c r="A16" s="3" t="s">
        <v>437</v>
      </c>
      <c r="B16" s="4" t="s">
        <v>438</v>
      </c>
      <c r="C16" s="5">
        <v>116</v>
      </c>
      <c r="D16" s="5">
        <v>0.35</v>
      </c>
      <c r="E16" s="5">
        <v>0.59160797830996159</v>
      </c>
      <c r="F16" s="5">
        <v>1.7167127909902178E-3</v>
      </c>
      <c r="G16" s="5">
        <v>2.9471028067494233E-6</v>
      </c>
      <c r="H16" s="5">
        <v>4</v>
      </c>
      <c r="I16" s="5">
        <v>1</v>
      </c>
      <c r="J16" s="5">
        <v>5</v>
      </c>
      <c r="K16" s="5">
        <v>171</v>
      </c>
      <c r="L16" s="5" t="s">
        <v>21</v>
      </c>
      <c r="M16" s="5">
        <v>678</v>
      </c>
      <c r="N16" s="6"/>
      <c r="O16" s="5">
        <v>153</v>
      </c>
      <c r="P16" s="5">
        <v>18</v>
      </c>
      <c r="Q16" s="5">
        <v>0</v>
      </c>
      <c r="R16" s="5">
        <v>165</v>
      </c>
      <c r="S16" s="5" t="s">
        <v>21</v>
      </c>
      <c r="T16" s="5">
        <v>927</v>
      </c>
      <c r="U16" s="6"/>
      <c r="V16" s="5">
        <v>10691</v>
      </c>
      <c r="W16" s="5">
        <v>4</v>
      </c>
      <c r="X16" s="5">
        <v>3</v>
      </c>
      <c r="Y16" s="5">
        <v>24611</v>
      </c>
      <c r="Z16" s="5" t="s">
        <v>21</v>
      </c>
      <c r="AA16" s="5">
        <v>434</v>
      </c>
      <c r="AF16" s="1"/>
    </row>
    <row r="17" spans="1:32" x14ac:dyDescent="0.3">
      <c r="A17" s="7" t="s">
        <v>439</v>
      </c>
      <c r="B17" s="8" t="s">
        <v>440</v>
      </c>
      <c r="C17" s="9">
        <v>92</v>
      </c>
      <c r="D17" s="5">
        <v>0.2</v>
      </c>
      <c r="E17" s="5">
        <v>0.44721359549995793</v>
      </c>
      <c r="F17" s="5">
        <v>1.3615308342336209E-3</v>
      </c>
      <c r="G17" s="5">
        <v>1.8537662125688997E-6</v>
      </c>
      <c r="H17" s="9">
        <v>10</v>
      </c>
      <c r="I17" s="9">
        <v>1</v>
      </c>
      <c r="J17" s="9">
        <v>0</v>
      </c>
      <c r="K17" s="9">
        <v>118</v>
      </c>
      <c r="L17" s="9" t="s">
        <v>21</v>
      </c>
      <c r="M17" s="9">
        <v>780</v>
      </c>
      <c r="N17" s="10"/>
      <c r="O17" s="9">
        <v>1386</v>
      </c>
      <c r="P17" s="9">
        <v>-1</v>
      </c>
      <c r="Q17" s="9">
        <v>0</v>
      </c>
      <c r="R17" s="9">
        <v>1207</v>
      </c>
      <c r="S17" s="9" t="s">
        <v>21</v>
      </c>
      <c r="T17" s="9">
        <v>1148</v>
      </c>
      <c r="U17" s="10"/>
      <c r="V17" s="9">
        <v>15230</v>
      </c>
      <c r="W17" s="9">
        <v>38</v>
      </c>
      <c r="X17" s="9">
        <v>2</v>
      </c>
      <c r="Y17" s="9">
        <v>21029</v>
      </c>
      <c r="Z17" s="9" t="s">
        <v>21</v>
      </c>
      <c r="AA17" s="9">
        <v>724</v>
      </c>
      <c r="AF17" s="1"/>
    </row>
    <row r="18" spans="1:32" ht="21.6" x14ac:dyDescent="0.3">
      <c r="A18" s="3" t="s">
        <v>441</v>
      </c>
      <c r="B18" s="4" t="s">
        <v>442</v>
      </c>
      <c r="C18" s="5">
        <v>88</v>
      </c>
      <c r="D18" s="5">
        <v>0.28999999999999998</v>
      </c>
      <c r="E18" s="5">
        <v>0.53851648071345037</v>
      </c>
      <c r="F18" s="5">
        <v>1.3023338414408548E-3</v>
      </c>
      <c r="G18" s="5">
        <v>1.6960734345620937E-6</v>
      </c>
      <c r="H18" s="5">
        <v>44</v>
      </c>
      <c r="I18" s="5">
        <v>9</v>
      </c>
      <c r="J18" s="5">
        <v>5</v>
      </c>
      <c r="K18" s="5">
        <v>134</v>
      </c>
      <c r="L18" s="5" t="s">
        <v>21</v>
      </c>
      <c r="M18" s="5">
        <v>657</v>
      </c>
      <c r="N18" s="6"/>
      <c r="O18" s="5">
        <v>410</v>
      </c>
      <c r="P18" s="5">
        <v>-2</v>
      </c>
      <c r="Q18" s="5">
        <v>0</v>
      </c>
      <c r="R18" s="5">
        <v>359</v>
      </c>
      <c r="S18" s="5" t="s">
        <v>21</v>
      </c>
      <c r="T18" s="5">
        <v>1142</v>
      </c>
      <c r="U18" s="6"/>
      <c r="V18" s="5">
        <v>1026</v>
      </c>
      <c r="W18" s="5">
        <v>3</v>
      </c>
      <c r="X18" s="5">
        <v>1</v>
      </c>
      <c r="Y18" s="5">
        <v>1163</v>
      </c>
      <c r="Z18" s="5" t="s">
        <v>21</v>
      </c>
      <c r="AA18" s="5">
        <v>882</v>
      </c>
      <c r="AF18" s="1"/>
    </row>
    <row r="19" spans="1:32" x14ac:dyDescent="0.3">
      <c r="A19" s="7" t="s">
        <v>443</v>
      </c>
      <c r="B19" s="8" t="s">
        <v>444</v>
      </c>
      <c r="C19" s="9">
        <v>61</v>
      </c>
      <c r="D19" s="5">
        <v>0.23</v>
      </c>
      <c r="E19" s="5">
        <v>0.47958315233127197</v>
      </c>
      <c r="F19" s="5">
        <v>9.0275414008968342E-4</v>
      </c>
      <c r="G19" s="5">
        <v>8.1496503744906378E-7</v>
      </c>
      <c r="H19" s="9">
        <v>5</v>
      </c>
      <c r="I19" s="9">
        <v>2</v>
      </c>
      <c r="J19" s="9">
        <v>5</v>
      </c>
      <c r="K19" s="9">
        <v>101</v>
      </c>
      <c r="L19" s="9" t="s">
        <v>21</v>
      </c>
      <c r="M19" s="9">
        <v>604</v>
      </c>
      <c r="N19" s="10"/>
      <c r="O19" s="9">
        <v>789</v>
      </c>
      <c r="P19" s="9">
        <v>-11</v>
      </c>
      <c r="Q19" s="9">
        <v>0</v>
      </c>
      <c r="R19" s="9">
        <v>1004</v>
      </c>
      <c r="S19" s="9" t="s">
        <v>21</v>
      </c>
      <c r="T19" s="9">
        <v>786</v>
      </c>
      <c r="U19" s="10"/>
      <c r="V19" s="9">
        <v>3367</v>
      </c>
      <c r="W19" s="9">
        <v>58</v>
      </c>
      <c r="X19" s="9">
        <v>0</v>
      </c>
      <c r="Y19" s="9">
        <v>5241</v>
      </c>
      <c r="Z19" s="9" t="s">
        <v>21</v>
      </c>
      <c r="AA19" s="9">
        <v>642</v>
      </c>
      <c r="AF19" s="1"/>
    </row>
    <row r="20" spans="1:32" x14ac:dyDescent="0.3">
      <c r="A20" s="3" t="s">
        <v>445</v>
      </c>
      <c r="B20" s="4" t="s">
        <v>446</v>
      </c>
      <c r="C20" s="5">
        <v>43</v>
      </c>
      <c r="D20" s="5">
        <v>0.16</v>
      </c>
      <c r="E20" s="5">
        <v>0.4</v>
      </c>
      <c r="F20" s="5">
        <v>6.3636767252223591E-4</v>
      </c>
      <c r="G20" s="5">
        <v>4.0496381463136768E-7</v>
      </c>
      <c r="H20" s="5">
        <v>21</v>
      </c>
      <c r="I20" s="5">
        <v>2</v>
      </c>
      <c r="J20" s="5">
        <v>5</v>
      </c>
      <c r="K20" s="5">
        <v>52</v>
      </c>
      <c r="L20" s="5" t="s">
        <v>21</v>
      </c>
      <c r="M20" s="5">
        <v>827</v>
      </c>
      <c r="N20" s="6"/>
      <c r="O20" s="5">
        <v>535</v>
      </c>
      <c r="P20" s="5">
        <v>-13</v>
      </c>
      <c r="Q20" s="5">
        <v>0</v>
      </c>
      <c r="R20" s="5">
        <v>240</v>
      </c>
      <c r="S20" s="5" t="s">
        <v>21</v>
      </c>
      <c r="T20" s="5">
        <v>2229</v>
      </c>
      <c r="U20" s="6"/>
      <c r="V20" s="5">
        <v>2212</v>
      </c>
      <c r="W20" s="5">
        <v>18</v>
      </c>
      <c r="X20" s="5">
        <v>1</v>
      </c>
      <c r="Y20" s="5">
        <v>1993</v>
      </c>
      <c r="Z20" s="5" t="s">
        <v>21</v>
      </c>
      <c r="AA20" s="5">
        <v>1110</v>
      </c>
      <c r="AF20" s="1"/>
    </row>
    <row r="21" spans="1:32" s="21" customFormat="1" x14ac:dyDescent="0.3">
      <c r="A21" s="22" t="s">
        <v>447</v>
      </c>
      <c r="B21" s="23" t="s">
        <v>448</v>
      </c>
      <c r="C21" s="24">
        <v>43</v>
      </c>
      <c r="D21" s="24">
        <v>0.32</v>
      </c>
      <c r="E21" s="24">
        <v>0.56568542494923801</v>
      </c>
      <c r="F21" s="24">
        <v>6.3636767252223591E-4</v>
      </c>
      <c r="G21" s="24">
        <v>4.0496381463136768E-7</v>
      </c>
      <c r="H21" s="24">
        <v>-22</v>
      </c>
      <c r="I21" s="24">
        <v>7</v>
      </c>
      <c r="J21" s="24">
        <v>5</v>
      </c>
      <c r="K21" s="24">
        <v>30</v>
      </c>
      <c r="L21" s="24" t="s">
        <v>21</v>
      </c>
      <c r="M21" s="24">
        <v>1433</v>
      </c>
      <c r="N21" s="25"/>
      <c r="O21" s="24">
        <v>78</v>
      </c>
      <c r="P21" s="24">
        <v>-10</v>
      </c>
      <c r="Q21" s="24">
        <v>0</v>
      </c>
      <c r="R21" s="24">
        <v>93</v>
      </c>
      <c r="S21" s="24" t="s">
        <v>21</v>
      </c>
      <c r="T21" s="24">
        <v>839</v>
      </c>
      <c r="U21" s="25"/>
      <c r="V21" s="24">
        <v>596</v>
      </c>
      <c r="W21" s="24">
        <v>-8</v>
      </c>
      <c r="X21" s="24">
        <v>0</v>
      </c>
      <c r="Y21" s="24">
        <v>464</v>
      </c>
      <c r="Z21" s="24" t="s">
        <v>21</v>
      </c>
      <c r="AA21" s="24">
        <v>1284</v>
      </c>
      <c r="AF21" s="26"/>
    </row>
    <row r="22" spans="1:32" x14ac:dyDescent="0.3">
      <c r="A22" s="3" t="s">
        <v>449</v>
      </c>
      <c r="B22" s="4" t="s">
        <v>450</v>
      </c>
      <c r="C22" s="5">
        <v>42</v>
      </c>
      <c r="D22" s="5">
        <v>0.61</v>
      </c>
      <c r="E22" s="5">
        <v>0.78102496759066542</v>
      </c>
      <c r="F22" s="5">
        <v>6.2156842432404429E-4</v>
      </c>
      <c r="G22" s="5">
        <v>3.8634730611667517E-7</v>
      </c>
      <c r="H22" s="5">
        <v>29</v>
      </c>
      <c r="I22" s="5">
        <v>2</v>
      </c>
      <c r="J22" s="5">
        <v>5</v>
      </c>
      <c r="K22" s="5">
        <v>114</v>
      </c>
      <c r="L22" s="5" t="s">
        <v>21</v>
      </c>
      <c r="M22" s="5">
        <v>368</v>
      </c>
      <c r="N22" s="6"/>
      <c r="O22" s="5">
        <v>2455</v>
      </c>
      <c r="P22" s="5">
        <v>34</v>
      </c>
      <c r="Q22" s="5">
        <v>1</v>
      </c>
      <c r="R22" s="5">
        <v>715</v>
      </c>
      <c r="S22" s="5" t="s">
        <v>21</v>
      </c>
      <c r="T22" s="5">
        <v>3434</v>
      </c>
      <c r="U22" s="6"/>
      <c r="V22" s="5">
        <v>1793</v>
      </c>
      <c r="W22" s="5">
        <v>-25</v>
      </c>
      <c r="X22" s="5">
        <v>1</v>
      </c>
      <c r="Y22" s="5">
        <v>2997</v>
      </c>
      <c r="Z22" s="5" t="s">
        <v>21</v>
      </c>
      <c r="AA22" s="5">
        <v>598</v>
      </c>
      <c r="AF22" s="1"/>
    </row>
    <row r="23" spans="1:32" x14ac:dyDescent="0.3">
      <c r="A23" s="7" t="s">
        <v>451</v>
      </c>
      <c r="B23" s="8" t="s">
        <v>452</v>
      </c>
      <c r="C23" s="9">
        <v>17</v>
      </c>
      <c r="D23" s="5">
        <v>0.26</v>
      </c>
      <c r="E23" s="5">
        <v>0.50990195135927852</v>
      </c>
      <c r="F23" s="5">
        <v>2.5158721936925605E-4</v>
      </c>
      <c r="G23" s="5">
        <v>6.3296128949954161E-8</v>
      </c>
      <c r="H23" s="9">
        <v>39</v>
      </c>
      <c r="I23" s="9">
        <v>1</v>
      </c>
      <c r="J23" s="9">
        <v>5</v>
      </c>
      <c r="K23" s="9">
        <v>6</v>
      </c>
      <c r="L23" s="9" t="s">
        <v>21</v>
      </c>
      <c r="M23" s="9">
        <v>2833</v>
      </c>
      <c r="N23" s="10"/>
      <c r="O23" s="9">
        <v>8754</v>
      </c>
      <c r="P23" s="9">
        <v>2</v>
      </c>
      <c r="Q23" s="9">
        <v>1</v>
      </c>
      <c r="R23" s="9">
        <v>5928</v>
      </c>
      <c r="S23" s="9" t="s">
        <v>21</v>
      </c>
      <c r="T23" s="9">
        <v>1477</v>
      </c>
      <c r="U23" s="10"/>
      <c r="V23" s="9">
        <v>2003</v>
      </c>
      <c r="W23" s="9">
        <v>17</v>
      </c>
      <c r="X23" s="9">
        <v>0</v>
      </c>
      <c r="Y23" s="9">
        <v>1192</v>
      </c>
      <c r="Z23" s="9" t="s">
        <v>21</v>
      </c>
      <c r="AA23" s="9">
        <v>1680</v>
      </c>
      <c r="AF23" s="1"/>
    </row>
    <row r="24" spans="1:32" x14ac:dyDescent="0.3">
      <c r="A24" s="3" t="s">
        <v>453</v>
      </c>
      <c r="B24" s="4" t="s">
        <v>454</v>
      </c>
      <c r="C24" s="5">
        <v>16</v>
      </c>
      <c r="D24" s="5">
        <v>0.44</v>
      </c>
      <c r="E24" s="5">
        <v>0.66332495807107994</v>
      </c>
      <c r="F24" s="5">
        <v>2.3678797117106452E-4</v>
      </c>
      <c r="G24" s="5">
        <v>5.6068543291308878E-8</v>
      </c>
      <c r="H24" s="5">
        <v>-27</v>
      </c>
      <c r="I24" s="5">
        <v>12</v>
      </c>
      <c r="J24" s="5">
        <v>5</v>
      </c>
      <c r="K24" s="5">
        <v>9</v>
      </c>
      <c r="L24" s="5" t="s">
        <v>21</v>
      </c>
      <c r="M24" s="5">
        <v>1778</v>
      </c>
      <c r="N24" s="6"/>
      <c r="O24" s="5">
        <v>191</v>
      </c>
      <c r="P24" s="5">
        <v>-14</v>
      </c>
      <c r="Q24" s="5">
        <v>0</v>
      </c>
      <c r="R24" s="5">
        <v>82</v>
      </c>
      <c r="S24" s="5" t="s">
        <v>21</v>
      </c>
      <c r="T24" s="5">
        <v>2329</v>
      </c>
      <c r="U24" s="6"/>
      <c r="V24" s="5">
        <v>130</v>
      </c>
      <c r="W24" s="5">
        <v>-36</v>
      </c>
      <c r="X24" s="5">
        <v>0</v>
      </c>
      <c r="Y24" s="5">
        <v>113</v>
      </c>
      <c r="Z24" s="5" t="s">
        <v>21</v>
      </c>
      <c r="AA24" s="5">
        <v>1150</v>
      </c>
      <c r="AF24" s="1"/>
    </row>
    <row r="25" spans="1:32" x14ac:dyDescent="0.3">
      <c r="A25" s="7" t="s">
        <v>455</v>
      </c>
      <c r="B25" s="8" t="s">
        <v>456</v>
      </c>
      <c r="C25" s="9">
        <v>2</v>
      </c>
      <c r="D25" s="5">
        <v>0.5</v>
      </c>
      <c r="E25" s="5">
        <v>0.70710678118654757</v>
      </c>
      <c r="F25" s="5">
        <v>2.9598496396383064E-5</v>
      </c>
      <c r="G25" s="5">
        <v>8.7607098892670123E-10</v>
      </c>
      <c r="H25" s="9"/>
      <c r="I25" s="9">
        <v>1</v>
      </c>
      <c r="J25" s="9">
        <v>5</v>
      </c>
      <c r="K25" s="9">
        <v>0</v>
      </c>
      <c r="L25" s="9" t="s">
        <v>21</v>
      </c>
      <c r="M25" s="9"/>
      <c r="N25" s="10"/>
      <c r="O25" s="9">
        <v>4201</v>
      </c>
      <c r="P25" s="9">
        <v>16</v>
      </c>
      <c r="Q25" s="9">
        <v>0</v>
      </c>
      <c r="R25" s="9">
        <v>1858</v>
      </c>
      <c r="S25" s="9" t="s">
        <v>21</v>
      </c>
      <c r="T25" s="9">
        <v>2261</v>
      </c>
      <c r="U25" s="10"/>
      <c r="V25" s="9">
        <v>269</v>
      </c>
      <c r="W25" s="9">
        <v>40</v>
      </c>
      <c r="X25" s="9">
        <v>0</v>
      </c>
      <c r="Y25" s="9">
        <v>134</v>
      </c>
      <c r="Z25" s="9" t="s">
        <v>21</v>
      </c>
      <c r="AA25" s="9">
        <v>2007</v>
      </c>
      <c r="AF25" s="1"/>
    </row>
    <row r="26" spans="1:32" ht="21.6" x14ac:dyDescent="0.3">
      <c r="A26" s="3" t="s">
        <v>457</v>
      </c>
      <c r="B26" s="4" t="s">
        <v>458</v>
      </c>
      <c r="C26" s="5">
        <v>1</v>
      </c>
      <c r="D26" s="5">
        <v>0.82</v>
      </c>
      <c r="E26" s="5">
        <v>0.90553851381374162</v>
      </c>
      <c r="F26" s="5">
        <v>1.4799248198191532E-5</v>
      </c>
      <c r="G26" s="5">
        <v>2.1901774723167531E-10</v>
      </c>
      <c r="H26" s="5">
        <v>-28</v>
      </c>
      <c r="I26" s="5">
        <v>6</v>
      </c>
      <c r="J26" s="5">
        <v>5</v>
      </c>
      <c r="K26" s="5">
        <v>0</v>
      </c>
      <c r="L26" s="5" t="s">
        <v>21</v>
      </c>
      <c r="M26" s="5"/>
      <c r="N26" s="6"/>
      <c r="O26" s="5">
        <v>521</v>
      </c>
      <c r="P26" s="5">
        <v>9</v>
      </c>
      <c r="Q26" s="5">
        <v>0</v>
      </c>
      <c r="R26" s="5">
        <v>350</v>
      </c>
      <c r="S26" s="5" t="s">
        <v>21</v>
      </c>
      <c r="T26" s="5">
        <v>1489</v>
      </c>
      <c r="U26" s="6"/>
      <c r="V26" s="5">
        <v>17</v>
      </c>
      <c r="W26" s="5">
        <v>-3</v>
      </c>
      <c r="X26" s="5">
        <v>0</v>
      </c>
      <c r="Y26" s="5">
        <v>5</v>
      </c>
      <c r="Z26" s="5" t="s">
        <v>21</v>
      </c>
      <c r="AA26" s="5">
        <v>3400</v>
      </c>
      <c r="AF26" s="1"/>
    </row>
    <row r="27" spans="1:32" x14ac:dyDescent="0.3">
      <c r="A27" s="7" t="s">
        <v>459</v>
      </c>
      <c r="B27" s="8" t="s">
        <v>460</v>
      </c>
      <c r="C27" s="9">
        <v>1</v>
      </c>
      <c r="D27" s="5">
        <v>0.98</v>
      </c>
      <c r="E27" s="5">
        <v>0.98994949366116658</v>
      </c>
      <c r="F27" s="5">
        <v>1.4799248198191532E-5</v>
      </c>
      <c r="G27" s="5">
        <v>2.1901774723167531E-10</v>
      </c>
      <c r="H27" s="9">
        <v>61</v>
      </c>
      <c r="I27" s="9">
        <v>0</v>
      </c>
      <c r="J27" s="9">
        <v>5</v>
      </c>
      <c r="K27" s="9">
        <v>0</v>
      </c>
      <c r="L27" s="9" t="s">
        <v>21</v>
      </c>
      <c r="M27" s="9"/>
      <c r="N27" s="10"/>
      <c r="O27" s="9">
        <v>230</v>
      </c>
      <c r="P27" s="9">
        <v>54</v>
      </c>
      <c r="Q27" s="9">
        <v>0</v>
      </c>
      <c r="R27" s="9">
        <v>45</v>
      </c>
      <c r="S27" s="9" t="s">
        <v>21</v>
      </c>
      <c r="T27" s="9">
        <v>5111</v>
      </c>
      <c r="U27" s="10"/>
      <c r="V27" s="9">
        <v>14279</v>
      </c>
      <c r="W27" s="9">
        <v>18</v>
      </c>
      <c r="X27" s="9">
        <v>0</v>
      </c>
      <c r="Y27" s="9">
        <v>22391</v>
      </c>
      <c r="Z27" s="9" t="s">
        <v>21</v>
      </c>
      <c r="AA27" s="9">
        <v>638</v>
      </c>
      <c r="AF27" s="1"/>
    </row>
    <row r="28" spans="1:32" x14ac:dyDescent="0.3">
      <c r="A28" s="3" t="s">
        <v>461</v>
      </c>
      <c r="B28" s="4" t="s">
        <v>462</v>
      </c>
      <c r="C28" s="5">
        <v>0</v>
      </c>
      <c r="D28" s="5">
        <v>0.67</v>
      </c>
      <c r="E28" s="5">
        <v>0.81853527718724506</v>
      </c>
      <c r="F28" s="5">
        <v>0</v>
      </c>
      <c r="G28" s="5">
        <v>0</v>
      </c>
      <c r="H28" s="5"/>
      <c r="I28" s="5">
        <v>0</v>
      </c>
      <c r="J28" s="5">
        <v>5</v>
      </c>
      <c r="K28" s="5"/>
      <c r="L28" s="5"/>
      <c r="M28" s="5"/>
      <c r="N28" s="6"/>
      <c r="O28" s="5">
        <v>114</v>
      </c>
      <c r="P28" s="5">
        <v>-16</v>
      </c>
      <c r="Q28" s="5">
        <v>0</v>
      </c>
      <c r="R28" s="5">
        <v>28</v>
      </c>
      <c r="S28" s="5" t="s">
        <v>21</v>
      </c>
      <c r="T28" s="5">
        <v>4071</v>
      </c>
      <c r="U28" s="6"/>
      <c r="V28" s="5">
        <v>13</v>
      </c>
      <c r="W28" s="5">
        <v>16</v>
      </c>
      <c r="X28" s="5">
        <v>0</v>
      </c>
      <c r="Y28" s="5">
        <v>4</v>
      </c>
      <c r="Z28" s="5" t="s">
        <v>21</v>
      </c>
      <c r="AA28" s="5">
        <v>3250</v>
      </c>
      <c r="AF28" s="1"/>
    </row>
    <row r="29" spans="1:32" x14ac:dyDescent="0.3">
      <c r="A29" s="7" t="s">
        <v>463</v>
      </c>
      <c r="B29" s="8" t="s">
        <v>464</v>
      </c>
      <c r="C29" s="9">
        <v>0</v>
      </c>
      <c r="D29" s="5">
        <v>0.32</v>
      </c>
      <c r="E29" s="5">
        <v>0.56568542494923801</v>
      </c>
      <c r="F29" s="5">
        <v>0</v>
      </c>
      <c r="G29" s="5">
        <v>0</v>
      </c>
      <c r="H29" s="9"/>
      <c r="I29" s="9">
        <v>0</v>
      </c>
      <c r="J29" s="9">
        <v>5</v>
      </c>
      <c r="K29" s="9"/>
      <c r="L29" s="9"/>
      <c r="M29" s="9"/>
      <c r="N29" s="10"/>
      <c r="O29" s="9">
        <v>511</v>
      </c>
      <c r="P29" s="9">
        <v>6</v>
      </c>
      <c r="Q29" s="9">
        <v>0</v>
      </c>
      <c r="R29" s="9">
        <v>588</v>
      </c>
      <c r="S29" s="9" t="s">
        <v>21</v>
      </c>
      <c r="T29" s="9">
        <v>869</v>
      </c>
      <c r="U29" s="10"/>
      <c r="V29" s="9">
        <v>12</v>
      </c>
      <c r="W29" s="9">
        <v>-61</v>
      </c>
      <c r="X29" s="9">
        <v>0</v>
      </c>
      <c r="Y29" s="9">
        <v>15</v>
      </c>
      <c r="Z29" s="9" t="s">
        <v>21</v>
      </c>
      <c r="AA29" s="9">
        <v>800</v>
      </c>
      <c r="AF29" s="1"/>
    </row>
    <row r="30" spans="1:32" x14ac:dyDescent="0.3">
      <c r="A30" s="11" t="s">
        <v>465</v>
      </c>
      <c r="B30" s="12" t="s">
        <v>466</v>
      </c>
      <c r="C30" s="13">
        <v>0</v>
      </c>
      <c r="D30" s="5">
        <v>0.19</v>
      </c>
      <c r="E30" s="5">
        <v>0.43588989435406733</v>
      </c>
      <c r="F30" s="5">
        <v>0</v>
      </c>
      <c r="G30" s="5">
        <v>0</v>
      </c>
      <c r="H30" s="13"/>
      <c r="I30" s="13">
        <v>0</v>
      </c>
      <c r="J30" s="13">
        <v>5</v>
      </c>
      <c r="K30" s="13"/>
      <c r="L30" s="13"/>
      <c r="M30" s="13"/>
      <c r="N30" s="14"/>
      <c r="O30" s="13">
        <v>2370</v>
      </c>
      <c r="P30" s="13">
        <v>29</v>
      </c>
      <c r="Q30" s="13">
        <v>0</v>
      </c>
      <c r="R30" s="13">
        <v>2787</v>
      </c>
      <c r="S30" s="13" t="s">
        <v>21</v>
      </c>
      <c r="T30" s="13">
        <v>850</v>
      </c>
      <c r="U30" s="14"/>
      <c r="V30" s="13">
        <v>2298</v>
      </c>
      <c r="W30" s="13">
        <v>52</v>
      </c>
      <c r="X30" s="13">
        <v>0</v>
      </c>
      <c r="Y30" s="13">
        <v>3318</v>
      </c>
      <c r="Z30" s="13" t="s">
        <v>21</v>
      </c>
      <c r="AA30" s="13">
        <v>693</v>
      </c>
      <c r="AB30" s="15"/>
      <c r="AC30" s="15"/>
      <c r="AD30" s="15"/>
      <c r="AE30" s="15"/>
      <c r="AF30" s="16"/>
    </row>
    <row r="31" spans="1:32" x14ac:dyDescent="0.3">
      <c r="C31">
        <v>67571</v>
      </c>
      <c r="G31">
        <v>0.38632551626002082</v>
      </c>
    </row>
    <row r="32" spans="1:32" x14ac:dyDescent="0.3">
      <c r="F32" s="28" t="s">
        <v>155</v>
      </c>
      <c r="G32" s="29">
        <v>0.62155089595303525</v>
      </c>
    </row>
  </sheetData>
  <mergeCells count="6">
    <mergeCell ref="A1:A3"/>
    <mergeCell ref="B1:B3"/>
    <mergeCell ref="C1:AF1"/>
    <mergeCell ref="C2:M2"/>
    <mergeCell ref="N2:T2"/>
    <mergeCell ref="U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938F-86E0-4A8E-A1D5-3D6E52E70139}">
  <dimension ref="A1:AF53"/>
  <sheetViews>
    <sheetView workbookViewId="0">
      <selection activeCell="E53" sqref="E53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16.5546875" bestFit="1" customWidth="1"/>
    <col min="10" max="10" width="26.5546875" bestFit="1" customWidth="1"/>
    <col min="11" max="11" width="17.2187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44140625" bestFit="1" customWidth="1"/>
    <col min="18" max="18" width="17.2187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33203125" bestFit="1" customWidth="1"/>
    <col min="25" max="25" width="17.21875" bestFit="1" customWidth="1"/>
    <col min="27" max="27" width="13.77734375" bestFit="1" customWidth="1"/>
  </cols>
  <sheetData>
    <row r="1" spans="1:32" x14ac:dyDescent="0.3">
      <c r="A1" s="43" t="s">
        <v>0</v>
      </c>
      <c r="B1" s="46" t="s">
        <v>1</v>
      </c>
      <c r="C1" s="49" t="s">
        <v>2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ht="14.4" customHeight="1" x14ac:dyDescent="0.3">
      <c r="A2" s="44"/>
      <c r="B2" s="47"/>
      <c r="C2" s="52" t="s">
        <v>3</v>
      </c>
      <c r="D2" s="53"/>
      <c r="E2" s="53"/>
      <c r="F2" s="53"/>
      <c r="G2" s="53"/>
      <c r="H2" s="53"/>
      <c r="I2" s="53"/>
      <c r="J2" s="53"/>
      <c r="K2" s="53"/>
      <c r="L2" s="53"/>
      <c r="M2" s="54"/>
      <c r="N2" s="52" t="s">
        <v>4</v>
      </c>
      <c r="O2" s="53"/>
      <c r="P2" s="53"/>
      <c r="Q2" s="53"/>
      <c r="R2" s="53"/>
      <c r="S2" s="53"/>
      <c r="T2" s="54"/>
      <c r="U2" s="52" t="s">
        <v>5</v>
      </c>
      <c r="V2" s="53"/>
      <c r="W2" s="53"/>
      <c r="X2" s="53"/>
      <c r="Y2" s="53"/>
      <c r="Z2" s="53"/>
      <c r="AA2" s="54"/>
      <c r="AF2" s="1"/>
    </row>
    <row r="3" spans="1:32" x14ac:dyDescent="0.3">
      <c r="A3" s="45"/>
      <c r="B3" s="48"/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/>
      <c r="O3" s="2" t="s">
        <v>6</v>
      </c>
      <c r="P3" s="2" t="s">
        <v>11</v>
      </c>
      <c r="Q3" s="2" t="s">
        <v>17</v>
      </c>
      <c r="R3" s="2" t="s">
        <v>14</v>
      </c>
      <c r="S3" s="2" t="s">
        <v>15</v>
      </c>
      <c r="T3" s="2" t="s">
        <v>16</v>
      </c>
      <c r="U3" s="2"/>
      <c r="V3" s="2" t="s">
        <v>6</v>
      </c>
      <c r="W3" s="2" t="s">
        <v>11</v>
      </c>
      <c r="X3" s="2" t="s">
        <v>18</v>
      </c>
      <c r="Y3" s="2" t="s">
        <v>14</v>
      </c>
      <c r="Z3" s="2" t="s">
        <v>15</v>
      </c>
      <c r="AA3" s="2" t="s">
        <v>16</v>
      </c>
      <c r="AF3" s="1"/>
    </row>
    <row r="4" spans="1:32" ht="21.6" x14ac:dyDescent="0.3">
      <c r="A4" s="3" t="s">
        <v>467</v>
      </c>
      <c r="B4" s="4" t="s">
        <v>468</v>
      </c>
      <c r="C4" s="5">
        <v>20104</v>
      </c>
      <c r="D4" s="5">
        <v>0.23</v>
      </c>
      <c r="E4" s="5">
        <v>0.47958315233127197</v>
      </c>
      <c r="F4" s="5">
        <v>0.33966344529296477</v>
      </c>
      <c r="G4" s="5">
        <v>0.11537125606828687</v>
      </c>
      <c r="H4" s="5">
        <v>34</v>
      </c>
      <c r="I4" s="5">
        <v>3</v>
      </c>
      <c r="J4" s="5">
        <v>5</v>
      </c>
      <c r="K4" s="5">
        <v>16754</v>
      </c>
      <c r="L4" s="5" t="s">
        <v>21</v>
      </c>
      <c r="M4" s="5">
        <v>1200</v>
      </c>
      <c r="N4" s="6"/>
      <c r="O4" s="5">
        <v>32509</v>
      </c>
      <c r="P4" s="5">
        <v>23</v>
      </c>
      <c r="Q4" s="5">
        <v>1</v>
      </c>
      <c r="R4" s="5">
        <v>24724</v>
      </c>
      <c r="S4" s="5" t="s">
        <v>21</v>
      </c>
      <c r="T4" s="5">
        <v>1315</v>
      </c>
      <c r="U4" s="6"/>
      <c r="V4" s="5">
        <v>695794</v>
      </c>
      <c r="W4" s="5">
        <v>10</v>
      </c>
      <c r="X4" s="5">
        <v>19</v>
      </c>
      <c r="Y4" s="5">
        <v>560912</v>
      </c>
      <c r="Z4" s="5" t="s">
        <v>21</v>
      </c>
      <c r="AA4" s="5">
        <v>1240</v>
      </c>
      <c r="AF4" s="1"/>
    </row>
    <row r="5" spans="1:32" ht="21.6" x14ac:dyDescent="0.3">
      <c r="A5" s="7" t="s">
        <v>469</v>
      </c>
      <c r="B5" s="8" t="s">
        <v>470</v>
      </c>
      <c r="C5" s="9">
        <v>11860</v>
      </c>
      <c r="D5" s="5">
        <v>0.24</v>
      </c>
      <c r="E5" s="5">
        <v>0.4898979485566356</v>
      </c>
      <c r="F5" s="5">
        <v>0.20037845509224844</v>
      </c>
      <c r="G5" s="5">
        <v>4.0151525265156224E-2</v>
      </c>
      <c r="H5" s="9">
        <v>37</v>
      </c>
      <c r="I5" s="9">
        <v>3</v>
      </c>
      <c r="J5" s="9">
        <v>4</v>
      </c>
      <c r="K5" s="9">
        <v>4561</v>
      </c>
      <c r="L5" s="9" t="s">
        <v>21</v>
      </c>
      <c r="M5" s="9">
        <v>2600</v>
      </c>
      <c r="N5" s="10"/>
      <c r="O5" s="9">
        <v>52680</v>
      </c>
      <c r="P5" s="9">
        <v>9</v>
      </c>
      <c r="Q5" s="9">
        <v>1</v>
      </c>
      <c r="R5" s="9">
        <v>9636</v>
      </c>
      <c r="S5" s="9" t="s">
        <v>21</v>
      </c>
      <c r="T5" s="9">
        <v>5467</v>
      </c>
      <c r="U5" s="10"/>
      <c r="V5" s="9">
        <v>438586</v>
      </c>
      <c r="W5" s="9">
        <v>11</v>
      </c>
      <c r="X5" s="9">
        <v>12</v>
      </c>
      <c r="Y5" s="9">
        <v>105457</v>
      </c>
      <c r="Z5" s="9" t="s">
        <v>21</v>
      </c>
      <c r="AA5" s="9">
        <v>4159</v>
      </c>
      <c r="AF5" s="1"/>
    </row>
    <row r="6" spans="1:32" x14ac:dyDescent="0.3">
      <c r="A6" s="3" t="s">
        <v>471</v>
      </c>
      <c r="B6" s="4" t="s">
        <v>472</v>
      </c>
      <c r="C6" s="5">
        <v>9945</v>
      </c>
      <c r="D6" s="5">
        <v>0.97</v>
      </c>
      <c r="E6" s="5">
        <v>0.98488578017961048</v>
      </c>
      <c r="F6" s="5">
        <v>0.16802392376833142</v>
      </c>
      <c r="G6" s="5">
        <v>2.8232038958506046E-2</v>
      </c>
      <c r="H6" s="5">
        <v>309</v>
      </c>
      <c r="I6" s="5">
        <v>42</v>
      </c>
      <c r="J6" s="5">
        <v>5</v>
      </c>
      <c r="K6" s="5">
        <v>7725</v>
      </c>
      <c r="L6" s="5" t="s">
        <v>21</v>
      </c>
      <c r="M6" s="5">
        <v>1287</v>
      </c>
      <c r="N6" s="6"/>
      <c r="O6" s="5">
        <v>4652</v>
      </c>
      <c r="P6" s="5">
        <v>165</v>
      </c>
      <c r="Q6" s="5">
        <v>4</v>
      </c>
      <c r="R6" s="5">
        <v>3461</v>
      </c>
      <c r="S6" s="5" t="s">
        <v>21</v>
      </c>
      <c r="T6" s="5">
        <v>1344</v>
      </c>
      <c r="U6" s="6"/>
      <c r="V6" s="5">
        <v>23636</v>
      </c>
      <c r="W6" s="5">
        <v>52</v>
      </c>
      <c r="X6" s="5">
        <v>21</v>
      </c>
      <c r="Y6" s="5">
        <v>17426</v>
      </c>
      <c r="Z6" s="5" t="s">
        <v>21</v>
      </c>
      <c r="AA6" s="5">
        <v>1356</v>
      </c>
      <c r="AF6" s="1"/>
    </row>
    <row r="7" spans="1:32" x14ac:dyDescent="0.3">
      <c r="A7" s="7" t="s">
        <v>473</v>
      </c>
      <c r="B7" s="8" t="s">
        <v>474</v>
      </c>
      <c r="C7" s="9">
        <v>7926</v>
      </c>
      <c r="D7" s="5">
        <v>0.51</v>
      </c>
      <c r="E7" s="5">
        <v>0.71414284285428498</v>
      </c>
      <c r="F7" s="5">
        <v>0.13391227951611814</v>
      </c>
      <c r="G7" s="5">
        <v>1.7932498605202955E-2</v>
      </c>
      <c r="H7" s="9">
        <v>17</v>
      </c>
      <c r="I7" s="9">
        <v>2</v>
      </c>
      <c r="J7" s="9">
        <v>5</v>
      </c>
      <c r="K7" s="9">
        <v>4501</v>
      </c>
      <c r="L7" s="9" t="s">
        <v>21</v>
      </c>
      <c r="M7" s="9">
        <v>1761</v>
      </c>
      <c r="N7" s="10"/>
      <c r="O7" s="9">
        <v>28854</v>
      </c>
      <c r="P7" s="9">
        <v>3</v>
      </c>
      <c r="Q7" s="9">
        <v>1</v>
      </c>
      <c r="R7" s="9">
        <v>20374</v>
      </c>
      <c r="S7" s="9" t="s">
        <v>21</v>
      </c>
      <c r="T7" s="9">
        <v>1416</v>
      </c>
      <c r="U7" s="10"/>
      <c r="V7" s="9">
        <v>421674</v>
      </c>
      <c r="W7" s="9">
        <v>-7</v>
      </c>
      <c r="X7" s="9">
        <v>14</v>
      </c>
      <c r="Y7" s="9">
        <v>234764</v>
      </c>
      <c r="Z7" s="9" t="s">
        <v>21</v>
      </c>
      <c r="AA7" s="9">
        <v>1796</v>
      </c>
      <c r="AF7" s="1"/>
    </row>
    <row r="8" spans="1:32" x14ac:dyDescent="0.3">
      <c r="A8" s="3" t="s">
        <v>475</v>
      </c>
      <c r="B8" s="4" t="s">
        <v>476</v>
      </c>
      <c r="C8" s="5">
        <v>5231</v>
      </c>
      <c r="D8" s="5">
        <v>0.1</v>
      </c>
      <c r="E8" s="5">
        <v>0.31622776601683794</v>
      </c>
      <c r="F8" s="5">
        <v>8.8379401229979046E-2</v>
      </c>
      <c r="G8" s="5">
        <v>7.8109185617696213E-3</v>
      </c>
      <c r="H8" s="5">
        <v>160</v>
      </c>
      <c r="I8" s="5">
        <v>6</v>
      </c>
      <c r="J8" s="5">
        <v>0</v>
      </c>
      <c r="K8" s="5">
        <v>2869</v>
      </c>
      <c r="L8" s="5" t="s">
        <v>21</v>
      </c>
      <c r="M8" s="5">
        <v>1823</v>
      </c>
      <c r="N8" s="6"/>
      <c r="O8" s="5">
        <v>12666</v>
      </c>
      <c r="P8" s="5">
        <v>19</v>
      </c>
      <c r="Q8" s="5">
        <v>0</v>
      </c>
      <c r="R8" s="5">
        <v>892</v>
      </c>
      <c r="S8" s="5" t="s">
        <v>21</v>
      </c>
      <c r="T8" s="5">
        <v>14200</v>
      </c>
      <c r="U8" s="6"/>
      <c r="V8" s="5">
        <v>93796</v>
      </c>
      <c r="W8" s="5">
        <v>-1</v>
      </c>
      <c r="X8" s="5">
        <v>2</v>
      </c>
      <c r="Y8" s="5">
        <v>13100</v>
      </c>
      <c r="Z8" s="5" t="s">
        <v>21</v>
      </c>
      <c r="AA8" s="5">
        <v>7160</v>
      </c>
      <c r="AF8" s="1"/>
    </row>
    <row r="9" spans="1:32" x14ac:dyDescent="0.3">
      <c r="A9" s="7" t="s">
        <v>477</v>
      </c>
      <c r="B9" s="8" t="s">
        <v>478</v>
      </c>
      <c r="C9" s="9">
        <v>1266</v>
      </c>
      <c r="D9" s="5">
        <v>0.95</v>
      </c>
      <c r="E9" s="5">
        <v>0.97467943448089633</v>
      </c>
      <c r="F9" s="5">
        <v>2.1389470838683516E-2</v>
      </c>
      <c r="G9" s="5">
        <v>4.575094627588925E-4</v>
      </c>
      <c r="H9" s="9">
        <v>19</v>
      </c>
      <c r="I9" s="9">
        <v>2</v>
      </c>
      <c r="J9" s="9">
        <v>5</v>
      </c>
      <c r="K9" s="9">
        <v>1418</v>
      </c>
      <c r="L9" s="9" t="s">
        <v>72</v>
      </c>
      <c r="M9" s="9">
        <v>893</v>
      </c>
      <c r="N9" s="10"/>
      <c r="O9" s="9">
        <v>1225</v>
      </c>
      <c r="P9" s="9">
        <v>12</v>
      </c>
      <c r="Q9" s="9">
        <v>0</v>
      </c>
      <c r="R9" s="9">
        <v>1318</v>
      </c>
      <c r="S9" s="9" t="s">
        <v>72</v>
      </c>
      <c r="T9" s="9">
        <v>929</v>
      </c>
      <c r="U9" s="10"/>
      <c r="V9" s="9">
        <v>51134</v>
      </c>
      <c r="W9" s="9">
        <v>35</v>
      </c>
      <c r="X9" s="9">
        <v>11</v>
      </c>
      <c r="Y9" s="9">
        <v>55444</v>
      </c>
      <c r="Z9" s="9" t="s">
        <v>72</v>
      </c>
      <c r="AA9" s="9">
        <v>922</v>
      </c>
      <c r="AF9" s="1"/>
    </row>
    <row r="10" spans="1:32" ht="21.6" x14ac:dyDescent="0.3">
      <c r="A10" s="3" t="s">
        <v>479</v>
      </c>
      <c r="B10" s="4" t="s">
        <v>480</v>
      </c>
      <c r="C10" s="5">
        <v>630</v>
      </c>
      <c r="D10" s="5">
        <v>0.21</v>
      </c>
      <c r="E10" s="5">
        <v>0.45825756949558399</v>
      </c>
      <c r="F10" s="5">
        <v>1.0644049469487058E-2</v>
      </c>
      <c r="G10" s="5">
        <v>1.1329578910888772E-4</v>
      </c>
      <c r="H10" s="5">
        <v>125</v>
      </c>
      <c r="I10" s="5">
        <v>4</v>
      </c>
      <c r="J10" s="5">
        <v>2</v>
      </c>
      <c r="K10" s="5">
        <v>186</v>
      </c>
      <c r="L10" s="5" t="s">
        <v>21</v>
      </c>
      <c r="M10" s="5">
        <v>3387</v>
      </c>
      <c r="N10" s="6"/>
      <c r="O10" s="5">
        <v>3266</v>
      </c>
      <c r="P10" s="5">
        <v>42</v>
      </c>
      <c r="Q10" s="5">
        <v>0</v>
      </c>
      <c r="R10" s="5">
        <v>1421</v>
      </c>
      <c r="S10" s="5" t="s">
        <v>21</v>
      </c>
      <c r="T10" s="5">
        <v>2298</v>
      </c>
      <c r="U10" s="6"/>
      <c r="V10" s="5">
        <v>16406</v>
      </c>
      <c r="W10" s="5">
        <v>1</v>
      </c>
      <c r="X10" s="5">
        <v>2</v>
      </c>
      <c r="Y10" s="5">
        <v>9537</v>
      </c>
      <c r="Z10" s="5" t="s">
        <v>21</v>
      </c>
      <c r="AA10" s="5">
        <v>1720</v>
      </c>
      <c r="AF10" s="1"/>
    </row>
    <row r="11" spans="1:32" x14ac:dyDescent="0.3">
      <c r="A11" s="7" t="s">
        <v>481</v>
      </c>
      <c r="B11" s="8" t="s">
        <v>482</v>
      </c>
      <c r="C11" s="9">
        <v>621</v>
      </c>
      <c r="D11" s="5">
        <v>0.33</v>
      </c>
      <c r="E11" s="5">
        <v>0.57445626465380284</v>
      </c>
      <c r="F11" s="5">
        <v>1.0491991619922958E-2</v>
      </c>
      <c r="G11" s="5">
        <v>1.1008188815253357E-4</v>
      </c>
      <c r="H11" s="9">
        <v>35</v>
      </c>
      <c r="I11" s="9">
        <v>3</v>
      </c>
      <c r="J11" s="9">
        <v>5</v>
      </c>
      <c r="K11" s="9">
        <v>463</v>
      </c>
      <c r="L11" s="9" t="s">
        <v>21</v>
      </c>
      <c r="M11" s="9">
        <v>1341</v>
      </c>
      <c r="N11" s="10"/>
      <c r="O11" s="9">
        <v>1494</v>
      </c>
      <c r="P11" s="9">
        <v>25</v>
      </c>
      <c r="Q11" s="9">
        <v>0</v>
      </c>
      <c r="R11" s="9">
        <v>1389</v>
      </c>
      <c r="S11" s="9" t="s">
        <v>21</v>
      </c>
      <c r="T11" s="9">
        <v>1076</v>
      </c>
      <c r="U11" s="10"/>
      <c r="V11" s="9">
        <v>21255</v>
      </c>
      <c r="W11" s="9">
        <v>17</v>
      </c>
      <c r="X11" s="9">
        <v>1</v>
      </c>
      <c r="Y11" s="9">
        <v>13108</v>
      </c>
      <c r="Z11" s="9" t="s">
        <v>21</v>
      </c>
      <c r="AA11" s="9">
        <v>1622</v>
      </c>
      <c r="AF11" s="1"/>
    </row>
    <row r="12" spans="1:32" ht="21.6" x14ac:dyDescent="0.3">
      <c r="A12" s="3" t="s">
        <v>483</v>
      </c>
      <c r="B12" s="4" t="s">
        <v>484</v>
      </c>
      <c r="C12" s="5">
        <v>476</v>
      </c>
      <c r="D12" s="5">
        <v>0.38</v>
      </c>
      <c r="E12" s="5">
        <v>0.61644140029689765</v>
      </c>
      <c r="F12" s="5">
        <v>8.0421707102791111E-3</v>
      </c>
      <c r="G12" s="5">
        <v>6.4676509733271219E-5</v>
      </c>
      <c r="H12" s="5">
        <v>89</v>
      </c>
      <c r="I12" s="5">
        <v>3</v>
      </c>
      <c r="J12" s="5">
        <v>5</v>
      </c>
      <c r="K12" s="5">
        <v>511</v>
      </c>
      <c r="L12" s="5" t="s">
        <v>21</v>
      </c>
      <c r="M12" s="5">
        <v>932</v>
      </c>
      <c r="N12" s="6"/>
      <c r="O12" s="5">
        <v>1625</v>
      </c>
      <c r="P12" s="5">
        <v>-1</v>
      </c>
      <c r="Q12" s="5">
        <v>1</v>
      </c>
      <c r="R12" s="5">
        <v>1386</v>
      </c>
      <c r="S12" s="5" t="s">
        <v>21</v>
      </c>
      <c r="T12" s="5">
        <v>1172</v>
      </c>
      <c r="U12" s="6"/>
      <c r="V12" s="5">
        <v>14797</v>
      </c>
      <c r="W12" s="5">
        <v>18</v>
      </c>
      <c r="X12" s="5">
        <v>5</v>
      </c>
      <c r="Y12" s="5">
        <v>17498</v>
      </c>
      <c r="Z12" s="5" t="s">
        <v>21</v>
      </c>
      <c r="AA12" s="5">
        <v>846</v>
      </c>
      <c r="AF12" s="1"/>
    </row>
    <row r="13" spans="1:32" x14ac:dyDescent="0.3">
      <c r="A13" s="7" t="s">
        <v>485</v>
      </c>
      <c r="B13" s="8" t="s">
        <v>486</v>
      </c>
      <c r="C13" s="9">
        <v>230</v>
      </c>
      <c r="D13" s="5">
        <v>0.42</v>
      </c>
      <c r="E13" s="5">
        <v>0.64807406984078597</v>
      </c>
      <c r="F13" s="5">
        <v>3.8859228221936881E-3</v>
      </c>
      <c r="G13" s="5">
        <v>1.5100396180045758E-5</v>
      </c>
      <c r="H13" s="9">
        <v>17</v>
      </c>
      <c r="I13" s="9">
        <v>2</v>
      </c>
      <c r="J13" s="9">
        <v>5</v>
      </c>
      <c r="K13" s="9">
        <v>71</v>
      </c>
      <c r="L13" s="9" t="s">
        <v>21</v>
      </c>
      <c r="M13" s="9">
        <v>3239</v>
      </c>
      <c r="N13" s="10"/>
      <c r="O13" s="9">
        <v>439</v>
      </c>
      <c r="P13" s="9">
        <v>-13</v>
      </c>
      <c r="Q13" s="9">
        <v>0</v>
      </c>
      <c r="R13" s="9">
        <v>83</v>
      </c>
      <c r="S13" s="9" t="s">
        <v>21</v>
      </c>
      <c r="T13" s="9">
        <v>5289</v>
      </c>
      <c r="U13" s="10"/>
      <c r="V13" s="9">
        <v>12373</v>
      </c>
      <c r="W13" s="9">
        <v>37</v>
      </c>
      <c r="X13" s="9">
        <v>3</v>
      </c>
      <c r="Y13" s="9">
        <v>1047</v>
      </c>
      <c r="Z13" s="9" t="s">
        <v>21</v>
      </c>
      <c r="AA13" s="9">
        <v>11818</v>
      </c>
      <c r="AF13" s="1"/>
    </row>
    <row r="14" spans="1:32" s="21" customFormat="1" x14ac:dyDescent="0.3">
      <c r="A14" s="22" t="s">
        <v>487</v>
      </c>
      <c r="B14" s="23" t="s">
        <v>488</v>
      </c>
      <c r="C14" s="24">
        <v>228</v>
      </c>
      <c r="D14" s="24">
        <v>0.7</v>
      </c>
      <c r="E14" s="24">
        <v>0.83666002653407556</v>
      </c>
      <c r="F14" s="24">
        <v>3.8521321889572213E-3</v>
      </c>
      <c r="G14" s="24">
        <v>1.4838922401200354E-5</v>
      </c>
      <c r="H14" s="24">
        <v>-3</v>
      </c>
      <c r="I14" s="24">
        <v>6</v>
      </c>
      <c r="J14" s="24">
        <v>0</v>
      </c>
      <c r="K14" s="24">
        <v>239</v>
      </c>
      <c r="L14" s="24" t="s">
        <v>21</v>
      </c>
      <c r="M14" s="24">
        <v>954</v>
      </c>
      <c r="N14" s="25"/>
      <c r="O14" s="24">
        <v>128</v>
      </c>
      <c r="P14" s="24">
        <v>29</v>
      </c>
      <c r="Q14" s="24">
        <v>0</v>
      </c>
      <c r="R14" s="24">
        <v>136</v>
      </c>
      <c r="S14" s="24" t="s">
        <v>21</v>
      </c>
      <c r="T14" s="24">
        <v>941</v>
      </c>
      <c r="U14" s="25"/>
      <c r="V14" s="24">
        <v>3533</v>
      </c>
      <c r="W14" s="24">
        <v>-22</v>
      </c>
      <c r="X14" s="24">
        <v>1</v>
      </c>
      <c r="Y14" s="24">
        <v>3905</v>
      </c>
      <c r="Z14" s="24" t="s">
        <v>21</v>
      </c>
      <c r="AA14" s="24">
        <v>905</v>
      </c>
      <c r="AF14" s="26"/>
    </row>
    <row r="15" spans="1:32" ht="21.6" x14ac:dyDescent="0.3">
      <c r="A15" s="7" t="s">
        <v>489</v>
      </c>
      <c r="B15" s="8" t="s">
        <v>490</v>
      </c>
      <c r="C15" s="9">
        <v>181</v>
      </c>
      <c r="D15" s="5">
        <v>0.17</v>
      </c>
      <c r="E15" s="5">
        <v>0.41231056256176607</v>
      </c>
      <c r="F15" s="5">
        <v>3.0580523079002499E-3</v>
      </c>
      <c r="G15" s="5">
        <v>9.3516839178540453E-6</v>
      </c>
      <c r="H15" s="9">
        <v>26</v>
      </c>
      <c r="I15" s="9">
        <v>1</v>
      </c>
      <c r="J15" s="9">
        <v>0</v>
      </c>
      <c r="K15" s="9">
        <v>77</v>
      </c>
      <c r="L15" s="9" t="s">
        <v>21</v>
      </c>
      <c r="M15" s="9">
        <v>2351</v>
      </c>
      <c r="N15" s="10"/>
      <c r="O15" s="9">
        <v>2051</v>
      </c>
      <c r="P15" s="9">
        <v>0</v>
      </c>
      <c r="Q15" s="9">
        <v>0</v>
      </c>
      <c r="R15" s="9">
        <v>153</v>
      </c>
      <c r="S15" s="9" t="s">
        <v>21</v>
      </c>
      <c r="T15" s="9">
        <v>13405</v>
      </c>
      <c r="U15" s="10"/>
      <c r="V15" s="9">
        <v>15338</v>
      </c>
      <c r="W15" s="9">
        <v>-1</v>
      </c>
      <c r="X15" s="9">
        <v>4</v>
      </c>
      <c r="Y15" s="9">
        <v>5766</v>
      </c>
      <c r="Z15" s="9" t="s">
        <v>21</v>
      </c>
      <c r="AA15" s="9">
        <v>2660</v>
      </c>
      <c r="AF15" s="1"/>
    </row>
    <row r="16" spans="1:32" x14ac:dyDescent="0.3">
      <c r="A16" s="3" t="s">
        <v>491</v>
      </c>
      <c r="B16" s="4" t="s">
        <v>492</v>
      </c>
      <c r="C16" s="5">
        <v>156</v>
      </c>
      <c r="D16" s="5">
        <v>0.43</v>
      </c>
      <c r="E16" s="5">
        <v>0.65574385243020006</v>
      </c>
      <c r="F16" s="5">
        <v>2.6356693924444144E-3</v>
      </c>
      <c r="G16" s="5">
        <v>6.9467531462683089E-6</v>
      </c>
      <c r="H16" s="5">
        <v>8</v>
      </c>
      <c r="I16" s="5">
        <v>1</v>
      </c>
      <c r="J16" s="5">
        <v>5</v>
      </c>
      <c r="K16" s="5">
        <v>121</v>
      </c>
      <c r="L16" s="5" t="s">
        <v>21</v>
      </c>
      <c r="M16" s="5">
        <v>1289</v>
      </c>
      <c r="N16" s="6"/>
      <c r="O16" s="5">
        <v>1141</v>
      </c>
      <c r="P16" s="5">
        <v>-39</v>
      </c>
      <c r="Q16" s="5">
        <v>0</v>
      </c>
      <c r="R16" s="5">
        <v>759</v>
      </c>
      <c r="S16" s="5" t="s">
        <v>21</v>
      </c>
      <c r="T16" s="5">
        <v>1503</v>
      </c>
      <c r="U16" s="6"/>
      <c r="V16" s="5">
        <v>10647</v>
      </c>
      <c r="W16" s="5">
        <v>-8</v>
      </c>
      <c r="X16" s="5">
        <v>1</v>
      </c>
      <c r="Y16" s="5">
        <v>10193</v>
      </c>
      <c r="Z16" s="5" t="s">
        <v>21</v>
      </c>
      <c r="AA16" s="5">
        <v>1045</v>
      </c>
      <c r="AF16" s="1"/>
    </row>
    <row r="17" spans="1:32" ht="21.6" x14ac:dyDescent="0.3">
      <c r="A17" s="7" t="s">
        <v>493</v>
      </c>
      <c r="B17" s="8" t="s">
        <v>494</v>
      </c>
      <c r="C17" s="9">
        <v>116</v>
      </c>
      <c r="D17" s="5">
        <v>0.49</v>
      </c>
      <c r="E17" s="5">
        <v>0.7</v>
      </c>
      <c r="F17" s="5">
        <v>1.9598567277150773E-3</v>
      </c>
      <c r="G17" s="5">
        <v>3.8410383931700503E-6</v>
      </c>
      <c r="H17" s="9">
        <v>25</v>
      </c>
      <c r="I17" s="9">
        <v>0</v>
      </c>
      <c r="J17" s="9">
        <v>0</v>
      </c>
      <c r="K17" s="9">
        <v>126</v>
      </c>
      <c r="L17" s="9" t="s">
        <v>21</v>
      </c>
      <c r="M17" s="9">
        <v>921</v>
      </c>
      <c r="N17" s="10"/>
      <c r="O17" s="9">
        <v>79093</v>
      </c>
      <c r="P17" s="9">
        <v>38</v>
      </c>
      <c r="Q17" s="9">
        <v>0</v>
      </c>
      <c r="R17" s="9">
        <v>136614</v>
      </c>
      <c r="S17" s="9" t="s">
        <v>21</v>
      </c>
      <c r="T17" s="9">
        <v>579</v>
      </c>
      <c r="U17" s="10"/>
      <c r="V17" s="9">
        <v>46810</v>
      </c>
      <c r="W17" s="9">
        <v>-25</v>
      </c>
      <c r="X17" s="9">
        <v>0</v>
      </c>
      <c r="Y17" s="9">
        <v>50488</v>
      </c>
      <c r="Z17" s="9" t="s">
        <v>21</v>
      </c>
      <c r="AA17" s="9">
        <v>927</v>
      </c>
      <c r="AF17" s="1"/>
    </row>
    <row r="18" spans="1:32" x14ac:dyDescent="0.3">
      <c r="A18" s="3" t="s">
        <v>495</v>
      </c>
      <c r="B18" s="4" t="s">
        <v>496</v>
      </c>
      <c r="C18" s="5">
        <v>69</v>
      </c>
      <c r="D18" s="5">
        <v>0.95</v>
      </c>
      <c r="E18" s="5">
        <v>0.97467943448089633</v>
      </c>
      <c r="F18" s="5">
        <v>1.1657768466581063E-3</v>
      </c>
      <c r="G18" s="5">
        <v>1.359035656204118E-6</v>
      </c>
      <c r="H18" s="5">
        <v>25</v>
      </c>
      <c r="I18" s="5">
        <v>7</v>
      </c>
      <c r="J18" s="5">
        <v>5</v>
      </c>
      <c r="K18" s="5">
        <v>67</v>
      </c>
      <c r="L18" s="5" t="s">
        <v>21</v>
      </c>
      <c r="M18" s="5">
        <v>1030</v>
      </c>
      <c r="N18" s="6"/>
      <c r="O18" s="5">
        <v>39</v>
      </c>
      <c r="P18" s="5">
        <v>-37</v>
      </c>
      <c r="Q18" s="5">
        <v>0</v>
      </c>
      <c r="R18" s="5">
        <v>39</v>
      </c>
      <c r="S18" s="5" t="s">
        <v>21</v>
      </c>
      <c r="T18" s="5">
        <v>1000</v>
      </c>
      <c r="U18" s="6"/>
      <c r="V18" s="5">
        <v>969</v>
      </c>
      <c r="W18" s="5">
        <v>-35</v>
      </c>
      <c r="X18" s="5">
        <v>2</v>
      </c>
      <c r="Y18" s="5">
        <v>882</v>
      </c>
      <c r="Z18" s="5" t="s">
        <v>21</v>
      </c>
      <c r="AA18" s="5">
        <v>1099</v>
      </c>
      <c r="AF18" s="1"/>
    </row>
    <row r="19" spans="1:32" ht="21.6" x14ac:dyDescent="0.3">
      <c r="A19" s="7" t="s">
        <v>497</v>
      </c>
      <c r="B19" s="8" t="s">
        <v>498</v>
      </c>
      <c r="C19" s="9">
        <v>54</v>
      </c>
      <c r="D19" s="5">
        <v>0.54</v>
      </c>
      <c r="E19" s="5">
        <v>0.73484692283495345</v>
      </c>
      <c r="F19" s="5">
        <v>9.1234709738460503E-4</v>
      </c>
      <c r="G19" s="5">
        <v>8.32377226106114E-7</v>
      </c>
      <c r="H19" s="9"/>
      <c r="I19" s="9">
        <v>100</v>
      </c>
      <c r="J19" s="9">
        <v>5</v>
      </c>
      <c r="K19" s="9">
        <v>81</v>
      </c>
      <c r="L19" s="9" t="s">
        <v>21</v>
      </c>
      <c r="M19" s="9">
        <v>667</v>
      </c>
      <c r="N19" s="10"/>
      <c r="O19" s="9">
        <v>665</v>
      </c>
      <c r="P19" s="9">
        <v>3</v>
      </c>
      <c r="Q19" s="9">
        <v>1</v>
      </c>
      <c r="R19" s="9">
        <v>1003</v>
      </c>
      <c r="S19" s="9" t="s">
        <v>21</v>
      </c>
      <c r="T19" s="9">
        <v>663</v>
      </c>
      <c r="U19" s="10"/>
      <c r="V19" s="9">
        <v>54</v>
      </c>
      <c r="W19" s="9">
        <v>203</v>
      </c>
      <c r="X19" s="9">
        <v>0</v>
      </c>
      <c r="Y19" s="9">
        <v>81</v>
      </c>
      <c r="Z19" s="9" t="s">
        <v>21</v>
      </c>
      <c r="AA19" s="9">
        <v>667</v>
      </c>
      <c r="AF19" s="1"/>
    </row>
    <row r="20" spans="1:32" ht="21.6" x14ac:dyDescent="0.3">
      <c r="A20" s="3" t="s">
        <v>499</v>
      </c>
      <c r="B20" s="4" t="s">
        <v>500</v>
      </c>
      <c r="C20" s="5">
        <v>45</v>
      </c>
      <c r="D20" s="5">
        <v>0.59</v>
      </c>
      <c r="E20" s="5">
        <v>0.76811457478686085</v>
      </c>
      <c r="F20" s="5">
        <v>7.6028924782050417E-4</v>
      </c>
      <c r="G20" s="5">
        <v>5.7803974035146803E-7</v>
      </c>
      <c r="H20" s="5">
        <v>51</v>
      </c>
      <c r="I20" s="5">
        <v>16</v>
      </c>
      <c r="J20" s="5">
        <v>5</v>
      </c>
      <c r="K20" s="5">
        <v>72</v>
      </c>
      <c r="L20" s="5" t="s">
        <v>21</v>
      </c>
      <c r="M20" s="5">
        <v>625</v>
      </c>
      <c r="N20" s="6"/>
      <c r="O20" s="5">
        <v>593</v>
      </c>
      <c r="P20" s="5">
        <v>3</v>
      </c>
      <c r="Q20" s="5">
        <v>0</v>
      </c>
      <c r="R20" s="5">
        <v>2350</v>
      </c>
      <c r="S20" s="5" t="s">
        <v>21</v>
      </c>
      <c r="T20" s="5">
        <v>252</v>
      </c>
      <c r="U20" s="6"/>
      <c r="V20" s="5">
        <v>284</v>
      </c>
      <c r="W20" s="5">
        <v>46</v>
      </c>
      <c r="X20" s="5">
        <v>0</v>
      </c>
      <c r="Y20" s="5">
        <v>949</v>
      </c>
      <c r="Z20" s="5" t="s">
        <v>21</v>
      </c>
      <c r="AA20" s="5">
        <v>299</v>
      </c>
      <c r="AF20" s="1"/>
    </row>
    <row r="21" spans="1:32" x14ac:dyDescent="0.3">
      <c r="A21" s="7" t="s">
        <v>501</v>
      </c>
      <c r="B21" s="8" t="s">
        <v>502</v>
      </c>
      <c r="C21" s="9">
        <v>11</v>
      </c>
      <c r="D21" s="5">
        <v>0.94</v>
      </c>
      <c r="E21" s="5">
        <v>0.96953597148326576</v>
      </c>
      <c r="F21" s="5">
        <v>1.8584848280056769E-4</v>
      </c>
      <c r="G21" s="5">
        <v>3.4539658559272906E-8</v>
      </c>
      <c r="H21" s="9">
        <v>-24</v>
      </c>
      <c r="I21" s="9">
        <v>1</v>
      </c>
      <c r="J21" s="9">
        <v>5</v>
      </c>
      <c r="K21" s="9">
        <v>12</v>
      </c>
      <c r="L21" s="9" t="s">
        <v>21</v>
      </c>
      <c r="M21" s="9">
        <v>917</v>
      </c>
      <c r="N21" s="10"/>
      <c r="O21" s="9">
        <v>48291</v>
      </c>
      <c r="P21" s="9">
        <v>25</v>
      </c>
      <c r="Q21" s="9">
        <v>1</v>
      </c>
      <c r="R21" s="9">
        <v>38055</v>
      </c>
      <c r="S21" s="9" t="s">
        <v>21</v>
      </c>
      <c r="T21" s="9">
        <v>1269</v>
      </c>
      <c r="U21" s="10"/>
      <c r="V21" s="9">
        <v>1423</v>
      </c>
      <c r="W21" s="9">
        <v>0</v>
      </c>
      <c r="X21" s="9">
        <v>0</v>
      </c>
      <c r="Y21" s="9">
        <v>1274</v>
      </c>
      <c r="Z21" s="9" t="s">
        <v>21</v>
      </c>
      <c r="AA21" s="9">
        <v>1117</v>
      </c>
      <c r="AF21" s="1"/>
    </row>
    <row r="22" spans="1:32" ht="21.6" x14ac:dyDescent="0.3">
      <c r="A22" s="3" t="s">
        <v>503</v>
      </c>
      <c r="B22" s="4" t="s">
        <v>504</v>
      </c>
      <c r="C22" s="5">
        <v>8</v>
      </c>
      <c r="D22" s="5">
        <v>0.38</v>
      </c>
      <c r="E22" s="5">
        <v>0.61644140029689765</v>
      </c>
      <c r="F22" s="5">
        <v>1.351625329458674E-4</v>
      </c>
      <c r="G22" s="5">
        <v>1.8268910312342692E-8</v>
      </c>
      <c r="H22" s="5"/>
      <c r="I22" s="5">
        <v>0</v>
      </c>
      <c r="J22" s="5">
        <v>0</v>
      </c>
      <c r="K22" s="5">
        <v>10</v>
      </c>
      <c r="L22" s="5" t="s">
        <v>21</v>
      </c>
      <c r="M22" s="5">
        <v>800</v>
      </c>
      <c r="N22" s="6"/>
      <c r="O22" s="5">
        <v>6137</v>
      </c>
      <c r="P22" s="5">
        <v>63</v>
      </c>
      <c r="Q22" s="5">
        <v>1</v>
      </c>
      <c r="R22" s="5">
        <v>5992</v>
      </c>
      <c r="S22" s="5" t="s">
        <v>21</v>
      </c>
      <c r="T22" s="5">
        <v>1024</v>
      </c>
      <c r="U22" s="6"/>
      <c r="V22" s="5">
        <v>2941</v>
      </c>
      <c r="W22" s="5">
        <v>-13</v>
      </c>
      <c r="X22" s="5">
        <v>0</v>
      </c>
      <c r="Y22" s="5">
        <v>1075</v>
      </c>
      <c r="Z22" s="5" t="s">
        <v>21</v>
      </c>
      <c r="AA22" s="5">
        <v>2736</v>
      </c>
      <c r="AF22" s="1"/>
    </row>
    <row r="23" spans="1:32" x14ac:dyDescent="0.3">
      <c r="A23" s="7" t="s">
        <v>505</v>
      </c>
      <c r="B23" s="8" t="s">
        <v>506</v>
      </c>
      <c r="C23" s="9">
        <v>7</v>
      </c>
      <c r="D23" s="5">
        <v>0.36</v>
      </c>
      <c r="E23" s="5">
        <v>0.6</v>
      </c>
      <c r="F23" s="5">
        <v>1.1826721632763399E-4</v>
      </c>
      <c r="G23" s="5">
        <v>1.3987134457887374E-8</v>
      </c>
      <c r="H23" s="9"/>
      <c r="I23" s="9">
        <v>0</v>
      </c>
      <c r="J23" s="9">
        <v>5</v>
      </c>
      <c r="K23" s="9">
        <v>21</v>
      </c>
      <c r="L23" s="9" t="s">
        <v>21</v>
      </c>
      <c r="M23" s="9">
        <v>333</v>
      </c>
      <c r="N23" s="10"/>
      <c r="O23" s="9">
        <v>641</v>
      </c>
      <c r="P23" s="9">
        <v>7</v>
      </c>
      <c r="Q23" s="9">
        <v>1</v>
      </c>
      <c r="R23" s="9">
        <v>0</v>
      </c>
      <c r="S23" s="9" t="s">
        <v>21</v>
      </c>
      <c r="T23" s="9"/>
      <c r="U23" s="10"/>
      <c r="V23" s="9">
        <v>1773</v>
      </c>
      <c r="W23" s="9">
        <v>-9</v>
      </c>
      <c r="X23" s="9">
        <v>2</v>
      </c>
      <c r="Y23" s="9">
        <v>2111</v>
      </c>
      <c r="Z23" s="9" t="s">
        <v>21</v>
      </c>
      <c r="AA23" s="9">
        <v>840</v>
      </c>
      <c r="AF23" s="1"/>
    </row>
    <row r="24" spans="1:32" x14ac:dyDescent="0.3">
      <c r="A24" s="3" t="s">
        <v>507</v>
      </c>
      <c r="B24" s="4" t="s">
        <v>508</v>
      </c>
      <c r="C24" s="5">
        <v>6</v>
      </c>
      <c r="D24" s="5">
        <v>0.42</v>
      </c>
      <c r="E24" s="5">
        <v>0.64807406984078597</v>
      </c>
      <c r="F24" s="5">
        <v>1.0137189970940056E-4</v>
      </c>
      <c r="G24" s="5">
        <v>1.0276262050692764E-8</v>
      </c>
      <c r="H24" s="5"/>
      <c r="I24" s="5">
        <v>0</v>
      </c>
      <c r="J24" s="5">
        <v>0</v>
      </c>
      <c r="K24" s="5">
        <v>7</v>
      </c>
      <c r="L24" s="5" t="s">
        <v>21</v>
      </c>
      <c r="M24" s="5">
        <v>857</v>
      </c>
      <c r="N24" s="6"/>
      <c r="O24" s="5">
        <v>3730</v>
      </c>
      <c r="P24" s="5">
        <v>26</v>
      </c>
      <c r="Q24" s="5">
        <v>1</v>
      </c>
      <c r="R24" s="5">
        <v>2750</v>
      </c>
      <c r="S24" s="5" t="s">
        <v>21</v>
      </c>
      <c r="T24" s="5">
        <v>1356</v>
      </c>
      <c r="U24" s="6"/>
      <c r="V24" s="5">
        <v>1578</v>
      </c>
      <c r="W24" s="5">
        <v>-14</v>
      </c>
      <c r="X24" s="5">
        <v>0</v>
      </c>
      <c r="Y24" s="5">
        <v>529</v>
      </c>
      <c r="Z24" s="5" t="s">
        <v>21</v>
      </c>
      <c r="AA24" s="5">
        <v>2983</v>
      </c>
      <c r="AF24" s="1"/>
    </row>
    <row r="25" spans="1:32" ht="21.6" x14ac:dyDescent="0.3">
      <c r="A25" s="7" t="s">
        <v>509</v>
      </c>
      <c r="B25" s="8" t="s">
        <v>510</v>
      </c>
      <c r="C25" s="9">
        <v>4</v>
      </c>
      <c r="D25" s="5">
        <v>0.25</v>
      </c>
      <c r="E25" s="5">
        <v>0.5</v>
      </c>
      <c r="F25" s="5">
        <v>6.75812664729337E-5</v>
      </c>
      <c r="G25" s="5">
        <v>4.567227578085673E-9</v>
      </c>
      <c r="H25" s="9">
        <v>-33</v>
      </c>
      <c r="I25" s="9">
        <v>1</v>
      </c>
      <c r="J25" s="9">
        <v>5</v>
      </c>
      <c r="K25" s="9">
        <v>2</v>
      </c>
      <c r="L25" s="9" t="s">
        <v>21</v>
      </c>
      <c r="M25" s="9">
        <v>2000</v>
      </c>
      <c r="N25" s="10"/>
      <c r="O25" s="9">
        <v>2004</v>
      </c>
      <c r="P25" s="9">
        <v>64</v>
      </c>
      <c r="Q25" s="9">
        <v>1</v>
      </c>
      <c r="R25" s="9">
        <v>1206</v>
      </c>
      <c r="S25" s="9" t="s">
        <v>21</v>
      </c>
      <c r="T25" s="9">
        <v>1662</v>
      </c>
      <c r="U25" s="10"/>
      <c r="V25" s="9">
        <v>693</v>
      </c>
      <c r="W25" s="9">
        <v>20</v>
      </c>
      <c r="X25" s="9">
        <v>0</v>
      </c>
      <c r="Y25" s="9">
        <v>314</v>
      </c>
      <c r="Z25" s="9" t="s">
        <v>21</v>
      </c>
      <c r="AA25" s="9">
        <v>2207</v>
      </c>
      <c r="AF25" s="1"/>
    </row>
    <row r="26" spans="1:32" x14ac:dyDescent="0.3">
      <c r="A26" s="3" t="s">
        <v>511</v>
      </c>
      <c r="B26" s="4" t="s">
        <v>512</v>
      </c>
      <c r="C26" s="5">
        <v>3</v>
      </c>
      <c r="D26" s="5">
        <v>0.56999999999999995</v>
      </c>
      <c r="E26" s="5">
        <v>0.75498344352707492</v>
      </c>
      <c r="F26" s="5">
        <v>5.0685949854700279E-5</v>
      </c>
      <c r="G26" s="5">
        <v>2.5690655126731911E-9</v>
      </c>
      <c r="H26" s="5">
        <v>13</v>
      </c>
      <c r="I26" s="5">
        <v>0</v>
      </c>
      <c r="J26" s="5">
        <v>5</v>
      </c>
      <c r="K26" s="5">
        <v>1</v>
      </c>
      <c r="L26" s="5" t="s">
        <v>21</v>
      </c>
      <c r="M26" s="5">
        <v>3000</v>
      </c>
      <c r="N26" s="6"/>
      <c r="O26" s="5">
        <v>6002</v>
      </c>
      <c r="P26" s="5">
        <v>19</v>
      </c>
      <c r="Q26" s="5">
        <v>1</v>
      </c>
      <c r="R26" s="5">
        <v>13122</v>
      </c>
      <c r="S26" s="5" t="s">
        <v>21</v>
      </c>
      <c r="T26" s="5">
        <v>457</v>
      </c>
      <c r="U26" s="6"/>
      <c r="V26" s="5">
        <v>913</v>
      </c>
      <c r="W26" s="5">
        <v>29</v>
      </c>
      <c r="X26" s="5">
        <v>0</v>
      </c>
      <c r="Y26" s="5">
        <v>198</v>
      </c>
      <c r="Z26" s="5" t="s">
        <v>21</v>
      </c>
      <c r="AA26" s="5">
        <v>4611</v>
      </c>
      <c r="AF26" s="1"/>
    </row>
    <row r="27" spans="1:32" ht="21.6" x14ac:dyDescent="0.3">
      <c r="A27" s="7" t="s">
        <v>513</v>
      </c>
      <c r="B27" s="8" t="s">
        <v>514</v>
      </c>
      <c r="C27" s="9">
        <v>3</v>
      </c>
      <c r="D27" s="5">
        <v>0.52</v>
      </c>
      <c r="E27" s="5">
        <v>0.72111025509279791</v>
      </c>
      <c r="F27" s="5">
        <v>5.0685949854700279E-5</v>
      </c>
      <c r="G27" s="5">
        <v>2.5690655126731911E-9</v>
      </c>
      <c r="H27" s="9"/>
      <c r="I27" s="9">
        <v>2</v>
      </c>
      <c r="J27" s="9">
        <v>5</v>
      </c>
      <c r="K27" s="9">
        <v>2</v>
      </c>
      <c r="L27" s="9" t="s">
        <v>21</v>
      </c>
      <c r="M27" s="9">
        <v>1500</v>
      </c>
      <c r="N27" s="10"/>
      <c r="O27" s="9">
        <v>1607</v>
      </c>
      <c r="P27" s="9">
        <v>212</v>
      </c>
      <c r="Q27" s="9">
        <v>1</v>
      </c>
      <c r="R27" s="9">
        <v>1029</v>
      </c>
      <c r="S27" s="9" t="s">
        <v>21</v>
      </c>
      <c r="T27" s="9">
        <v>1562</v>
      </c>
      <c r="U27" s="10"/>
      <c r="V27" s="9">
        <v>134</v>
      </c>
      <c r="W27" s="9">
        <v>111</v>
      </c>
      <c r="X27" s="9">
        <v>0</v>
      </c>
      <c r="Y27" s="9">
        <v>9</v>
      </c>
      <c r="Z27" s="9" t="s">
        <v>21</v>
      </c>
      <c r="AA27" s="9">
        <v>14889</v>
      </c>
      <c r="AF27" s="1"/>
    </row>
    <row r="28" spans="1:32" ht="21.6" x14ac:dyDescent="0.3">
      <c r="A28" s="3" t="s">
        <v>515</v>
      </c>
      <c r="B28" s="4" t="s">
        <v>516</v>
      </c>
      <c r="C28" s="5">
        <v>3</v>
      </c>
      <c r="D28" s="5">
        <v>0.48</v>
      </c>
      <c r="E28" s="5">
        <v>0.69282032302755092</v>
      </c>
      <c r="F28" s="5">
        <v>5.0685949854700279E-5</v>
      </c>
      <c r="G28" s="5">
        <v>2.5690655126731911E-9</v>
      </c>
      <c r="H28" s="5">
        <v>-6</v>
      </c>
      <c r="I28" s="5">
        <v>0</v>
      </c>
      <c r="J28" s="5">
        <v>0</v>
      </c>
      <c r="K28" s="5">
        <v>44</v>
      </c>
      <c r="L28" s="5" t="s">
        <v>21</v>
      </c>
      <c r="M28" s="5">
        <v>68</v>
      </c>
      <c r="N28" s="6"/>
      <c r="O28" s="5">
        <v>19033</v>
      </c>
      <c r="P28" s="5">
        <v>4</v>
      </c>
      <c r="Q28" s="5">
        <v>2</v>
      </c>
      <c r="R28" s="5">
        <v>223292</v>
      </c>
      <c r="S28" s="5" t="s">
        <v>21</v>
      </c>
      <c r="T28" s="5">
        <v>85</v>
      </c>
      <c r="U28" s="6"/>
      <c r="V28" s="5">
        <v>1149</v>
      </c>
      <c r="W28" s="5">
        <v>14</v>
      </c>
      <c r="X28" s="5">
        <v>0</v>
      </c>
      <c r="Y28" s="5">
        <v>21565</v>
      </c>
      <c r="Z28" s="5" t="s">
        <v>21</v>
      </c>
      <c r="AA28" s="5">
        <v>53</v>
      </c>
      <c r="AF28" s="1"/>
    </row>
    <row r="29" spans="1:32" x14ac:dyDescent="0.3">
      <c r="A29" s="7" t="s">
        <v>517</v>
      </c>
      <c r="B29" s="8" t="s">
        <v>518</v>
      </c>
      <c r="C29" s="9">
        <v>2</v>
      </c>
      <c r="D29" s="5">
        <v>1</v>
      </c>
      <c r="E29" s="5">
        <v>1</v>
      </c>
      <c r="F29" s="5">
        <v>3.379063323646685E-5</v>
      </c>
      <c r="G29" s="5">
        <v>1.1418068945214182E-9</v>
      </c>
      <c r="H29" s="9"/>
      <c r="I29" s="9">
        <v>0</v>
      </c>
      <c r="J29" s="9">
        <v>5</v>
      </c>
      <c r="K29" s="9">
        <v>0</v>
      </c>
      <c r="L29" s="9" t="s">
        <v>21</v>
      </c>
      <c r="M29" s="9"/>
      <c r="N29" s="10"/>
      <c r="O29" s="9">
        <v>1200</v>
      </c>
      <c r="P29" s="9">
        <v>63</v>
      </c>
      <c r="Q29" s="9">
        <v>8</v>
      </c>
      <c r="R29" s="9">
        <v>616</v>
      </c>
      <c r="S29" s="9" t="s">
        <v>21</v>
      </c>
      <c r="T29" s="9">
        <v>1948</v>
      </c>
      <c r="U29" s="10"/>
      <c r="V29" s="9">
        <v>1150</v>
      </c>
      <c r="W29" s="9">
        <v>35</v>
      </c>
      <c r="X29" s="9">
        <v>7</v>
      </c>
      <c r="Y29" s="9">
        <v>1076</v>
      </c>
      <c r="Z29" s="9" t="s">
        <v>21</v>
      </c>
      <c r="AA29" s="9">
        <v>1069</v>
      </c>
      <c r="AF29" s="1"/>
    </row>
    <row r="30" spans="1:32" x14ac:dyDescent="0.3">
      <c r="A30" s="3" t="s">
        <v>519</v>
      </c>
      <c r="B30" s="4" t="s">
        <v>520</v>
      </c>
      <c r="C30" s="5">
        <v>1</v>
      </c>
      <c r="D30" s="5">
        <v>0.48</v>
      </c>
      <c r="E30" s="5">
        <v>0.69282032302755092</v>
      </c>
      <c r="F30" s="5">
        <v>1.6895316618233425E-5</v>
      </c>
      <c r="G30" s="5">
        <v>2.8545172363035456E-10</v>
      </c>
      <c r="H30" s="5">
        <v>-36</v>
      </c>
      <c r="I30" s="5">
        <v>5</v>
      </c>
      <c r="J30" s="5">
        <v>5</v>
      </c>
      <c r="K30" s="5">
        <v>1</v>
      </c>
      <c r="L30" s="5" t="s">
        <v>21</v>
      </c>
      <c r="M30" s="5">
        <v>1000</v>
      </c>
      <c r="N30" s="6"/>
      <c r="O30" s="5">
        <v>613</v>
      </c>
      <c r="P30" s="5">
        <v>51</v>
      </c>
      <c r="Q30" s="5">
        <v>1</v>
      </c>
      <c r="R30" s="5">
        <v>974</v>
      </c>
      <c r="S30" s="5" t="s">
        <v>21</v>
      </c>
      <c r="T30" s="5">
        <v>629</v>
      </c>
      <c r="U30" s="6"/>
      <c r="V30" s="5">
        <v>19</v>
      </c>
      <c r="W30" s="5">
        <v>-15</v>
      </c>
      <c r="X30" s="5">
        <v>0</v>
      </c>
      <c r="Y30" s="5">
        <v>16</v>
      </c>
      <c r="Z30" s="5" t="s">
        <v>21</v>
      </c>
      <c r="AA30" s="5">
        <v>1188</v>
      </c>
      <c r="AF30" s="1"/>
    </row>
    <row r="31" spans="1:32" ht="21.6" x14ac:dyDescent="0.3">
      <c r="A31" s="7" t="s">
        <v>521</v>
      </c>
      <c r="B31" s="8" t="s">
        <v>522</v>
      </c>
      <c r="C31" s="9">
        <v>1</v>
      </c>
      <c r="D31" s="5">
        <v>0.09</v>
      </c>
      <c r="E31" s="5">
        <v>0.3</v>
      </c>
      <c r="F31" s="5">
        <v>1.6895316618233425E-5</v>
      </c>
      <c r="G31" s="5">
        <v>2.8545172363035456E-10</v>
      </c>
      <c r="H31" s="9"/>
      <c r="I31" s="9">
        <v>0</v>
      </c>
      <c r="J31" s="9">
        <v>0</v>
      </c>
      <c r="K31" s="9">
        <v>0</v>
      </c>
      <c r="L31" s="9" t="s">
        <v>21</v>
      </c>
      <c r="M31" s="9"/>
      <c r="N31" s="10"/>
      <c r="O31" s="9">
        <v>1730</v>
      </c>
      <c r="P31" s="9">
        <v>31</v>
      </c>
      <c r="Q31" s="9">
        <v>0</v>
      </c>
      <c r="R31" s="9">
        <v>155</v>
      </c>
      <c r="S31" s="9" t="s">
        <v>21</v>
      </c>
      <c r="T31" s="9">
        <v>11161</v>
      </c>
      <c r="U31" s="10"/>
      <c r="V31" s="9">
        <v>3293</v>
      </c>
      <c r="W31" s="9">
        <v>19</v>
      </c>
      <c r="X31" s="9">
        <v>1</v>
      </c>
      <c r="Y31" s="9">
        <v>195</v>
      </c>
      <c r="Z31" s="9" t="s">
        <v>21</v>
      </c>
      <c r="AA31" s="9">
        <v>16887</v>
      </c>
      <c r="AF31" s="1"/>
    </row>
    <row r="32" spans="1:32" x14ac:dyDescent="0.3">
      <c r="A32" s="3" t="s">
        <v>523</v>
      </c>
      <c r="B32" s="4" t="s">
        <v>524</v>
      </c>
      <c r="C32" s="5">
        <v>1</v>
      </c>
      <c r="D32" s="5">
        <v>0.27</v>
      </c>
      <c r="E32" s="5">
        <v>0.51961524227066325</v>
      </c>
      <c r="F32" s="5">
        <v>1.6895316618233425E-5</v>
      </c>
      <c r="G32" s="5">
        <v>2.8545172363035456E-10</v>
      </c>
      <c r="H32" s="5"/>
      <c r="I32" s="5">
        <v>1</v>
      </c>
      <c r="J32" s="5">
        <v>0</v>
      </c>
      <c r="K32" s="5">
        <v>0</v>
      </c>
      <c r="L32" s="5" t="s">
        <v>21</v>
      </c>
      <c r="M32" s="5"/>
      <c r="N32" s="6"/>
      <c r="O32" s="5">
        <v>219786</v>
      </c>
      <c r="P32" s="5">
        <v>-12</v>
      </c>
      <c r="Q32" s="5">
        <v>37</v>
      </c>
      <c r="R32" s="5">
        <v>748809</v>
      </c>
      <c r="S32" s="5" t="s">
        <v>21</v>
      </c>
      <c r="T32" s="5">
        <v>294</v>
      </c>
      <c r="U32" s="6"/>
      <c r="V32" s="5">
        <v>86</v>
      </c>
      <c r="W32" s="5">
        <v>93</v>
      </c>
      <c r="X32" s="5">
        <v>0</v>
      </c>
      <c r="Y32" s="5">
        <v>21</v>
      </c>
      <c r="Z32" s="5" t="s">
        <v>21</v>
      </c>
      <c r="AA32" s="5">
        <v>4095</v>
      </c>
      <c r="AF32" s="1"/>
    </row>
    <row r="33" spans="1:32" ht="21.6" x14ac:dyDescent="0.3">
      <c r="A33" s="7" t="s">
        <v>525</v>
      </c>
      <c r="B33" s="8" t="s">
        <v>526</v>
      </c>
      <c r="C33" s="9">
        <v>0</v>
      </c>
      <c r="D33" s="5">
        <v>0.23</v>
      </c>
      <c r="E33" s="5">
        <v>0.47958315233127197</v>
      </c>
      <c r="F33" s="5">
        <v>0</v>
      </c>
      <c r="G33" s="5">
        <v>0</v>
      </c>
      <c r="H33" s="9"/>
      <c r="I33" s="9">
        <v>0</v>
      </c>
      <c r="J33" s="9">
        <v>0</v>
      </c>
      <c r="K33" s="9"/>
      <c r="L33" s="9"/>
      <c r="M33" s="9"/>
      <c r="N33" s="10"/>
      <c r="O33" s="9">
        <v>275645</v>
      </c>
      <c r="P33" s="9">
        <v>23</v>
      </c>
      <c r="Q33" s="9">
        <v>8</v>
      </c>
      <c r="R33" s="9">
        <v>929534</v>
      </c>
      <c r="S33" s="9" t="s">
        <v>21</v>
      </c>
      <c r="T33" s="9">
        <v>297</v>
      </c>
      <c r="U33" s="10"/>
      <c r="V33" s="9">
        <v>1</v>
      </c>
      <c r="W33" s="9">
        <v>-59</v>
      </c>
      <c r="X33" s="9">
        <v>0</v>
      </c>
      <c r="Y33" s="9">
        <v>0</v>
      </c>
      <c r="Z33" s="9" t="s">
        <v>21</v>
      </c>
      <c r="AA33" s="9"/>
      <c r="AF33" s="1"/>
    </row>
    <row r="34" spans="1:32" ht="21.6" x14ac:dyDescent="0.3">
      <c r="A34" s="3" t="s">
        <v>527</v>
      </c>
      <c r="B34" s="4" t="s">
        <v>528</v>
      </c>
      <c r="C34" s="5">
        <v>0</v>
      </c>
      <c r="D34" s="5" t="e">
        <v>#N/A</v>
      </c>
      <c r="E34" s="5" t="e">
        <v>#N/A</v>
      </c>
      <c r="F34" s="5">
        <v>0</v>
      </c>
      <c r="G34" s="5">
        <v>0</v>
      </c>
      <c r="H34" s="5"/>
      <c r="I34" s="5">
        <v>0</v>
      </c>
      <c r="J34" s="5"/>
      <c r="K34" s="5"/>
      <c r="L34" s="5"/>
      <c r="M34" s="5"/>
      <c r="N34" s="6"/>
      <c r="O34" s="5">
        <v>0</v>
      </c>
      <c r="P34" s="5"/>
      <c r="Q34" s="5">
        <v>0</v>
      </c>
      <c r="R34" s="5"/>
      <c r="S34" s="5"/>
      <c r="T34" s="5"/>
      <c r="U34" s="6"/>
      <c r="V34" s="5">
        <v>1403</v>
      </c>
      <c r="W34" s="5">
        <v>84</v>
      </c>
      <c r="X34" s="5">
        <v>8</v>
      </c>
      <c r="Y34" s="5">
        <v>2080</v>
      </c>
      <c r="Z34" s="5"/>
      <c r="AA34" s="5">
        <v>675</v>
      </c>
      <c r="AF34" s="1"/>
    </row>
    <row r="35" spans="1:32" ht="21.6" x14ac:dyDescent="0.3">
      <c r="A35" s="7" t="s">
        <v>529</v>
      </c>
      <c r="B35" s="8" t="s">
        <v>530</v>
      </c>
      <c r="C35" s="9">
        <v>0</v>
      </c>
      <c r="D35" s="5">
        <v>0.6</v>
      </c>
      <c r="E35" s="5">
        <v>0.7745966692414834</v>
      </c>
      <c r="F35" s="5">
        <v>0</v>
      </c>
      <c r="G35" s="5">
        <v>0</v>
      </c>
      <c r="H35" s="9"/>
      <c r="I35" s="9">
        <v>0</v>
      </c>
      <c r="J35" s="9">
        <v>5</v>
      </c>
      <c r="K35" s="9"/>
      <c r="L35" s="9"/>
      <c r="M35" s="9"/>
      <c r="N35" s="10"/>
      <c r="O35" s="9">
        <v>14899</v>
      </c>
      <c r="P35" s="9">
        <v>14</v>
      </c>
      <c r="Q35" s="9">
        <v>1</v>
      </c>
      <c r="R35" s="9">
        <v>7175</v>
      </c>
      <c r="S35" s="9" t="s">
        <v>21</v>
      </c>
      <c r="T35" s="9">
        <v>2077</v>
      </c>
      <c r="U35" s="10"/>
      <c r="V35" s="9">
        <v>6881</v>
      </c>
      <c r="W35" s="9">
        <v>29</v>
      </c>
      <c r="X35" s="9">
        <v>1</v>
      </c>
      <c r="Y35" s="9">
        <v>605</v>
      </c>
      <c r="Z35" s="9" t="s">
        <v>21</v>
      </c>
      <c r="AA35" s="9">
        <v>11374</v>
      </c>
      <c r="AF35" s="1"/>
    </row>
    <row r="36" spans="1:32" ht="21.6" x14ac:dyDescent="0.3">
      <c r="A36" s="3" t="s">
        <v>531</v>
      </c>
      <c r="B36" s="4" t="s">
        <v>532</v>
      </c>
      <c r="C36" s="5">
        <v>0</v>
      </c>
      <c r="D36" s="5">
        <v>0.47</v>
      </c>
      <c r="E36" s="5">
        <v>0.68556546004010444</v>
      </c>
      <c r="F36" s="5">
        <v>0</v>
      </c>
      <c r="G36" s="5">
        <v>0</v>
      </c>
      <c r="H36" s="5"/>
      <c r="I36" s="5">
        <v>0</v>
      </c>
      <c r="J36" s="5"/>
      <c r="K36" s="5"/>
      <c r="L36" s="5"/>
      <c r="M36" s="5"/>
      <c r="N36" s="6"/>
      <c r="O36" s="5">
        <v>17</v>
      </c>
      <c r="P36" s="5"/>
      <c r="Q36" s="5">
        <v>0</v>
      </c>
      <c r="R36" s="5">
        <v>5</v>
      </c>
      <c r="S36" s="5" t="s">
        <v>21</v>
      </c>
      <c r="T36" s="5">
        <v>3400</v>
      </c>
      <c r="U36" s="6"/>
      <c r="V36" s="5">
        <v>0</v>
      </c>
      <c r="W36" s="5"/>
      <c r="X36" s="5">
        <v>0</v>
      </c>
      <c r="Y36" s="5"/>
      <c r="Z36" s="5" t="s">
        <v>21</v>
      </c>
      <c r="AA36" s="5"/>
      <c r="AF36" s="1"/>
    </row>
    <row r="37" spans="1:32" x14ac:dyDescent="0.3">
      <c r="A37" s="7" t="s">
        <v>533</v>
      </c>
      <c r="B37" s="8" t="s">
        <v>534</v>
      </c>
      <c r="C37" s="9">
        <v>0</v>
      </c>
      <c r="D37" s="5">
        <v>0</v>
      </c>
      <c r="E37" s="5">
        <v>0</v>
      </c>
      <c r="F37" s="5">
        <v>0</v>
      </c>
      <c r="G37" s="5">
        <v>0</v>
      </c>
      <c r="H37" s="9"/>
      <c r="I37" s="9">
        <v>0</v>
      </c>
      <c r="J37" s="9">
        <v>0</v>
      </c>
      <c r="K37" s="9"/>
      <c r="L37" s="9"/>
      <c r="M37" s="9"/>
      <c r="N37" s="10"/>
      <c r="O37" s="9">
        <v>0</v>
      </c>
      <c r="P37" s="9"/>
      <c r="Q37" s="9">
        <v>0</v>
      </c>
      <c r="R37" s="9"/>
      <c r="S37" s="9" t="s">
        <v>21</v>
      </c>
      <c r="T37" s="9"/>
      <c r="U37" s="10"/>
      <c r="V37" s="9">
        <v>567</v>
      </c>
      <c r="W37" s="9">
        <v>-6</v>
      </c>
      <c r="X37" s="9">
        <v>0</v>
      </c>
      <c r="Y37" s="9">
        <v>26</v>
      </c>
      <c r="Z37" s="9" t="s">
        <v>21</v>
      </c>
      <c r="AA37" s="9">
        <v>21808</v>
      </c>
      <c r="AF37" s="1"/>
    </row>
    <row r="38" spans="1:32" x14ac:dyDescent="0.3">
      <c r="A38" s="3" t="s">
        <v>535</v>
      </c>
      <c r="B38" s="4" t="s">
        <v>536</v>
      </c>
      <c r="C38" s="5">
        <v>0</v>
      </c>
      <c r="D38" s="5" t="e">
        <v>#N/A</v>
      </c>
      <c r="E38" s="5" t="e">
        <v>#N/A</v>
      </c>
      <c r="F38" s="5">
        <v>0</v>
      </c>
      <c r="G38" s="5">
        <v>0</v>
      </c>
      <c r="H38" s="5"/>
      <c r="I38" s="5">
        <v>0</v>
      </c>
      <c r="J38" s="5"/>
      <c r="K38" s="5"/>
      <c r="L38" s="5"/>
      <c r="M38" s="5"/>
      <c r="N38" s="6"/>
      <c r="O38" s="5">
        <v>0</v>
      </c>
      <c r="P38" s="5"/>
      <c r="Q38" s="5">
        <v>0</v>
      </c>
      <c r="R38" s="5"/>
      <c r="S38" s="5"/>
      <c r="T38" s="5"/>
      <c r="U38" s="6"/>
      <c r="V38" s="5">
        <v>33</v>
      </c>
      <c r="W38" s="5">
        <v>10</v>
      </c>
      <c r="X38" s="5">
        <v>0</v>
      </c>
      <c r="Y38" s="5">
        <v>5</v>
      </c>
      <c r="Z38" s="5"/>
      <c r="AA38" s="5">
        <v>6600</v>
      </c>
      <c r="AF38" s="1"/>
    </row>
    <row r="39" spans="1:32" x14ac:dyDescent="0.3">
      <c r="A39" s="7" t="s">
        <v>537</v>
      </c>
      <c r="B39" s="8" t="s">
        <v>538</v>
      </c>
      <c r="C39" s="9">
        <v>0</v>
      </c>
      <c r="D39" s="5">
        <v>0.75</v>
      </c>
      <c r="E39" s="5">
        <v>0.8660254037844386</v>
      </c>
      <c r="F39" s="5">
        <v>0</v>
      </c>
      <c r="G39" s="5">
        <v>0</v>
      </c>
      <c r="H39" s="9"/>
      <c r="I39" s="9">
        <v>0</v>
      </c>
      <c r="J39" s="9">
        <v>0</v>
      </c>
      <c r="K39" s="9"/>
      <c r="L39" s="9"/>
      <c r="M39" s="9"/>
      <c r="N39" s="10"/>
      <c r="O39" s="9">
        <v>185</v>
      </c>
      <c r="P39" s="9"/>
      <c r="Q39" s="9">
        <v>0</v>
      </c>
      <c r="R39" s="9">
        <v>0</v>
      </c>
      <c r="S39" s="9"/>
      <c r="T39" s="9"/>
      <c r="U39" s="10"/>
      <c r="V39" s="9">
        <v>0</v>
      </c>
      <c r="W39" s="9"/>
      <c r="X39" s="9">
        <v>0</v>
      </c>
      <c r="Y39" s="9"/>
      <c r="Z39" s="9"/>
      <c r="AA39" s="9"/>
      <c r="AF39" s="1"/>
    </row>
    <row r="40" spans="1:32" ht="21.6" x14ac:dyDescent="0.3">
      <c r="A40" s="3" t="s">
        <v>539</v>
      </c>
      <c r="B40" s="4" t="s">
        <v>540</v>
      </c>
      <c r="C40" s="5">
        <v>0</v>
      </c>
      <c r="D40" s="5">
        <v>0.96</v>
      </c>
      <c r="E40" s="5">
        <v>0.9797958971132712</v>
      </c>
      <c r="F40" s="5">
        <v>0</v>
      </c>
      <c r="G40" s="5">
        <v>0</v>
      </c>
      <c r="H40" s="5"/>
      <c r="I40" s="5">
        <v>0</v>
      </c>
      <c r="J40" s="5">
        <v>0</v>
      </c>
      <c r="K40" s="5"/>
      <c r="L40" s="5"/>
      <c r="M40" s="5"/>
      <c r="N40" s="6"/>
      <c r="O40" s="5">
        <v>797</v>
      </c>
      <c r="P40" s="5">
        <v>-7</v>
      </c>
      <c r="Q40" s="5">
        <v>0</v>
      </c>
      <c r="R40" s="5">
        <v>134</v>
      </c>
      <c r="S40" s="5" t="s">
        <v>21</v>
      </c>
      <c r="T40" s="5">
        <v>5948</v>
      </c>
      <c r="U40" s="6"/>
      <c r="V40" s="5">
        <v>9</v>
      </c>
      <c r="W40" s="5">
        <v>25</v>
      </c>
      <c r="X40" s="5">
        <v>0</v>
      </c>
      <c r="Y40" s="5">
        <v>15</v>
      </c>
      <c r="Z40" s="5" t="s">
        <v>21</v>
      </c>
      <c r="AA40" s="5">
        <v>600</v>
      </c>
      <c r="AF40" s="1"/>
    </row>
    <row r="41" spans="1:32" ht="21.6" x14ac:dyDescent="0.3">
      <c r="A41" s="7" t="s">
        <v>541</v>
      </c>
      <c r="B41" s="8" t="s">
        <v>542</v>
      </c>
      <c r="C41" s="9">
        <v>0</v>
      </c>
      <c r="D41" s="5" t="e">
        <v>#N/A</v>
      </c>
      <c r="E41" s="5" t="e">
        <v>#N/A</v>
      </c>
      <c r="F41" s="5">
        <v>0</v>
      </c>
      <c r="G41" s="5">
        <v>0</v>
      </c>
      <c r="H41" s="9"/>
      <c r="I41" s="9">
        <v>0</v>
      </c>
      <c r="J41" s="9"/>
      <c r="K41" s="9"/>
      <c r="L41" s="9"/>
      <c r="M41" s="9"/>
      <c r="N41" s="10"/>
      <c r="O41" s="9">
        <v>0</v>
      </c>
      <c r="P41" s="9"/>
      <c r="Q41" s="9">
        <v>0</v>
      </c>
      <c r="R41" s="9"/>
      <c r="S41" s="9"/>
      <c r="T41" s="9"/>
      <c r="U41" s="10"/>
      <c r="V41" s="9">
        <v>9</v>
      </c>
      <c r="W41" s="9">
        <v>-25</v>
      </c>
      <c r="X41" s="9">
        <v>1</v>
      </c>
      <c r="Y41" s="9">
        <v>1</v>
      </c>
      <c r="Z41" s="9"/>
      <c r="AA41" s="9">
        <v>9000</v>
      </c>
      <c r="AF41" s="1"/>
    </row>
    <row r="42" spans="1:32" ht="21.6" x14ac:dyDescent="0.3">
      <c r="A42" s="3" t="s">
        <v>543</v>
      </c>
      <c r="B42" s="4" t="s">
        <v>544</v>
      </c>
      <c r="C42" s="5">
        <v>0</v>
      </c>
      <c r="D42" s="5" t="e">
        <v>#N/A</v>
      </c>
      <c r="E42" s="5" t="e">
        <v>#N/A</v>
      </c>
      <c r="F42" s="5">
        <v>0</v>
      </c>
      <c r="G42" s="5">
        <v>0</v>
      </c>
      <c r="H42" s="5"/>
      <c r="I42" s="5">
        <v>0</v>
      </c>
      <c r="J42" s="5"/>
      <c r="K42" s="5"/>
      <c r="L42" s="5"/>
      <c r="M42" s="5"/>
      <c r="N42" s="6"/>
      <c r="O42" s="5">
        <v>0</v>
      </c>
      <c r="P42" s="5"/>
      <c r="Q42" s="5">
        <v>0</v>
      </c>
      <c r="R42" s="5"/>
      <c r="S42" s="5"/>
      <c r="T42" s="5"/>
      <c r="U42" s="6"/>
      <c r="V42" s="5">
        <v>3</v>
      </c>
      <c r="W42" s="5"/>
      <c r="X42" s="5">
        <v>0</v>
      </c>
      <c r="Y42" s="5">
        <v>2</v>
      </c>
      <c r="Z42" s="5"/>
      <c r="AA42" s="5">
        <v>1500</v>
      </c>
      <c r="AF42" s="1"/>
    </row>
    <row r="43" spans="1:32" ht="21.6" x14ac:dyDescent="0.3">
      <c r="A43" s="7" t="s">
        <v>545</v>
      </c>
      <c r="B43" s="8" t="s">
        <v>546</v>
      </c>
      <c r="C43" s="9">
        <v>0</v>
      </c>
      <c r="D43" s="5">
        <v>0</v>
      </c>
      <c r="E43" s="5">
        <v>0</v>
      </c>
      <c r="F43" s="5">
        <v>0</v>
      </c>
      <c r="G43" s="5">
        <v>0</v>
      </c>
      <c r="H43" s="9"/>
      <c r="I43" s="9">
        <v>0</v>
      </c>
      <c r="J43" s="9">
        <v>5</v>
      </c>
      <c r="K43" s="9"/>
      <c r="L43" s="9"/>
      <c r="M43" s="9"/>
      <c r="N43" s="10"/>
      <c r="O43" s="9">
        <v>0</v>
      </c>
      <c r="P43" s="9"/>
      <c r="Q43" s="9">
        <v>0</v>
      </c>
      <c r="R43" s="9"/>
      <c r="S43" s="9" t="s">
        <v>21</v>
      </c>
      <c r="T43" s="9"/>
      <c r="U43" s="10"/>
      <c r="V43" s="9">
        <v>1</v>
      </c>
      <c r="W43" s="9"/>
      <c r="X43" s="9">
        <v>0</v>
      </c>
      <c r="Y43" s="9">
        <v>0</v>
      </c>
      <c r="Z43" s="9" t="s">
        <v>21</v>
      </c>
      <c r="AA43" s="9"/>
      <c r="AF43" s="1"/>
    </row>
    <row r="44" spans="1:32" ht="21.6" x14ac:dyDescent="0.3">
      <c r="A44" s="3" t="s">
        <v>547</v>
      </c>
      <c r="B44" s="4" t="s">
        <v>548</v>
      </c>
      <c r="C44" s="5">
        <v>0</v>
      </c>
      <c r="D44" s="5" t="e">
        <v>#N/A</v>
      </c>
      <c r="E44" s="5" t="e">
        <v>#N/A</v>
      </c>
      <c r="F44" s="5">
        <v>0</v>
      </c>
      <c r="G44" s="5">
        <v>0</v>
      </c>
      <c r="H44" s="5"/>
      <c r="I44" s="5">
        <v>0</v>
      </c>
      <c r="J44" s="5"/>
      <c r="K44" s="5"/>
      <c r="L44" s="5"/>
      <c r="M44" s="5"/>
      <c r="N44" s="6"/>
      <c r="O44" s="5">
        <v>0</v>
      </c>
      <c r="P44" s="5"/>
      <c r="Q44" s="5">
        <v>0</v>
      </c>
      <c r="R44" s="5"/>
      <c r="S44" s="5"/>
      <c r="T44" s="5"/>
      <c r="U44" s="6"/>
      <c r="V44" s="5">
        <v>272</v>
      </c>
      <c r="W44" s="5">
        <v>9</v>
      </c>
      <c r="X44" s="5">
        <v>0</v>
      </c>
      <c r="Y44" s="5">
        <v>11</v>
      </c>
      <c r="Z44" s="5"/>
      <c r="AA44" s="5">
        <v>24727</v>
      </c>
      <c r="AF44" s="1"/>
    </row>
    <row r="45" spans="1:32" ht="21.6" x14ac:dyDescent="0.3">
      <c r="A45" s="7" t="s">
        <v>549</v>
      </c>
      <c r="B45" s="8" t="s">
        <v>550</v>
      </c>
      <c r="C45" s="9">
        <v>0</v>
      </c>
      <c r="D45" s="5">
        <v>0.27</v>
      </c>
      <c r="E45" s="5">
        <v>0.51961524227066325</v>
      </c>
      <c r="F45" s="5">
        <v>0</v>
      </c>
      <c r="G45" s="5">
        <v>0</v>
      </c>
      <c r="H45" s="9"/>
      <c r="I45" s="9">
        <v>0</v>
      </c>
      <c r="J45" s="9">
        <v>5</v>
      </c>
      <c r="K45" s="9"/>
      <c r="L45" s="9"/>
      <c r="M45" s="9"/>
      <c r="N45" s="10"/>
      <c r="O45" s="9">
        <v>1146</v>
      </c>
      <c r="P45" s="9">
        <v>-8</v>
      </c>
      <c r="Q45" s="9">
        <v>0</v>
      </c>
      <c r="R45" s="9">
        <v>110</v>
      </c>
      <c r="S45" s="9" t="s">
        <v>21</v>
      </c>
      <c r="T45" s="9">
        <v>10418</v>
      </c>
      <c r="U45" s="10"/>
      <c r="V45" s="9">
        <v>646</v>
      </c>
      <c r="W45" s="9">
        <v>-3</v>
      </c>
      <c r="X45" s="9">
        <v>0</v>
      </c>
      <c r="Y45" s="9">
        <v>39</v>
      </c>
      <c r="Z45" s="9" t="s">
        <v>21</v>
      </c>
      <c r="AA45" s="9">
        <v>16564</v>
      </c>
      <c r="AF45" s="1"/>
    </row>
    <row r="46" spans="1:32" ht="21.6" x14ac:dyDescent="0.3">
      <c r="A46" s="3" t="s">
        <v>551</v>
      </c>
      <c r="B46" s="4" t="s">
        <v>552</v>
      </c>
      <c r="C46" s="5">
        <v>0</v>
      </c>
      <c r="D46" s="5">
        <v>0.57999999999999996</v>
      </c>
      <c r="E46" s="5">
        <v>0.76157731058639078</v>
      </c>
      <c r="F46" s="5">
        <v>0</v>
      </c>
      <c r="G46" s="5">
        <v>0</v>
      </c>
      <c r="H46" s="5"/>
      <c r="I46" s="5">
        <v>0</v>
      </c>
      <c r="J46" s="5">
        <v>5</v>
      </c>
      <c r="K46" s="5"/>
      <c r="L46" s="5"/>
      <c r="M46" s="5"/>
      <c r="N46" s="6"/>
      <c r="O46" s="5">
        <v>196</v>
      </c>
      <c r="P46" s="5">
        <v>-14</v>
      </c>
      <c r="Q46" s="5">
        <v>0</v>
      </c>
      <c r="R46" s="5">
        <v>7</v>
      </c>
      <c r="S46" s="5" t="s">
        <v>21</v>
      </c>
      <c r="T46" s="5">
        <v>28000</v>
      </c>
      <c r="U46" s="6"/>
      <c r="V46" s="5">
        <v>258</v>
      </c>
      <c r="W46" s="5">
        <v>-49</v>
      </c>
      <c r="X46" s="5">
        <v>0</v>
      </c>
      <c r="Y46" s="5">
        <v>91</v>
      </c>
      <c r="Z46" s="5" t="s">
        <v>21</v>
      </c>
      <c r="AA46" s="5">
        <v>2835</v>
      </c>
      <c r="AF46" s="1"/>
    </row>
    <row r="47" spans="1:32" x14ac:dyDescent="0.3">
      <c r="A47" s="7" t="s">
        <v>553</v>
      </c>
      <c r="B47" s="8" t="s">
        <v>554</v>
      </c>
      <c r="C47" s="9">
        <v>0</v>
      </c>
      <c r="D47" s="5">
        <v>0.6</v>
      </c>
      <c r="E47" s="5">
        <v>0.7745966692414834</v>
      </c>
      <c r="F47" s="5">
        <v>0</v>
      </c>
      <c r="G47" s="5">
        <v>0</v>
      </c>
      <c r="H47" s="9"/>
      <c r="I47" s="9">
        <v>0</v>
      </c>
      <c r="J47" s="9">
        <v>5</v>
      </c>
      <c r="K47" s="9"/>
      <c r="L47" s="9"/>
      <c r="M47" s="9"/>
      <c r="N47" s="10"/>
      <c r="O47" s="9">
        <v>321</v>
      </c>
      <c r="P47" s="9">
        <v>213</v>
      </c>
      <c r="Q47" s="9">
        <v>1</v>
      </c>
      <c r="R47" s="9">
        <v>686</v>
      </c>
      <c r="S47" s="9"/>
      <c r="T47" s="9">
        <v>468</v>
      </c>
      <c r="U47" s="10"/>
      <c r="V47" s="9">
        <v>418</v>
      </c>
      <c r="W47" s="9">
        <v>-22</v>
      </c>
      <c r="X47" s="9">
        <v>1</v>
      </c>
      <c r="Y47" s="9">
        <v>85</v>
      </c>
      <c r="Z47" s="9"/>
      <c r="AA47" s="9">
        <v>4918</v>
      </c>
      <c r="AF47" s="1"/>
    </row>
    <row r="48" spans="1:32" ht="21.6" x14ac:dyDescent="0.3">
      <c r="A48" s="3" t="s">
        <v>555</v>
      </c>
      <c r="B48" s="4" t="s">
        <v>556</v>
      </c>
      <c r="C48" s="5">
        <v>0</v>
      </c>
      <c r="D48" s="5">
        <v>0.67</v>
      </c>
      <c r="E48" s="5">
        <v>0.81853527718724506</v>
      </c>
      <c r="F48" s="5">
        <v>0</v>
      </c>
      <c r="G48" s="5">
        <v>0</v>
      </c>
      <c r="H48" s="5"/>
      <c r="I48" s="5">
        <v>0</v>
      </c>
      <c r="J48" s="5">
        <v>5</v>
      </c>
      <c r="K48" s="5"/>
      <c r="L48" s="5"/>
      <c r="M48" s="5"/>
      <c r="N48" s="6"/>
      <c r="O48" s="5">
        <v>890928</v>
      </c>
      <c r="P48" s="5">
        <v>30</v>
      </c>
      <c r="Q48" s="5">
        <v>5</v>
      </c>
      <c r="R48" s="5">
        <v>1031552</v>
      </c>
      <c r="S48" s="5" t="s">
        <v>21</v>
      </c>
      <c r="T48" s="5">
        <v>864</v>
      </c>
      <c r="U48" s="6"/>
      <c r="V48" s="5">
        <v>323</v>
      </c>
      <c r="W48" s="5">
        <v>23</v>
      </c>
      <c r="X48" s="5">
        <v>0</v>
      </c>
      <c r="Y48" s="5">
        <v>966</v>
      </c>
      <c r="Z48" s="5" t="s">
        <v>21</v>
      </c>
      <c r="AA48" s="5">
        <v>334</v>
      </c>
      <c r="AF48" s="1"/>
    </row>
    <row r="49" spans="1:32" x14ac:dyDescent="0.3">
      <c r="A49" s="17" t="s">
        <v>557</v>
      </c>
      <c r="B49" s="18" t="s">
        <v>558</v>
      </c>
      <c r="C49" s="19">
        <v>0</v>
      </c>
      <c r="D49" s="5">
        <v>0</v>
      </c>
      <c r="E49" s="5">
        <v>0</v>
      </c>
      <c r="F49" s="5">
        <v>0</v>
      </c>
      <c r="G49" s="5">
        <v>0</v>
      </c>
      <c r="H49" s="19"/>
      <c r="I49" s="19">
        <v>0</v>
      </c>
      <c r="J49" s="19">
        <v>0</v>
      </c>
      <c r="K49" s="19"/>
      <c r="L49" s="19"/>
      <c r="M49" s="19"/>
      <c r="N49" s="20"/>
      <c r="O49" s="19">
        <v>0</v>
      </c>
      <c r="P49" s="19"/>
      <c r="Q49" s="19">
        <v>0</v>
      </c>
      <c r="R49" s="19"/>
      <c r="S49" s="19" t="s">
        <v>21</v>
      </c>
      <c r="T49" s="19"/>
      <c r="U49" s="20"/>
      <c r="V49" s="19">
        <v>54</v>
      </c>
      <c r="W49" s="19">
        <v>19</v>
      </c>
      <c r="X49" s="19">
        <v>0</v>
      </c>
      <c r="Y49" s="19">
        <v>41</v>
      </c>
      <c r="Z49" s="19" t="s">
        <v>21</v>
      </c>
      <c r="AA49" s="19">
        <v>1317</v>
      </c>
      <c r="AB49" s="15"/>
      <c r="AC49" s="15"/>
      <c r="AD49" s="15"/>
      <c r="AE49" s="15"/>
      <c r="AF49" s="16"/>
    </row>
    <row r="50" spans="1:32" x14ac:dyDescent="0.3">
      <c r="C50">
        <v>59188</v>
      </c>
      <c r="G50">
        <v>0.21029674069988807</v>
      </c>
    </row>
    <row r="51" spans="1:32" x14ac:dyDescent="0.3">
      <c r="F51" s="28" t="s">
        <v>155</v>
      </c>
      <c r="G51" s="29">
        <v>0.45858122584760058</v>
      </c>
    </row>
    <row r="53" spans="1:32" x14ac:dyDescent="0.3">
      <c r="E53" s="27"/>
    </row>
  </sheetData>
  <mergeCells count="6">
    <mergeCell ref="A1:A3"/>
    <mergeCell ref="B1:B3"/>
    <mergeCell ref="C1:AF1"/>
    <mergeCell ref="C2:M2"/>
    <mergeCell ref="N2:T2"/>
    <mergeCell ref="U2:A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52DC-4CF2-46E5-A5FC-B910B2264332}">
  <dimension ref="A1:AE23"/>
  <sheetViews>
    <sheetView tabSelected="1" workbookViewId="0">
      <selection activeCell="F25" sqref="F25"/>
    </sheetView>
  </sheetViews>
  <sheetFormatPr defaultRowHeight="14.4" x14ac:dyDescent="0.3"/>
  <cols>
    <col min="1" max="2" width="36.5546875" bestFit="1" customWidth="1"/>
    <col min="3" max="3" width="20.33203125" bestFit="1" customWidth="1"/>
    <col min="4" max="6" width="20.33203125" customWidth="1"/>
    <col min="7" max="7" width="35.88671875" bestFit="1" customWidth="1"/>
    <col min="8" max="8" width="19" bestFit="1" customWidth="1"/>
    <col min="9" max="9" width="9.88671875" bestFit="1" customWidth="1"/>
    <col min="10" max="10" width="15.109375" bestFit="1" customWidth="1"/>
    <col min="12" max="12" width="20.33203125" bestFit="1" customWidth="1"/>
    <col min="13" max="13" width="35.88671875" bestFit="1" customWidth="1"/>
    <col min="14" max="14" width="19" bestFit="1" customWidth="1"/>
    <col min="15" max="15" width="9.88671875" bestFit="1" customWidth="1"/>
    <col min="16" max="16" width="15.109375" bestFit="1" customWidth="1"/>
    <col min="18" max="18" width="20.33203125" bestFit="1" customWidth="1"/>
    <col min="19" max="19" width="35.88671875" bestFit="1" customWidth="1"/>
    <col min="20" max="20" width="19" bestFit="1" customWidth="1"/>
    <col min="21" max="21" width="9.88671875" bestFit="1" customWidth="1"/>
    <col min="22" max="22" width="15.109375" bestFit="1" customWidth="1"/>
  </cols>
  <sheetData>
    <row r="1" spans="1:31" x14ac:dyDescent="0.3">
      <c r="A1" s="55" t="s">
        <v>588</v>
      </c>
      <c r="B1" s="55"/>
      <c r="C1" s="55"/>
      <c r="D1" s="55"/>
      <c r="E1" s="55"/>
      <c r="F1" s="55"/>
      <c r="G1" s="55"/>
      <c r="H1" s="55"/>
      <c r="I1" s="55"/>
    </row>
    <row r="2" spans="1:31" x14ac:dyDescent="0.3">
      <c r="A2" s="56" t="s">
        <v>587</v>
      </c>
      <c r="B2" s="56"/>
      <c r="C2" s="56"/>
      <c r="D2" s="56"/>
      <c r="E2" s="56"/>
      <c r="F2" s="56"/>
      <c r="G2" s="56"/>
      <c r="H2" s="56"/>
      <c r="I2" s="56"/>
    </row>
    <row r="3" spans="1:31" x14ac:dyDescent="0.3">
      <c r="A3" s="40"/>
    </row>
    <row r="4" spans="1:31" ht="28.8" x14ac:dyDescent="0.3">
      <c r="A4" s="42" t="s">
        <v>586</v>
      </c>
    </row>
    <row r="5" spans="1:31" ht="27.6" x14ac:dyDescent="0.3">
      <c r="A5" s="41" t="s">
        <v>585</v>
      </c>
    </row>
    <row r="6" spans="1:31" x14ac:dyDescent="0.3">
      <c r="A6" s="41" t="s">
        <v>584</v>
      </c>
    </row>
    <row r="7" spans="1:31" x14ac:dyDescent="0.3">
      <c r="A7" s="40"/>
    </row>
    <row r="8" spans="1:31" x14ac:dyDescent="0.3">
      <c r="A8" s="40"/>
    </row>
    <row r="9" spans="1:31" x14ac:dyDescent="0.3">
      <c r="A9" s="43" t="s">
        <v>0</v>
      </c>
      <c r="B9" s="46" t="s">
        <v>1</v>
      </c>
      <c r="C9" s="49" t="s">
        <v>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1"/>
    </row>
    <row r="10" spans="1:31" x14ac:dyDescent="0.3">
      <c r="A10" s="44"/>
      <c r="B10" s="47"/>
      <c r="C10" s="52" t="s">
        <v>583</v>
      </c>
      <c r="D10" s="53"/>
      <c r="E10" s="53"/>
      <c r="F10" s="53"/>
      <c r="G10" s="53"/>
      <c r="H10" s="53"/>
      <c r="I10" s="53"/>
      <c r="J10" s="54"/>
      <c r="K10" s="52" t="s">
        <v>5</v>
      </c>
      <c r="L10" s="53"/>
      <c r="M10" s="53"/>
      <c r="N10" s="53"/>
      <c r="O10" s="53"/>
      <c r="P10" s="54"/>
      <c r="Q10" s="52" t="s">
        <v>4</v>
      </c>
      <c r="R10" s="53"/>
      <c r="S10" s="53"/>
      <c r="T10" s="53"/>
      <c r="U10" s="53"/>
      <c r="V10" s="54"/>
      <c r="AE10" s="1"/>
    </row>
    <row r="11" spans="1:31" x14ac:dyDescent="0.3">
      <c r="A11" s="45"/>
      <c r="B11" s="48"/>
      <c r="C11" s="2" t="s">
        <v>6</v>
      </c>
      <c r="D11" s="2" t="s">
        <v>582</v>
      </c>
      <c r="E11" s="2" t="s">
        <v>581</v>
      </c>
      <c r="F11" s="2" t="s">
        <v>580</v>
      </c>
      <c r="G11" s="2" t="s">
        <v>11</v>
      </c>
      <c r="H11" s="2" t="s">
        <v>579</v>
      </c>
      <c r="I11" s="2" t="s">
        <v>15</v>
      </c>
      <c r="J11" s="2" t="s">
        <v>16</v>
      </c>
      <c r="K11" s="2"/>
      <c r="L11" s="2" t="s">
        <v>6</v>
      </c>
      <c r="M11" s="2" t="s">
        <v>11</v>
      </c>
      <c r="N11" s="2" t="s">
        <v>579</v>
      </c>
      <c r="O11" s="2" t="s">
        <v>15</v>
      </c>
      <c r="P11" s="2" t="s">
        <v>16</v>
      </c>
      <c r="Q11" s="2"/>
      <c r="R11" s="2" t="s">
        <v>6</v>
      </c>
      <c r="S11" s="2" t="s">
        <v>11</v>
      </c>
      <c r="T11" s="2" t="s">
        <v>579</v>
      </c>
      <c r="U11" s="2" t="s">
        <v>15</v>
      </c>
      <c r="V11" s="2" t="s">
        <v>16</v>
      </c>
      <c r="AE11" s="1"/>
    </row>
    <row r="12" spans="1:31" s="21" customFormat="1" ht="21.6" x14ac:dyDescent="0.3">
      <c r="A12" s="22" t="s">
        <v>578</v>
      </c>
      <c r="B12" s="23" t="s">
        <v>577</v>
      </c>
      <c r="C12" s="24">
        <v>18717</v>
      </c>
      <c r="D12" s="24">
        <f t="shared" ref="D12:D21" si="0">C12/C$22</f>
        <v>0.73596256684491979</v>
      </c>
      <c r="E12" s="24">
        <f t="shared" ref="E12:E21" si="1">D12^2</f>
        <v>0.54164089979696306</v>
      </c>
      <c r="F12" s="24"/>
      <c r="G12" s="24">
        <v>-4</v>
      </c>
      <c r="H12" s="24">
        <v>453</v>
      </c>
      <c r="I12" s="24" t="s">
        <v>21</v>
      </c>
      <c r="J12" s="24">
        <v>41318</v>
      </c>
      <c r="K12" s="25"/>
      <c r="L12" s="24">
        <v>437448</v>
      </c>
      <c r="M12" s="24">
        <v>11</v>
      </c>
      <c r="N12" s="24">
        <v>24243</v>
      </c>
      <c r="O12" s="24" t="s">
        <v>21</v>
      </c>
      <c r="P12" s="24">
        <v>18044</v>
      </c>
      <c r="Q12" s="25"/>
      <c r="R12" s="24">
        <v>31889</v>
      </c>
      <c r="S12" s="24">
        <v>1</v>
      </c>
      <c r="T12" s="24">
        <v>3185</v>
      </c>
      <c r="U12" s="24" t="s">
        <v>21</v>
      </c>
      <c r="V12" s="24">
        <v>10012</v>
      </c>
      <c r="AE12" s="26"/>
    </row>
    <row r="13" spans="1:31" ht="21.6" x14ac:dyDescent="0.3">
      <c r="A13" s="7" t="s">
        <v>576</v>
      </c>
      <c r="B13" s="8" t="s">
        <v>575</v>
      </c>
      <c r="C13" s="9">
        <v>2975</v>
      </c>
      <c r="D13" s="5">
        <f t="shared" si="0"/>
        <v>0.11697860962566844</v>
      </c>
      <c r="E13" s="5">
        <f t="shared" si="1"/>
        <v>1.3683995109954531E-2</v>
      </c>
      <c r="F13" s="9">
        <f>SQRT(0.15)</f>
        <v>0.3872983346207417</v>
      </c>
      <c r="G13" s="9">
        <v>10</v>
      </c>
      <c r="H13" s="9">
        <v>1467</v>
      </c>
      <c r="I13" s="9" t="s">
        <v>21</v>
      </c>
      <c r="J13" s="9">
        <v>2028</v>
      </c>
      <c r="K13" s="10"/>
      <c r="L13" s="9">
        <v>127980</v>
      </c>
      <c r="M13" s="9">
        <v>18</v>
      </c>
      <c r="N13" s="9">
        <v>10978</v>
      </c>
      <c r="O13" s="9" t="s">
        <v>21</v>
      </c>
      <c r="P13" s="9">
        <v>11658</v>
      </c>
      <c r="Q13" s="10"/>
      <c r="R13" s="9">
        <v>10054</v>
      </c>
      <c r="S13" s="9">
        <v>13</v>
      </c>
      <c r="T13" s="9">
        <v>5524</v>
      </c>
      <c r="U13" s="9" t="s">
        <v>21</v>
      </c>
      <c r="V13" s="9">
        <v>1820</v>
      </c>
      <c r="AE13" s="1"/>
    </row>
    <row r="14" spans="1:31" s="21" customFormat="1" ht="21.6" x14ac:dyDescent="0.3">
      <c r="A14" s="22" t="s">
        <v>574</v>
      </c>
      <c r="B14" s="23" t="s">
        <v>573</v>
      </c>
      <c r="C14" s="24">
        <v>2839</v>
      </c>
      <c r="D14" s="24">
        <f t="shared" si="0"/>
        <v>0.11163101604278075</v>
      </c>
      <c r="E14" s="24">
        <f t="shared" si="1"/>
        <v>1.2461483742743574E-2</v>
      </c>
      <c r="F14" s="24"/>
      <c r="G14" s="24">
        <v>-28</v>
      </c>
      <c r="H14" s="24">
        <v>1345</v>
      </c>
      <c r="I14" s="24" t="s">
        <v>21</v>
      </c>
      <c r="J14" s="24">
        <v>2111</v>
      </c>
      <c r="K14" s="25"/>
      <c r="L14" s="24">
        <v>508072</v>
      </c>
      <c r="M14" s="24">
        <v>-10</v>
      </c>
      <c r="N14" s="24">
        <v>266169</v>
      </c>
      <c r="O14" s="24" t="s">
        <v>21</v>
      </c>
      <c r="P14" s="24">
        <v>1909</v>
      </c>
      <c r="Q14" s="25"/>
      <c r="R14" s="24">
        <v>5013</v>
      </c>
      <c r="S14" s="24">
        <v>-19</v>
      </c>
      <c r="T14" s="24">
        <v>2121</v>
      </c>
      <c r="U14" s="24" t="s">
        <v>21</v>
      </c>
      <c r="V14" s="24">
        <v>2364</v>
      </c>
      <c r="AE14" s="26"/>
    </row>
    <row r="15" spans="1:31" x14ac:dyDescent="0.3">
      <c r="A15" s="7" t="s">
        <v>572</v>
      </c>
      <c r="B15" s="8" t="s">
        <v>571</v>
      </c>
      <c r="C15" s="9">
        <v>733</v>
      </c>
      <c r="D15" s="5">
        <f t="shared" si="0"/>
        <v>2.8821956590122679E-2</v>
      </c>
      <c r="E15" s="5">
        <f t="shared" si="1"/>
        <v>8.3070518168291616E-4</v>
      </c>
      <c r="F15" s="9">
        <f>SQRT(0.46)</f>
        <v>0.67823299831252681</v>
      </c>
      <c r="G15" s="9">
        <v>20</v>
      </c>
      <c r="H15" s="9">
        <v>26</v>
      </c>
      <c r="I15" s="9" t="s">
        <v>21</v>
      </c>
      <c r="J15" s="9">
        <v>28192</v>
      </c>
      <c r="K15" s="10"/>
      <c r="L15" s="9">
        <v>2751</v>
      </c>
      <c r="M15" s="9">
        <v>6</v>
      </c>
      <c r="N15" s="9">
        <v>140</v>
      </c>
      <c r="O15" s="9" t="s">
        <v>21</v>
      </c>
      <c r="P15" s="9">
        <v>19650</v>
      </c>
      <c r="Q15" s="10"/>
      <c r="R15" s="9">
        <v>1108</v>
      </c>
      <c r="S15" s="9">
        <v>16</v>
      </c>
      <c r="T15" s="9">
        <v>98</v>
      </c>
      <c r="U15" s="9" t="s">
        <v>21</v>
      </c>
      <c r="V15" s="9">
        <v>11306</v>
      </c>
      <c r="AE15" s="1"/>
    </row>
    <row r="16" spans="1:31" ht="21.6" x14ac:dyDescent="0.3">
      <c r="A16" s="3" t="s">
        <v>570</v>
      </c>
      <c r="B16" s="4" t="s">
        <v>569</v>
      </c>
      <c r="C16" s="5">
        <v>96</v>
      </c>
      <c r="D16" s="5">
        <f t="shared" si="0"/>
        <v>3.7747719408619063E-3</v>
      </c>
      <c r="E16" s="5">
        <f t="shared" si="1"/>
        <v>1.4248903205518364E-5</v>
      </c>
      <c r="F16" s="5">
        <f>SQRT(0.18)</f>
        <v>0.42426406871192851</v>
      </c>
      <c r="G16" s="5">
        <v>32</v>
      </c>
      <c r="H16" s="5">
        <v>113</v>
      </c>
      <c r="I16" s="5" t="s">
        <v>21</v>
      </c>
      <c r="J16" s="5">
        <v>850</v>
      </c>
      <c r="K16" s="6"/>
      <c r="L16" s="5">
        <v>4663</v>
      </c>
      <c r="M16" s="5">
        <v>50</v>
      </c>
      <c r="N16" s="5">
        <v>876</v>
      </c>
      <c r="O16" s="5" t="s">
        <v>21</v>
      </c>
      <c r="P16" s="5">
        <v>5323</v>
      </c>
      <c r="Q16" s="6"/>
      <c r="R16" s="5">
        <v>4638</v>
      </c>
      <c r="S16" s="5">
        <v>24</v>
      </c>
      <c r="T16" s="5">
        <v>594</v>
      </c>
      <c r="U16" s="5" t="s">
        <v>21</v>
      </c>
      <c r="V16" s="5">
        <v>7808</v>
      </c>
      <c r="AE16" s="1"/>
    </row>
    <row r="17" spans="1:31" x14ac:dyDescent="0.3">
      <c r="A17" s="7" t="s">
        <v>568</v>
      </c>
      <c r="B17" s="8" t="s">
        <v>567</v>
      </c>
      <c r="C17" s="9">
        <v>67</v>
      </c>
      <c r="D17" s="5">
        <f t="shared" si="0"/>
        <v>2.6344762503932055E-3</v>
      </c>
      <c r="E17" s="5">
        <f t="shared" si="1"/>
        <v>6.9404651138858438E-6</v>
      </c>
      <c r="F17" s="9">
        <f>SQRT(0.35)</f>
        <v>0.59160797830996159</v>
      </c>
      <c r="G17" s="9">
        <v>1</v>
      </c>
      <c r="H17" s="9">
        <v>43</v>
      </c>
      <c r="I17" s="9" t="s">
        <v>21</v>
      </c>
      <c r="J17" s="9">
        <v>1558</v>
      </c>
      <c r="K17" s="10"/>
      <c r="L17" s="9">
        <v>4658</v>
      </c>
      <c r="M17" s="9">
        <v>50</v>
      </c>
      <c r="N17" s="9">
        <v>2008</v>
      </c>
      <c r="O17" s="9" t="s">
        <v>21</v>
      </c>
      <c r="P17" s="9">
        <v>2320</v>
      </c>
      <c r="Q17" s="10"/>
      <c r="R17" s="9">
        <v>3363</v>
      </c>
      <c r="S17" s="9">
        <v>30</v>
      </c>
      <c r="T17" s="9">
        <v>2575</v>
      </c>
      <c r="U17" s="9" t="s">
        <v>21</v>
      </c>
      <c r="V17" s="9">
        <v>1306</v>
      </c>
      <c r="AE17" s="1"/>
    </row>
    <row r="18" spans="1:31" s="21" customFormat="1" x14ac:dyDescent="0.3">
      <c r="A18" s="22" t="s">
        <v>566</v>
      </c>
      <c r="B18" s="23" t="s">
        <v>565</v>
      </c>
      <c r="C18" s="24">
        <v>4</v>
      </c>
      <c r="D18" s="24">
        <f t="shared" si="0"/>
        <v>1.5728216420257942E-4</v>
      </c>
      <c r="E18" s="24">
        <f t="shared" si="1"/>
        <v>2.4737679176247155E-8</v>
      </c>
      <c r="F18" s="24"/>
      <c r="G18" s="24"/>
      <c r="H18" s="24">
        <v>1</v>
      </c>
      <c r="I18" s="24" t="s">
        <v>21</v>
      </c>
      <c r="J18" s="24">
        <v>4000</v>
      </c>
      <c r="K18" s="25"/>
      <c r="L18" s="24">
        <v>655</v>
      </c>
      <c r="M18" s="24">
        <v>-6</v>
      </c>
      <c r="N18" s="24">
        <v>41</v>
      </c>
      <c r="O18" s="24" t="s">
        <v>21</v>
      </c>
      <c r="P18" s="24">
        <v>15976</v>
      </c>
      <c r="Q18" s="25"/>
      <c r="R18" s="24">
        <v>1489</v>
      </c>
      <c r="S18" s="24">
        <v>-4</v>
      </c>
      <c r="T18" s="24">
        <v>119</v>
      </c>
      <c r="U18" s="24" t="s">
        <v>21</v>
      </c>
      <c r="V18" s="24">
        <v>12513</v>
      </c>
      <c r="AE18" s="26"/>
    </row>
    <row r="19" spans="1:31" s="21" customFormat="1" ht="21.6" x14ac:dyDescent="0.3">
      <c r="A19" s="22" t="s">
        <v>564</v>
      </c>
      <c r="B19" s="23" t="s">
        <v>563</v>
      </c>
      <c r="C19" s="24">
        <v>1</v>
      </c>
      <c r="D19" s="24">
        <f t="shared" si="0"/>
        <v>3.9320541050644855E-5</v>
      </c>
      <c r="E19" s="24">
        <f t="shared" si="1"/>
        <v>1.5461049485154472E-9</v>
      </c>
      <c r="F19" s="24"/>
      <c r="G19" s="24">
        <v>-64</v>
      </c>
      <c r="H19" s="24">
        <v>0</v>
      </c>
      <c r="I19" s="24" t="s">
        <v>21</v>
      </c>
      <c r="J19" s="24"/>
      <c r="K19" s="25"/>
      <c r="L19" s="24">
        <v>65</v>
      </c>
      <c r="M19" s="24">
        <v>15</v>
      </c>
      <c r="N19" s="24">
        <v>27</v>
      </c>
      <c r="O19" s="24" t="s">
        <v>21</v>
      </c>
      <c r="P19" s="24">
        <v>2407</v>
      </c>
      <c r="Q19" s="25"/>
      <c r="R19" s="24">
        <v>3185</v>
      </c>
      <c r="S19" s="24">
        <v>-45</v>
      </c>
      <c r="T19" s="24">
        <v>669</v>
      </c>
      <c r="U19" s="24" t="s">
        <v>21</v>
      </c>
      <c r="V19" s="24">
        <v>4761</v>
      </c>
      <c r="AE19" s="26"/>
    </row>
    <row r="20" spans="1:31" s="21" customFormat="1" x14ac:dyDescent="0.3">
      <c r="A20" s="22" t="s">
        <v>562</v>
      </c>
      <c r="B20" s="23" t="s">
        <v>561</v>
      </c>
      <c r="C20" s="24">
        <v>0</v>
      </c>
      <c r="D20" s="24">
        <f t="shared" si="0"/>
        <v>0</v>
      </c>
      <c r="E20" s="24">
        <f t="shared" si="1"/>
        <v>0</v>
      </c>
      <c r="F20" s="24"/>
      <c r="G20" s="24"/>
      <c r="H20" s="24"/>
      <c r="I20" s="24"/>
      <c r="J20" s="24"/>
      <c r="K20" s="25"/>
      <c r="L20" s="24">
        <v>317</v>
      </c>
      <c r="M20" s="24">
        <v>80</v>
      </c>
      <c r="N20" s="24">
        <v>5</v>
      </c>
      <c r="O20" s="24" t="s">
        <v>21</v>
      </c>
      <c r="P20" s="24">
        <v>63400</v>
      </c>
      <c r="Q20" s="25"/>
      <c r="R20" s="24">
        <v>1</v>
      </c>
      <c r="S20" s="24">
        <v>-53</v>
      </c>
      <c r="T20" s="24">
        <v>0</v>
      </c>
      <c r="U20" s="24" t="s">
        <v>21</v>
      </c>
      <c r="V20" s="24"/>
      <c r="AE20" s="26"/>
    </row>
    <row r="21" spans="1:31" s="21" customFormat="1" x14ac:dyDescent="0.3">
      <c r="A21" s="39" t="s">
        <v>560</v>
      </c>
      <c r="B21" s="38" t="s">
        <v>559</v>
      </c>
      <c r="C21" s="36">
        <v>0</v>
      </c>
      <c r="D21" s="24">
        <f t="shared" si="0"/>
        <v>0</v>
      </c>
      <c r="E21" s="24">
        <f t="shared" si="1"/>
        <v>0</v>
      </c>
      <c r="F21" s="36"/>
      <c r="G21" s="36"/>
      <c r="H21" s="36"/>
      <c r="I21" s="36"/>
      <c r="J21" s="36"/>
      <c r="K21" s="37"/>
      <c r="L21" s="36">
        <v>870</v>
      </c>
      <c r="M21" s="36">
        <v>-26</v>
      </c>
      <c r="N21" s="36">
        <v>9</v>
      </c>
      <c r="O21" s="36" t="s">
        <v>21</v>
      </c>
      <c r="P21" s="36">
        <v>96667</v>
      </c>
      <c r="Q21" s="37"/>
      <c r="R21" s="36">
        <v>0</v>
      </c>
      <c r="S21" s="36"/>
      <c r="T21" s="36"/>
      <c r="U21" s="36" t="s">
        <v>21</v>
      </c>
      <c r="V21" s="36"/>
      <c r="W21" s="35"/>
      <c r="X21" s="35"/>
      <c r="Y21" s="35"/>
      <c r="Z21" s="35"/>
      <c r="AA21" s="35"/>
      <c r="AB21" s="35"/>
      <c r="AC21" s="35"/>
      <c r="AD21" s="35"/>
      <c r="AE21" s="34"/>
    </row>
    <row r="22" spans="1:31" x14ac:dyDescent="0.3">
      <c r="C22">
        <f>SUM(C12:C21)</f>
        <v>25432</v>
      </c>
      <c r="E22" s="33">
        <f>SUM(E12:E21)</f>
        <v>0.56863829948344757</v>
      </c>
    </row>
    <row r="23" spans="1:31" x14ac:dyDescent="0.3">
      <c r="D23" s="32" t="s">
        <v>155</v>
      </c>
      <c r="E23" s="31">
        <f>SQRT(E22)</f>
        <v>0.75408109609208984</v>
      </c>
    </row>
  </sheetData>
  <mergeCells count="8">
    <mergeCell ref="A1:I1"/>
    <mergeCell ref="A2:I2"/>
    <mergeCell ref="A9:A11"/>
    <mergeCell ref="B9:B11"/>
    <mergeCell ref="C9:AE9"/>
    <mergeCell ref="C10:J10"/>
    <mergeCell ref="K10:P10"/>
    <mergeCell ref="Q10:V10"/>
  </mergeCells>
  <hyperlinks>
    <hyperlink ref="A4" r:id="rId1" display="http://comtrade.un.org/" xr:uid="{26CDDCDC-3E98-4700-9BBC-9F89C839912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236B-0CEA-4AA1-855E-9FD7A058D24E}">
  <dimension ref="A1:AE18"/>
  <sheetViews>
    <sheetView topLeftCell="A5" workbookViewId="0">
      <selection activeCell="B26" sqref="B26"/>
    </sheetView>
  </sheetViews>
  <sheetFormatPr defaultRowHeight="14.4" x14ac:dyDescent="0.3"/>
  <cols>
    <col min="1" max="2" width="36.5546875" bestFit="1" customWidth="1"/>
    <col min="3" max="3" width="20.33203125" bestFit="1" customWidth="1"/>
    <col min="4" max="6" width="20.33203125" customWidth="1"/>
    <col min="7" max="7" width="35.88671875" bestFit="1" customWidth="1"/>
    <col min="8" max="8" width="19" bestFit="1" customWidth="1"/>
    <col min="9" max="9" width="9.88671875" bestFit="1" customWidth="1"/>
    <col min="10" max="10" width="15.109375" bestFit="1" customWidth="1"/>
    <col min="12" max="12" width="20.33203125" bestFit="1" customWidth="1"/>
    <col min="13" max="13" width="35.88671875" bestFit="1" customWidth="1"/>
    <col min="14" max="14" width="19" bestFit="1" customWidth="1"/>
    <col min="15" max="15" width="9.88671875" bestFit="1" customWidth="1"/>
    <col min="16" max="16" width="15.109375" bestFit="1" customWidth="1"/>
    <col min="18" max="18" width="20.33203125" bestFit="1" customWidth="1"/>
    <col min="19" max="19" width="35.88671875" bestFit="1" customWidth="1"/>
    <col min="20" max="20" width="19" bestFit="1" customWidth="1"/>
    <col min="21" max="21" width="9.88671875" bestFit="1" customWidth="1"/>
    <col min="22" max="22" width="15.109375" bestFit="1" customWidth="1"/>
  </cols>
  <sheetData>
    <row r="1" spans="1:31" x14ac:dyDescent="0.3">
      <c r="A1" s="55" t="s">
        <v>588</v>
      </c>
      <c r="B1" s="55"/>
      <c r="C1" s="55"/>
      <c r="D1" s="55"/>
      <c r="E1" s="55"/>
      <c r="F1" s="55"/>
      <c r="G1" s="55"/>
      <c r="H1" s="55"/>
      <c r="I1" s="55"/>
    </row>
    <row r="2" spans="1:31" x14ac:dyDescent="0.3">
      <c r="A2" s="56" t="s">
        <v>599</v>
      </c>
      <c r="B2" s="56"/>
      <c r="C2" s="56"/>
      <c r="D2" s="56"/>
      <c r="E2" s="56"/>
      <c r="F2" s="56"/>
      <c r="G2" s="56"/>
      <c r="H2" s="56"/>
      <c r="I2" s="56"/>
    </row>
    <row r="3" spans="1:31" x14ac:dyDescent="0.3">
      <c r="A3" s="40"/>
    </row>
    <row r="4" spans="1:31" ht="28.8" x14ac:dyDescent="0.3">
      <c r="A4" s="42" t="s">
        <v>586</v>
      </c>
    </row>
    <row r="5" spans="1:31" ht="27.6" x14ac:dyDescent="0.3">
      <c r="A5" s="41" t="s">
        <v>585</v>
      </c>
    </row>
    <row r="6" spans="1:31" x14ac:dyDescent="0.3">
      <c r="A6" s="41" t="s">
        <v>584</v>
      </c>
    </row>
    <row r="7" spans="1:31" x14ac:dyDescent="0.3">
      <c r="A7" s="40"/>
    </row>
    <row r="8" spans="1:31" x14ac:dyDescent="0.3">
      <c r="A8" s="40"/>
    </row>
    <row r="9" spans="1:31" x14ac:dyDescent="0.3">
      <c r="A9" s="43" t="s">
        <v>0</v>
      </c>
      <c r="B9" s="46" t="s">
        <v>1</v>
      </c>
      <c r="C9" s="49" t="s">
        <v>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1"/>
    </row>
    <row r="10" spans="1:31" x14ac:dyDescent="0.3">
      <c r="A10" s="44"/>
      <c r="B10" s="47"/>
      <c r="C10" s="52" t="s">
        <v>583</v>
      </c>
      <c r="D10" s="53"/>
      <c r="E10" s="53"/>
      <c r="F10" s="53"/>
      <c r="G10" s="53"/>
      <c r="H10" s="53"/>
      <c r="I10" s="53"/>
      <c r="J10" s="54"/>
      <c r="K10" s="52" t="s">
        <v>5</v>
      </c>
      <c r="L10" s="53"/>
      <c r="M10" s="53"/>
      <c r="N10" s="53"/>
      <c r="O10" s="53"/>
      <c r="P10" s="54"/>
      <c r="Q10" s="52" t="s">
        <v>4</v>
      </c>
      <c r="R10" s="53"/>
      <c r="S10" s="53"/>
      <c r="T10" s="53"/>
      <c r="U10" s="53"/>
      <c r="V10" s="54"/>
      <c r="AE10" s="1"/>
    </row>
    <row r="11" spans="1:31" x14ac:dyDescent="0.3">
      <c r="A11" s="45"/>
      <c r="B11" s="48"/>
      <c r="C11" s="2" t="s">
        <v>6</v>
      </c>
      <c r="D11" s="2" t="s">
        <v>582</v>
      </c>
      <c r="E11" s="2" t="s">
        <v>581</v>
      </c>
      <c r="F11" s="2" t="s">
        <v>580</v>
      </c>
      <c r="G11" s="2" t="s">
        <v>11</v>
      </c>
      <c r="H11" s="2" t="s">
        <v>579</v>
      </c>
      <c r="I11" s="2" t="s">
        <v>15</v>
      </c>
      <c r="J11" s="2" t="s">
        <v>16</v>
      </c>
      <c r="K11" s="2"/>
      <c r="L11" s="2" t="s">
        <v>6</v>
      </c>
      <c r="M11" s="2" t="s">
        <v>11</v>
      </c>
      <c r="N11" s="2" t="s">
        <v>579</v>
      </c>
      <c r="O11" s="2" t="s">
        <v>15</v>
      </c>
      <c r="P11" s="2" t="s">
        <v>16</v>
      </c>
      <c r="Q11" s="2"/>
      <c r="R11" s="2" t="s">
        <v>6</v>
      </c>
      <c r="S11" s="2" t="s">
        <v>11</v>
      </c>
      <c r="T11" s="2" t="s">
        <v>579</v>
      </c>
      <c r="U11" s="2" t="s">
        <v>15</v>
      </c>
      <c r="V11" s="2" t="s">
        <v>16</v>
      </c>
      <c r="AE11" s="1"/>
    </row>
    <row r="12" spans="1:31" s="21" customFormat="1" x14ac:dyDescent="0.3">
      <c r="A12" s="22" t="s">
        <v>598</v>
      </c>
      <c r="B12" s="23" t="s">
        <v>597</v>
      </c>
      <c r="C12" s="24">
        <v>3141</v>
      </c>
      <c r="D12" s="24">
        <f>C12/C$17</f>
        <v>0.99682640431609015</v>
      </c>
      <c r="E12" s="24">
        <f>D12^2</f>
        <v>0.99366288034174521</v>
      </c>
      <c r="F12" s="24"/>
      <c r="G12" s="24">
        <v>-3</v>
      </c>
      <c r="H12" s="24">
        <v>1589</v>
      </c>
      <c r="I12" s="24" t="s">
        <v>21</v>
      </c>
      <c r="J12" s="24">
        <v>1977</v>
      </c>
      <c r="K12" s="25"/>
      <c r="L12" s="24">
        <v>33201</v>
      </c>
      <c r="M12" s="24">
        <v>2</v>
      </c>
      <c r="N12" s="24">
        <v>21532</v>
      </c>
      <c r="O12" s="24" t="s">
        <v>21</v>
      </c>
      <c r="P12" s="24">
        <v>1542</v>
      </c>
      <c r="Q12" s="25"/>
      <c r="R12" s="24">
        <v>4666</v>
      </c>
      <c r="S12" s="24">
        <v>0</v>
      </c>
      <c r="T12" s="24">
        <v>3102</v>
      </c>
      <c r="U12" s="24" t="s">
        <v>21</v>
      </c>
      <c r="V12" s="24">
        <v>1504</v>
      </c>
      <c r="AE12" s="26"/>
    </row>
    <row r="13" spans="1:31" s="21" customFormat="1" ht="21.6" x14ac:dyDescent="0.3">
      <c r="A13" s="22" t="s">
        <v>596</v>
      </c>
      <c r="B13" s="23" t="s">
        <v>595</v>
      </c>
      <c r="C13" s="24">
        <v>9</v>
      </c>
      <c r="D13" s="24">
        <f>C13/C$17</f>
        <v>2.8562361155188829E-3</v>
      </c>
      <c r="E13" s="24">
        <f>D13^2</f>
        <v>8.1580847475943983E-6</v>
      </c>
      <c r="F13" s="24"/>
      <c r="G13" s="24">
        <v>-5</v>
      </c>
      <c r="H13" s="24">
        <v>5</v>
      </c>
      <c r="I13" s="24" t="s">
        <v>21</v>
      </c>
      <c r="J13" s="24">
        <v>1800</v>
      </c>
      <c r="K13" s="25"/>
      <c r="L13" s="24">
        <v>387</v>
      </c>
      <c r="M13" s="24">
        <v>13</v>
      </c>
      <c r="N13" s="24">
        <v>258</v>
      </c>
      <c r="O13" s="24" t="s">
        <v>21</v>
      </c>
      <c r="P13" s="24">
        <v>1500</v>
      </c>
      <c r="Q13" s="25"/>
      <c r="R13" s="24">
        <v>67</v>
      </c>
      <c r="S13" s="24">
        <v>-28</v>
      </c>
      <c r="T13" s="24">
        <v>242</v>
      </c>
      <c r="U13" s="24" t="s">
        <v>21</v>
      </c>
      <c r="V13" s="24">
        <v>277</v>
      </c>
      <c r="AE13" s="26"/>
    </row>
    <row r="14" spans="1:31" s="21" customFormat="1" x14ac:dyDescent="0.3">
      <c r="A14" s="22" t="s">
        <v>594</v>
      </c>
      <c r="B14" s="23" t="s">
        <v>593</v>
      </c>
      <c r="C14" s="24">
        <v>1</v>
      </c>
      <c r="D14" s="24">
        <f>C14/C$17</f>
        <v>3.1735956839098697E-4</v>
      </c>
      <c r="E14" s="24">
        <f>D14^2</f>
        <v>1.0071709564931353E-7</v>
      </c>
      <c r="F14" s="24"/>
      <c r="G14" s="24">
        <v>27</v>
      </c>
      <c r="H14" s="24">
        <v>0</v>
      </c>
      <c r="I14" s="24" t="s">
        <v>21</v>
      </c>
      <c r="J14" s="24"/>
      <c r="K14" s="25"/>
      <c r="L14" s="24">
        <v>1397</v>
      </c>
      <c r="M14" s="24">
        <v>16</v>
      </c>
      <c r="N14" s="24">
        <v>16616</v>
      </c>
      <c r="O14" s="24" t="s">
        <v>21</v>
      </c>
      <c r="P14" s="24">
        <v>84</v>
      </c>
      <c r="Q14" s="25"/>
      <c r="R14" s="24">
        <v>1001</v>
      </c>
      <c r="S14" s="24">
        <v>38</v>
      </c>
      <c r="T14" s="24">
        <v>0</v>
      </c>
      <c r="U14" s="24" t="s">
        <v>21</v>
      </c>
      <c r="V14" s="24"/>
      <c r="AE14" s="26"/>
    </row>
    <row r="15" spans="1:31" s="21" customFormat="1" x14ac:dyDescent="0.3">
      <c r="A15" s="22" t="s">
        <v>592</v>
      </c>
      <c r="B15" s="23" t="s">
        <v>591</v>
      </c>
      <c r="C15" s="24">
        <v>0</v>
      </c>
      <c r="D15" s="24">
        <f>C15/C$17</f>
        <v>0</v>
      </c>
      <c r="E15" s="24">
        <f>D15^2</f>
        <v>0</v>
      </c>
      <c r="F15" s="24"/>
      <c r="G15" s="24"/>
      <c r="H15" s="24"/>
      <c r="I15" s="24"/>
      <c r="J15" s="24"/>
      <c r="K15" s="25"/>
      <c r="L15" s="24">
        <v>2</v>
      </c>
      <c r="M15" s="24">
        <v>-44</v>
      </c>
      <c r="N15" s="24">
        <v>2</v>
      </c>
      <c r="O15" s="24" t="s">
        <v>21</v>
      </c>
      <c r="P15" s="24">
        <v>1000</v>
      </c>
      <c r="Q15" s="25"/>
      <c r="R15" s="24">
        <v>114</v>
      </c>
      <c r="S15" s="24">
        <v>218</v>
      </c>
      <c r="T15" s="24">
        <v>26</v>
      </c>
      <c r="U15" s="24" t="s">
        <v>21</v>
      </c>
      <c r="V15" s="24">
        <v>4385</v>
      </c>
      <c r="AE15" s="26"/>
    </row>
    <row r="16" spans="1:31" s="21" customFormat="1" x14ac:dyDescent="0.3">
      <c r="A16" s="39" t="s">
        <v>590</v>
      </c>
      <c r="B16" s="38" t="s">
        <v>589</v>
      </c>
      <c r="C16" s="36">
        <v>0</v>
      </c>
      <c r="D16" s="24">
        <f>C16/C$17</f>
        <v>0</v>
      </c>
      <c r="E16" s="24">
        <f>D16^2</f>
        <v>0</v>
      </c>
      <c r="F16" s="36"/>
      <c r="G16" s="36"/>
      <c r="H16" s="36"/>
      <c r="I16" s="36"/>
      <c r="J16" s="36"/>
      <c r="K16" s="37"/>
      <c r="L16" s="36">
        <v>7067</v>
      </c>
      <c r="M16" s="36">
        <v>-12</v>
      </c>
      <c r="N16" s="36">
        <v>13786</v>
      </c>
      <c r="O16" s="36"/>
      <c r="P16" s="36">
        <v>513</v>
      </c>
      <c r="Q16" s="37"/>
      <c r="R16" s="36">
        <v>89</v>
      </c>
      <c r="S16" s="36">
        <v>409</v>
      </c>
      <c r="T16" s="36">
        <v>18</v>
      </c>
      <c r="U16" s="36"/>
      <c r="V16" s="36">
        <v>4944</v>
      </c>
      <c r="W16" s="35"/>
      <c r="X16" s="35"/>
      <c r="Y16" s="35"/>
      <c r="Z16" s="35"/>
      <c r="AA16" s="35"/>
      <c r="AB16" s="35"/>
      <c r="AC16" s="35"/>
      <c r="AD16" s="35"/>
      <c r="AE16" s="34"/>
    </row>
    <row r="17" spans="3:5" x14ac:dyDescent="0.3">
      <c r="C17">
        <f>SUM(C12:C16)</f>
        <v>3151</v>
      </c>
      <c r="E17" s="33">
        <f>SUM(E12:E16)</f>
        <v>0.99367113914358851</v>
      </c>
    </row>
    <row r="18" spans="3:5" x14ac:dyDescent="0.3">
      <c r="D18" s="32" t="s">
        <v>155</v>
      </c>
      <c r="E18" s="31">
        <f>SQRT(E17)</f>
        <v>0.99683054685517569</v>
      </c>
    </row>
  </sheetData>
  <mergeCells count="8">
    <mergeCell ref="A1:I1"/>
    <mergeCell ref="A2:I2"/>
    <mergeCell ref="A9:A11"/>
    <mergeCell ref="B9:B11"/>
    <mergeCell ref="C9:AE9"/>
    <mergeCell ref="C10:J10"/>
    <mergeCell ref="K10:P10"/>
    <mergeCell ref="Q10:V10"/>
  </mergeCells>
  <hyperlinks>
    <hyperlink ref="A4" r:id="rId1" display="http://comtrade.un.org/" xr:uid="{E0564645-C292-4591-B3C9-5D41F288CB2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6141-CC84-42E7-B98A-6C26024123AF}">
  <dimension ref="A1:AE60"/>
  <sheetViews>
    <sheetView topLeftCell="C27" zoomScale="112" zoomScaleNormal="112" workbookViewId="0">
      <selection activeCell="B26" sqref="B26"/>
    </sheetView>
  </sheetViews>
  <sheetFormatPr defaultRowHeight="14.4" x14ac:dyDescent="0.3"/>
  <cols>
    <col min="1" max="2" width="36.5546875" bestFit="1" customWidth="1"/>
    <col min="3" max="3" width="20.33203125" bestFit="1" customWidth="1"/>
    <col min="4" max="6" width="20.33203125" customWidth="1"/>
    <col min="7" max="7" width="35.88671875" bestFit="1" customWidth="1"/>
    <col min="8" max="8" width="19" bestFit="1" customWidth="1"/>
    <col min="9" max="9" width="9.88671875" bestFit="1" customWidth="1"/>
    <col min="10" max="10" width="15.109375" bestFit="1" customWidth="1"/>
    <col min="12" max="12" width="20.33203125" bestFit="1" customWidth="1"/>
    <col min="13" max="13" width="35.88671875" bestFit="1" customWidth="1"/>
    <col min="14" max="14" width="19" bestFit="1" customWidth="1"/>
    <col min="15" max="15" width="9.88671875" bestFit="1" customWidth="1"/>
    <col min="16" max="16" width="15.109375" bestFit="1" customWidth="1"/>
    <col min="18" max="18" width="20.33203125" bestFit="1" customWidth="1"/>
    <col min="19" max="19" width="35.88671875" bestFit="1" customWidth="1"/>
    <col min="20" max="20" width="19" bestFit="1" customWidth="1"/>
    <col min="21" max="21" width="9.88671875" bestFit="1" customWidth="1"/>
    <col min="22" max="22" width="15.109375" bestFit="1" customWidth="1"/>
  </cols>
  <sheetData>
    <row r="1" spans="1:31" x14ac:dyDescent="0.3">
      <c r="A1" s="55" t="s">
        <v>588</v>
      </c>
      <c r="B1" s="55"/>
      <c r="C1" s="55"/>
      <c r="D1" s="55"/>
      <c r="E1" s="55"/>
      <c r="F1" s="55"/>
      <c r="G1" s="55"/>
      <c r="H1" s="55"/>
      <c r="I1" s="55"/>
    </row>
    <row r="2" spans="1:31" x14ac:dyDescent="0.3">
      <c r="A2" s="56" t="s">
        <v>694</v>
      </c>
      <c r="B2" s="56"/>
      <c r="C2" s="56"/>
      <c r="D2" s="56"/>
      <c r="E2" s="56"/>
      <c r="F2" s="56"/>
      <c r="G2" s="56"/>
      <c r="H2" s="56"/>
      <c r="I2" s="56"/>
    </row>
    <row r="3" spans="1:31" x14ac:dyDescent="0.3">
      <c r="A3" s="40"/>
    </row>
    <row r="4" spans="1:31" ht="28.8" x14ac:dyDescent="0.3">
      <c r="A4" s="42" t="s">
        <v>586</v>
      </c>
    </row>
    <row r="5" spans="1:31" ht="27.6" x14ac:dyDescent="0.3">
      <c r="A5" s="41" t="s">
        <v>585</v>
      </c>
    </row>
    <row r="6" spans="1:31" x14ac:dyDescent="0.3">
      <c r="A6" s="41" t="s">
        <v>584</v>
      </c>
    </row>
    <row r="7" spans="1:31" x14ac:dyDescent="0.3">
      <c r="A7" s="40"/>
    </row>
    <row r="8" spans="1:31" x14ac:dyDescent="0.3">
      <c r="A8" s="40"/>
    </row>
    <row r="9" spans="1:31" x14ac:dyDescent="0.3">
      <c r="A9" s="43" t="s">
        <v>0</v>
      </c>
      <c r="B9" s="46" t="s">
        <v>1</v>
      </c>
      <c r="C9" s="49" t="s">
        <v>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1"/>
    </row>
    <row r="10" spans="1:31" x14ac:dyDescent="0.3">
      <c r="A10" s="44"/>
      <c r="B10" s="47"/>
      <c r="C10" s="52" t="s">
        <v>583</v>
      </c>
      <c r="D10" s="53"/>
      <c r="E10" s="53"/>
      <c r="F10" s="53"/>
      <c r="G10" s="53"/>
      <c r="H10" s="53"/>
      <c r="I10" s="53"/>
      <c r="J10" s="54"/>
      <c r="K10" s="52" t="s">
        <v>5</v>
      </c>
      <c r="L10" s="53"/>
      <c r="M10" s="53"/>
      <c r="N10" s="53"/>
      <c r="O10" s="53"/>
      <c r="P10" s="54"/>
      <c r="Q10" s="52" t="s">
        <v>4</v>
      </c>
      <c r="R10" s="53"/>
      <c r="S10" s="53"/>
      <c r="T10" s="53"/>
      <c r="U10" s="53"/>
      <c r="V10" s="54"/>
      <c r="AE10" s="1"/>
    </row>
    <row r="11" spans="1:31" x14ac:dyDescent="0.3">
      <c r="A11" s="45"/>
      <c r="B11" s="48"/>
      <c r="C11" s="2" t="s">
        <v>6</v>
      </c>
      <c r="D11" s="2" t="s">
        <v>582</v>
      </c>
      <c r="E11" s="2" t="s">
        <v>581</v>
      </c>
      <c r="F11" s="2" t="s">
        <v>580</v>
      </c>
      <c r="G11" s="2" t="s">
        <v>11</v>
      </c>
      <c r="H11" s="2" t="s">
        <v>579</v>
      </c>
      <c r="I11" s="2" t="s">
        <v>15</v>
      </c>
      <c r="J11" s="2" t="s">
        <v>16</v>
      </c>
      <c r="K11" s="2"/>
      <c r="L11" s="2" t="s">
        <v>6</v>
      </c>
      <c r="M11" s="2" t="s">
        <v>11</v>
      </c>
      <c r="N11" s="2" t="s">
        <v>579</v>
      </c>
      <c r="O11" s="2" t="s">
        <v>15</v>
      </c>
      <c r="P11" s="2" t="s">
        <v>16</v>
      </c>
      <c r="Q11" s="2"/>
      <c r="R11" s="2" t="s">
        <v>6</v>
      </c>
      <c r="S11" s="2" t="s">
        <v>11</v>
      </c>
      <c r="T11" s="2" t="s">
        <v>579</v>
      </c>
      <c r="U11" s="2" t="s">
        <v>15</v>
      </c>
      <c r="V11" s="2" t="s">
        <v>16</v>
      </c>
      <c r="AE11" s="1"/>
    </row>
    <row r="12" spans="1:31" ht="21.6" x14ac:dyDescent="0.3">
      <c r="A12" s="3" t="s">
        <v>693</v>
      </c>
      <c r="B12" s="4" t="s">
        <v>692</v>
      </c>
      <c r="C12" s="5">
        <v>14015</v>
      </c>
      <c r="D12" s="5">
        <f t="shared" ref="D12:D58" si="0">C12/C$59</f>
        <v>0.4313369444786409</v>
      </c>
      <c r="E12" s="5">
        <f t="shared" ref="E12:E58" si="1">D12^2</f>
        <v>0.18605155967217016</v>
      </c>
      <c r="F12" s="5">
        <f>SQRT(0.36)</f>
        <v>0.6</v>
      </c>
      <c r="G12" s="5">
        <v>4</v>
      </c>
      <c r="H12" s="5">
        <v>5752</v>
      </c>
      <c r="I12" s="5" t="s">
        <v>21</v>
      </c>
      <c r="J12" s="5">
        <v>2437</v>
      </c>
      <c r="K12" s="6"/>
      <c r="L12" s="5">
        <v>46355</v>
      </c>
      <c r="M12" s="5">
        <v>27</v>
      </c>
      <c r="N12" s="5">
        <v>17725</v>
      </c>
      <c r="O12" s="5" t="s">
        <v>21</v>
      </c>
      <c r="P12" s="5">
        <v>2615</v>
      </c>
      <c r="Q12" s="6"/>
      <c r="R12" s="5">
        <v>27372</v>
      </c>
      <c r="S12" s="5">
        <v>7</v>
      </c>
      <c r="T12" s="5">
        <v>11205</v>
      </c>
      <c r="U12" s="5" t="s">
        <v>21</v>
      </c>
      <c r="V12" s="5">
        <v>2443</v>
      </c>
      <c r="AE12" s="1"/>
    </row>
    <row r="13" spans="1:31" ht="21.6" x14ac:dyDescent="0.3">
      <c r="A13" s="7" t="s">
        <v>691</v>
      </c>
      <c r="B13" s="8" t="s">
        <v>690</v>
      </c>
      <c r="C13" s="9">
        <v>3953</v>
      </c>
      <c r="D13" s="5">
        <f t="shared" si="0"/>
        <v>0.12166071648405762</v>
      </c>
      <c r="E13" s="5">
        <f t="shared" si="1"/>
        <v>1.4801329935414248E-2</v>
      </c>
      <c r="F13" s="9">
        <f>SQRT(0.84)</f>
        <v>0.91651513899116799</v>
      </c>
      <c r="G13" s="9">
        <v>11</v>
      </c>
      <c r="H13" s="9">
        <v>1943</v>
      </c>
      <c r="I13" s="9" t="s">
        <v>21</v>
      </c>
      <c r="J13" s="9">
        <v>2034</v>
      </c>
      <c r="K13" s="10"/>
      <c r="L13" s="9">
        <v>1090121</v>
      </c>
      <c r="M13" s="9">
        <v>8</v>
      </c>
      <c r="N13" s="9">
        <v>0</v>
      </c>
      <c r="O13" s="9" t="s">
        <v>21</v>
      </c>
      <c r="P13" s="9"/>
      <c r="Q13" s="10"/>
      <c r="R13" s="9">
        <v>4312</v>
      </c>
      <c r="S13" s="9">
        <v>11</v>
      </c>
      <c r="T13" s="9">
        <v>2025</v>
      </c>
      <c r="U13" s="9" t="s">
        <v>21</v>
      </c>
      <c r="V13" s="9">
        <v>2129</v>
      </c>
      <c r="AE13" s="1"/>
    </row>
    <row r="14" spans="1:31" ht="21.6" x14ac:dyDescent="0.3">
      <c r="A14" s="3" t="s">
        <v>689</v>
      </c>
      <c r="B14" s="4" t="s">
        <v>688</v>
      </c>
      <c r="C14" s="5">
        <v>3351</v>
      </c>
      <c r="D14" s="5">
        <f t="shared" si="0"/>
        <v>0.10313307891173212</v>
      </c>
      <c r="E14" s="5">
        <f t="shared" si="1"/>
        <v>1.0636431965813565E-2</v>
      </c>
      <c r="F14" s="5">
        <f>SQRT(0.27)</f>
        <v>0.51961524227066325</v>
      </c>
      <c r="G14" s="5">
        <v>12</v>
      </c>
      <c r="H14" s="5">
        <v>1551</v>
      </c>
      <c r="I14" s="5" t="s">
        <v>21</v>
      </c>
      <c r="J14" s="5">
        <v>2161</v>
      </c>
      <c r="K14" s="6"/>
      <c r="L14" s="5">
        <v>104483</v>
      </c>
      <c r="M14" s="5">
        <v>8</v>
      </c>
      <c r="N14" s="5">
        <v>46636</v>
      </c>
      <c r="O14" s="5" t="s">
        <v>21</v>
      </c>
      <c r="P14" s="5">
        <v>2240</v>
      </c>
      <c r="Q14" s="6"/>
      <c r="R14" s="5">
        <v>39398</v>
      </c>
      <c r="S14" s="5">
        <v>18</v>
      </c>
      <c r="T14" s="5">
        <v>16575</v>
      </c>
      <c r="U14" s="5" t="s">
        <v>21</v>
      </c>
      <c r="V14" s="5">
        <v>2377</v>
      </c>
      <c r="AE14" s="1"/>
    </row>
    <row r="15" spans="1:31" ht="21.6" x14ac:dyDescent="0.3">
      <c r="A15" s="7" t="s">
        <v>687</v>
      </c>
      <c r="B15" s="8" t="s">
        <v>686</v>
      </c>
      <c r="C15" s="9">
        <v>2599</v>
      </c>
      <c r="D15" s="5">
        <f t="shared" si="0"/>
        <v>7.9988920349624529E-2</v>
      </c>
      <c r="E15" s="5">
        <f t="shared" si="1"/>
        <v>6.3982273786985771E-3</v>
      </c>
      <c r="F15" s="9">
        <f>SQRT(0.51)</f>
        <v>0.71414284285428498</v>
      </c>
      <c r="G15" s="9">
        <v>100</v>
      </c>
      <c r="H15" s="9">
        <v>991</v>
      </c>
      <c r="I15" s="9" t="s">
        <v>21</v>
      </c>
      <c r="J15" s="9">
        <v>2623</v>
      </c>
      <c r="K15" s="10"/>
      <c r="L15" s="9">
        <v>11979</v>
      </c>
      <c r="M15" s="9">
        <v>103</v>
      </c>
      <c r="N15" s="9">
        <v>4347</v>
      </c>
      <c r="O15" s="9" t="s">
        <v>21</v>
      </c>
      <c r="P15" s="9">
        <v>2756</v>
      </c>
      <c r="Q15" s="10"/>
      <c r="R15" s="9">
        <v>6081</v>
      </c>
      <c r="S15" s="9">
        <v>130</v>
      </c>
      <c r="T15" s="9">
        <v>2417</v>
      </c>
      <c r="U15" s="9" t="s">
        <v>21</v>
      </c>
      <c r="V15" s="9">
        <v>2516</v>
      </c>
      <c r="AE15" s="1"/>
    </row>
    <row r="16" spans="1:31" ht="21.6" x14ac:dyDescent="0.3">
      <c r="A16" s="3" t="s">
        <v>685</v>
      </c>
      <c r="B16" s="4" t="s">
        <v>684</v>
      </c>
      <c r="C16" s="5">
        <v>2337</v>
      </c>
      <c r="D16" s="5">
        <f t="shared" si="0"/>
        <v>7.1925397020805124E-2</v>
      </c>
      <c r="E16" s="5">
        <f t="shared" si="1"/>
        <v>5.1732627366004426E-3</v>
      </c>
      <c r="F16" s="5">
        <f>SQRT(0.46)</f>
        <v>0.67823299831252681</v>
      </c>
      <c r="G16" s="5">
        <v>1</v>
      </c>
      <c r="H16" s="5">
        <v>704</v>
      </c>
      <c r="I16" s="5" t="s">
        <v>21</v>
      </c>
      <c r="J16" s="5">
        <v>3320</v>
      </c>
      <c r="K16" s="6"/>
      <c r="L16" s="5">
        <v>32014</v>
      </c>
      <c r="M16" s="5">
        <v>4</v>
      </c>
      <c r="N16" s="5">
        <v>10287</v>
      </c>
      <c r="O16" s="5" t="s">
        <v>21</v>
      </c>
      <c r="P16" s="5">
        <v>3112</v>
      </c>
      <c r="Q16" s="6"/>
      <c r="R16" s="5">
        <v>3536</v>
      </c>
      <c r="S16" s="5">
        <v>2</v>
      </c>
      <c r="T16" s="5">
        <v>1128</v>
      </c>
      <c r="U16" s="5" t="s">
        <v>21</v>
      </c>
      <c r="V16" s="5">
        <v>3135</v>
      </c>
      <c r="AE16" s="1"/>
    </row>
    <row r="17" spans="1:31" ht="21.6" x14ac:dyDescent="0.3">
      <c r="A17" s="7" t="s">
        <v>683</v>
      </c>
      <c r="B17" s="8" t="s">
        <v>682</v>
      </c>
      <c r="C17" s="9">
        <v>868</v>
      </c>
      <c r="D17" s="5">
        <f t="shared" si="0"/>
        <v>2.6714268127539086E-2</v>
      </c>
      <c r="E17" s="5">
        <f t="shared" si="1"/>
        <v>7.1365212159005069E-4</v>
      </c>
      <c r="F17" s="9">
        <f>SQRT(0.25)</f>
        <v>0.5</v>
      </c>
      <c r="G17" s="9">
        <v>10</v>
      </c>
      <c r="H17" s="9">
        <v>666</v>
      </c>
      <c r="I17" s="9" t="s">
        <v>21</v>
      </c>
      <c r="J17" s="9">
        <v>1303</v>
      </c>
      <c r="K17" s="10"/>
      <c r="L17" s="9">
        <v>18514</v>
      </c>
      <c r="M17" s="9">
        <v>33</v>
      </c>
      <c r="N17" s="9">
        <v>9089</v>
      </c>
      <c r="O17" s="9" t="s">
        <v>21</v>
      </c>
      <c r="P17" s="9">
        <v>2037</v>
      </c>
      <c r="Q17" s="10"/>
      <c r="R17" s="9">
        <v>86250</v>
      </c>
      <c r="S17" s="9">
        <v>16</v>
      </c>
      <c r="T17" s="9">
        <v>50548</v>
      </c>
      <c r="U17" s="9" t="s">
        <v>21</v>
      </c>
      <c r="V17" s="9">
        <v>1706</v>
      </c>
      <c r="AE17" s="1"/>
    </row>
    <row r="18" spans="1:31" ht="21.6" x14ac:dyDescent="0.3">
      <c r="A18" s="3" t="s">
        <v>681</v>
      </c>
      <c r="B18" s="4" t="s">
        <v>680</v>
      </c>
      <c r="C18" s="5">
        <v>832</v>
      </c>
      <c r="D18" s="5">
        <f t="shared" si="0"/>
        <v>2.5606303089991383E-2</v>
      </c>
      <c r="E18" s="5">
        <f t="shared" si="1"/>
        <v>6.5568275793650229E-4</v>
      </c>
      <c r="F18" s="5">
        <f>SQRT(0.19)</f>
        <v>0.43588989435406733</v>
      </c>
      <c r="G18" s="5">
        <v>51</v>
      </c>
      <c r="H18" s="5">
        <v>330</v>
      </c>
      <c r="I18" s="5" t="s">
        <v>21</v>
      </c>
      <c r="J18" s="5">
        <v>2521</v>
      </c>
      <c r="K18" s="6"/>
      <c r="L18" s="5">
        <v>82936</v>
      </c>
      <c r="M18" s="5">
        <v>11</v>
      </c>
      <c r="N18" s="5">
        <v>26075</v>
      </c>
      <c r="O18" s="5" t="s">
        <v>21</v>
      </c>
      <c r="P18" s="5">
        <v>3181</v>
      </c>
      <c r="Q18" s="6"/>
      <c r="R18" s="5">
        <v>10929</v>
      </c>
      <c r="S18" s="5">
        <v>-9</v>
      </c>
      <c r="T18" s="5">
        <v>4794</v>
      </c>
      <c r="U18" s="5" t="s">
        <v>21</v>
      </c>
      <c r="V18" s="5">
        <v>2280</v>
      </c>
      <c r="AE18" s="1"/>
    </row>
    <row r="19" spans="1:31" ht="21.6" x14ac:dyDescent="0.3">
      <c r="A19" s="7" t="s">
        <v>679</v>
      </c>
      <c r="B19" s="8" t="s">
        <v>678</v>
      </c>
      <c r="C19" s="9">
        <v>795</v>
      </c>
      <c r="D19" s="5">
        <f t="shared" si="0"/>
        <v>2.4467561245845131E-2</v>
      </c>
      <c r="E19" s="5">
        <f t="shared" si="1"/>
        <v>5.9866155331918258E-4</v>
      </c>
      <c r="F19" s="9">
        <f>SQRT(0.2)</f>
        <v>0.44721359549995793</v>
      </c>
      <c r="G19" s="9">
        <v>29</v>
      </c>
      <c r="H19" s="9">
        <v>218</v>
      </c>
      <c r="I19" s="9" t="s">
        <v>21</v>
      </c>
      <c r="J19" s="9">
        <v>3647</v>
      </c>
      <c r="K19" s="10"/>
      <c r="L19" s="9">
        <v>6486</v>
      </c>
      <c r="M19" s="9">
        <v>12</v>
      </c>
      <c r="N19" s="9">
        <v>2027</v>
      </c>
      <c r="O19" s="9" t="s">
        <v>21</v>
      </c>
      <c r="P19" s="9">
        <v>3200</v>
      </c>
      <c r="Q19" s="10"/>
      <c r="R19" s="9">
        <v>17802</v>
      </c>
      <c r="S19" s="9">
        <v>8</v>
      </c>
      <c r="T19" s="9">
        <v>8859</v>
      </c>
      <c r="U19" s="9" t="s">
        <v>21</v>
      </c>
      <c r="V19" s="9">
        <v>2009</v>
      </c>
      <c r="AE19" s="1"/>
    </row>
    <row r="20" spans="1:31" x14ac:dyDescent="0.3">
      <c r="A20" s="3" t="s">
        <v>677</v>
      </c>
      <c r="B20" s="4" t="s">
        <v>676</v>
      </c>
      <c r="C20" s="5">
        <v>744</v>
      </c>
      <c r="D20" s="5">
        <f t="shared" si="0"/>
        <v>2.2897944109319217E-2</v>
      </c>
      <c r="E20" s="5">
        <f t="shared" si="1"/>
        <v>5.2431584443350665E-4</v>
      </c>
      <c r="F20" s="5">
        <f>SQRT(0.29)</f>
        <v>0.53851648071345037</v>
      </c>
      <c r="G20" s="5">
        <v>326</v>
      </c>
      <c r="H20" s="5">
        <v>398</v>
      </c>
      <c r="I20" s="5" t="s">
        <v>21</v>
      </c>
      <c r="J20" s="5">
        <v>1869</v>
      </c>
      <c r="K20" s="6"/>
      <c r="L20" s="5">
        <v>20448</v>
      </c>
      <c r="M20" s="5">
        <v>192</v>
      </c>
      <c r="N20" s="5">
        <v>10599</v>
      </c>
      <c r="O20" s="5" t="s">
        <v>21</v>
      </c>
      <c r="P20" s="5">
        <v>1929</v>
      </c>
      <c r="Q20" s="6"/>
      <c r="R20" s="5">
        <v>1650</v>
      </c>
      <c r="S20" s="5">
        <v>165</v>
      </c>
      <c r="T20" s="5">
        <v>880</v>
      </c>
      <c r="U20" s="5" t="s">
        <v>21</v>
      </c>
      <c r="V20" s="5">
        <v>1875</v>
      </c>
      <c r="AE20" s="1"/>
    </row>
    <row r="21" spans="1:31" ht="21.6" x14ac:dyDescent="0.3">
      <c r="A21" s="7" t="s">
        <v>675</v>
      </c>
      <c r="B21" s="8" t="s">
        <v>674</v>
      </c>
      <c r="C21" s="9">
        <v>625</v>
      </c>
      <c r="D21" s="5">
        <f t="shared" si="0"/>
        <v>1.9235504124092084E-2</v>
      </c>
      <c r="E21" s="5">
        <f t="shared" si="1"/>
        <v>3.7000461890796356E-4</v>
      </c>
      <c r="F21" s="9">
        <f>SQRT(0.15)</f>
        <v>0.3872983346207417</v>
      </c>
      <c r="G21" s="9">
        <v>77</v>
      </c>
      <c r="H21" s="9">
        <v>306</v>
      </c>
      <c r="I21" s="9" t="s">
        <v>21</v>
      </c>
      <c r="J21" s="9">
        <v>2042</v>
      </c>
      <c r="K21" s="10"/>
      <c r="L21" s="9">
        <v>23992</v>
      </c>
      <c r="M21" s="9">
        <v>-8</v>
      </c>
      <c r="N21" s="9">
        <v>11411</v>
      </c>
      <c r="O21" s="9" t="s">
        <v>21</v>
      </c>
      <c r="P21" s="9">
        <v>2103</v>
      </c>
      <c r="Q21" s="10"/>
      <c r="R21" s="9">
        <v>10927</v>
      </c>
      <c r="S21" s="9">
        <v>79</v>
      </c>
      <c r="T21" s="9">
        <v>8587</v>
      </c>
      <c r="U21" s="9" t="s">
        <v>21</v>
      </c>
      <c r="V21" s="9">
        <v>1273</v>
      </c>
      <c r="AE21" s="1"/>
    </row>
    <row r="22" spans="1:31" ht="21.6" x14ac:dyDescent="0.3">
      <c r="A22" s="3" t="s">
        <v>673</v>
      </c>
      <c r="B22" s="4" t="s">
        <v>672</v>
      </c>
      <c r="C22" s="5">
        <v>547</v>
      </c>
      <c r="D22" s="5">
        <f t="shared" si="0"/>
        <v>1.6834913209405392E-2</v>
      </c>
      <c r="E22" s="5">
        <f t="shared" si="1"/>
        <v>2.8341430276821215E-4</v>
      </c>
      <c r="F22" s="5">
        <f>SQRT(0.16)</f>
        <v>0.4</v>
      </c>
      <c r="G22" s="5">
        <v>349</v>
      </c>
      <c r="H22" s="5">
        <v>304</v>
      </c>
      <c r="I22" s="5" t="s">
        <v>21</v>
      </c>
      <c r="J22" s="5">
        <v>1799</v>
      </c>
      <c r="K22" s="6"/>
      <c r="L22" s="5">
        <v>29256</v>
      </c>
      <c r="M22" s="5">
        <v>34</v>
      </c>
      <c r="N22" s="5">
        <v>14921</v>
      </c>
      <c r="O22" s="5" t="s">
        <v>21</v>
      </c>
      <c r="P22" s="5">
        <v>1961</v>
      </c>
      <c r="Q22" s="6"/>
      <c r="R22" s="5">
        <v>23553</v>
      </c>
      <c r="S22" s="5">
        <v>12</v>
      </c>
      <c r="T22" s="5">
        <v>0</v>
      </c>
      <c r="U22" s="5" t="s">
        <v>21</v>
      </c>
      <c r="V22" s="5"/>
      <c r="AE22" s="1"/>
    </row>
    <row r="23" spans="1:31" ht="21.6" x14ac:dyDescent="0.3">
      <c r="A23" s="7" t="s">
        <v>671</v>
      </c>
      <c r="B23" s="8" t="s">
        <v>670</v>
      </c>
      <c r="C23" s="9">
        <v>376</v>
      </c>
      <c r="D23" s="5">
        <f t="shared" si="0"/>
        <v>1.1572079281053797E-2</v>
      </c>
      <c r="E23" s="5">
        <f t="shared" si="1"/>
        <v>1.3391301888699458E-4</v>
      </c>
      <c r="F23" s="9">
        <f>SQRT(0.24)</f>
        <v>0.4898979485566356</v>
      </c>
      <c r="G23" s="9">
        <v>46</v>
      </c>
      <c r="H23" s="9">
        <v>110</v>
      </c>
      <c r="I23" s="9" t="s">
        <v>21</v>
      </c>
      <c r="J23" s="9">
        <v>3418</v>
      </c>
      <c r="K23" s="10"/>
      <c r="L23" s="9">
        <v>709</v>
      </c>
      <c r="M23" s="9">
        <v>52</v>
      </c>
      <c r="N23" s="9">
        <v>339</v>
      </c>
      <c r="O23" s="9" t="s">
        <v>21</v>
      </c>
      <c r="P23" s="9">
        <v>2091</v>
      </c>
      <c r="Q23" s="10"/>
      <c r="R23" s="9">
        <v>5215</v>
      </c>
      <c r="S23" s="9">
        <v>5</v>
      </c>
      <c r="T23" s="9">
        <v>2369</v>
      </c>
      <c r="U23" s="9" t="s">
        <v>21</v>
      </c>
      <c r="V23" s="9">
        <v>2201</v>
      </c>
      <c r="AE23" s="1"/>
    </row>
    <row r="24" spans="1:31" ht="21.6" x14ac:dyDescent="0.3">
      <c r="A24" s="3" t="s">
        <v>669</v>
      </c>
      <c r="B24" s="4" t="s">
        <v>668</v>
      </c>
      <c r="C24" s="5">
        <v>332</v>
      </c>
      <c r="D24" s="5">
        <f t="shared" si="0"/>
        <v>1.0217899790717714E-2</v>
      </c>
      <c r="E24" s="5">
        <f t="shared" si="1"/>
        <v>1.044054761331491E-4</v>
      </c>
      <c r="F24" s="5">
        <f>SQRT(0.33)</f>
        <v>0.57445626465380284</v>
      </c>
      <c r="G24" s="5">
        <v>38</v>
      </c>
      <c r="H24" s="5">
        <v>241</v>
      </c>
      <c r="I24" s="5"/>
      <c r="J24" s="5">
        <v>1378</v>
      </c>
      <c r="K24" s="6"/>
      <c r="L24" s="5">
        <v>97179</v>
      </c>
      <c r="M24" s="5">
        <v>50</v>
      </c>
      <c r="N24" s="5">
        <v>76910</v>
      </c>
      <c r="O24" s="5"/>
      <c r="P24" s="5">
        <v>1264</v>
      </c>
      <c r="Q24" s="6"/>
      <c r="R24" s="5">
        <v>862</v>
      </c>
      <c r="S24" s="5">
        <v>43</v>
      </c>
      <c r="T24" s="5">
        <v>0</v>
      </c>
      <c r="U24" s="5"/>
      <c r="V24" s="5"/>
      <c r="AE24" s="1"/>
    </row>
    <row r="25" spans="1:31" s="21" customFormat="1" ht="21.6" x14ac:dyDescent="0.3">
      <c r="A25" s="22" t="s">
        <v>667</v>
      </c>
      <c r="B25" s="23" t="s">
        <v>666</v>
      </c>
      <c r="C25" s="24">
        <v>298</v>
      </c>
      <c r="D25" s="24">
        <f t="shared" si="0"/>
        <v>9.1714883663671053E-3</v>
      </c>
      <c r="E25" s="24">
        <f t="shared" si="1"/>
        <v>8.4116198854407149E-5</v>
      </c>
      <c r="F25" s="24"/>
      <c r="G25" s="24">
        <v>-13</v>
      </c>
      <c r="H25" s="24">
        <v>11</v>
      </c>
      <c r="I25" s="24" t="s">
        <v>21</v>
      </c>
      <c r="J25" s="24">
        <v>27091</v>
      </c>
      <c r="K25" s="25"/>
      <c r="L25" s="24">
        <v>21</v>
      </c>
      <c r="M25" s="24">
        <v>-12</v>
      </c>
      <c r="N25" s="24">
        <v>2</v>
      </c>
      <c r="O25" s="24" t="s">
        <v>21</v>
      </c>
      <c r="P25" s="24">
        <v>10500</v>
      </c>
      <c r="Q25" s="25"/>
      <c r="R25" s="24">
        <v>372</v>
      </c>
      <c r="S25" s="24">
        <v>-5</v>
      </c>
      <c r="T25" s="24">
        <v>47</v>
      </c>
      <c r="U25" s="24" t="s">
        <v>21</v>
      </c>
      <c r="V25" s="24">
        <v>7915</v>
      </c>
      <c r="AE25" s="26"/>
    </row>
    <row r="26" spans="1:31" ht="21.6" x14ac:dyDescent="0.3">
      <c r="A26" s="3" t="s">
        <v>665</v>
      </c>
      <c r="B26" s="4" t="s">
        <v>664</v>
      </c>
      <c r="C26" s="5">
        <v>184</v>
      </c>
      <c r="D26" s="5">
        <f t="shared" si="0"/>
        <v>5.6629324141327098E-3</v>
      </c>
      <c r="E26" s="5">
        <f t="shared" si="1"/>
        <v>3.206880352703492E-5</v>
      </c>
      <c r="F26" s="5">
        <f>SQRT(0.49)</f>
        <v>0.7</v>
      </c>
      <c r="G26" s="5">
        <v>23</v>
      </c>
      <c r="H26" s="5">
        <v>75</v>
      </c>
      <c r="I26" s="5" t="s">
        <v>21</v>
      </c>
      <c r="J26" s="5">
        <v>2453</v>
      </c>
      <c r="K26" s="6"/>
      <c r="L26" s="5">
        <v>11271</v>
      </c>
      <c r="M26" s="5">
        <v>13</v>
      </c>
      <c r="N26" s="5">
        <v>4784</v>
      </c>
      <c r="O26" s="5" t="s">
        <v>21</v>
      </c>
      <c r="P26" s="5">
        <v>2356</v>
      </c>
      <c r="Q26" s="6"/>
      <c r="R26" s="5">
        <v>823</v>
      </c>
      <c r="S26" s="5">
        <v>-45</v>
      </c>
      <c r="T26" s="5">
        <v>319</v>
      </c>
      <c r="U26" s="5" t="s">
        <v>21</v>
      </c>
      <c r="V26" s="5">
        <v>2580</v>
      </c>
      <c r="AE26" s="1"/>
    </row>
    <row r="27" spans="1:31" ht="21.6" x14ac:dyDescent="0.3">
      <c r="A27" s="7" t="s">
        <v>663</v>
      </c>
      <c r="B27" s="8" t="s">
        <v>662</v>
      </c>
      <c r="C27" s="9">
        <v>166</v>
      </c>
      <c r="D27" s="5">
        <f t="shared" si="0"/>
        <v>5.1089498953588572E-3</v>
      </c>
      <c r="E27" s="5">
        <f t="shared" si="1"/>
        <v>2.6101369033287276E-5</v>
      </c>
      <c r="F27" s="9">
        <f>SQRT(0.35)</f>
        <v>0.59160797830996159</v>
      </c>
      <c r="G27" s="9">
        <v>0</v>
      </c>
      <c r="H27" s="9">
        <v>104</v>
      </c>
      <c r="I27" s="9"/>
      <c r="J27" s="9">
        <v>1596</v>
      </c>
      <c r="K27" s="10"/>
      <c r="L27" s="9">
        <v>3</v>
      </c>
      <c r="M27" s="9"/>
      <c r="N27" s="9">
        <v>0</v>
      </c>
      <c r="O27" s="9"/>
      <c r="P27" s="9"/>
      <c r="Q27" s="10"/>
      <c r="R27" s="9">
        <v>338</v>
      </c>
      <c r="S27" s="9">
        <v>-16</v>
      </c>
      <c r="T27" s="9">
        <v>273</v>
      </c>
      <c r="U27" s="9"/>
      <c r="V27" s="9">
        <v>1238</v>
      </c>
      <c r="AE27" s="1"/>
    </row>
    <row r="28" spans="1:31" s="21" customFormat="1" ht="21.6" x14ac:dyDescent="0.3">
      <c r="A28" s="22" t="s">
        <v>661</v>
      </c>
      <c r="B28" s="23" t="s">
        <v>660</v>
      </c>
      <c r="C28" s="24">
        <v>139</v>
      </c>
      <c r="D28" s="24">
        <f t="shared" si="0"/>
        <v>4.2779761171980795E-3</v>
      </c>
      <c r="E28" s="24">
        <f t="shared" si="1"/>
        <v>1.8301079659317157E-5</v>
      </c>
      <c r="F28" s="24"/>
      <c r="G28" s="24">
        <v>-47</v>
      </c>
      <c r="H28" s="24">
        <v>63</v>
      </c>
      <c r="I28" s="24" t="s">
        <v>21</v>
      </c>
      <c r="J28" s="24">
        <v>2206</v>
      </c>
      <c r="K28" s="25"/>
      <c r="L28" s="24">
        <v>6917</v>
      </c>
      <c r="M28" s="24">
        <v>10</v>
      </c>
      <c r="N28" s="24">
        <v>2955</v>
      </c>
      <c r="O28" s="24" t="s">
        <v>21</v>
      </c>
      <c r="P28" s="24">
        <v>2341</v>
      </c>
      <c r="Q28" s="25"/>
      <c r="R28" s="24">
        <v>4143</v>
      </c>
      <c r="S28" s="24">
        <v>-13</v>
      </c>
      <c r="T28" s="24">
        <v>1768</v>
      </c>
      <c r="U28" s="24" t="s">
        <v>21</v>
      </c>
      <c r="V28" s="24">
        <v>2343</v>
      </c>
      <c r="AE28" s="26"/>
    </row>
    <row r="29" spans="1:31" ht="21.6" x14ac:dyDescent="0.3">
      <c r="A29" s="7" t="s">
        <v>659</v>
      </c>
      <c r="B29" s="8" t="s">
        <v>658</v>
      </c>
      <c r="C29" s="9">
        <v>108</v>
      </c>
      <c r="D29" s="5">
        <f t="shared" si="0"/>
        <v>3.3238951126431122E-3</v>
      </c>
      <c r="E29" s="5">
        <f t="shared" si="1"/>
        <v>1.1048278719852767E-5</v>
      </c>
      <c r="F29" s="9">
        <f>SQRT(0.26)</f>
        <v>0.50990195135927852</v>
      </c>
      <c r="G29" s="9">
        <v>24</v>
      </c>
      <c r="H29" s="9">
        <v>17</v>
      </c>
      <c r="I29" s="9" t="s">
        <v>21</v>
      </c>
      <c r="J29" s="9">
        <v>6353</v>
      </c>
      <c r="K29" s="10"/>
      <c r="L29" s="9">
        <v>75413</v>
      </c>
      <c r="M29" s="9">
        <v>34</v>
      </c>
      <c r="N29" s="9">
        <v>27775</v>
      </c>
      <c r="O29" s="9" t="s">
        <v>21</v>
      </c>
      <c r="P29" s="9">
        <v>2715</v>
      </c>
      <c r="Q29" s="10"/>
      <c r="R29" s="9">
        <v>1505</v>
      </c>
      <c r="S29" s="9">
        <v>-23</v>
      </c>
      <c r="T29" s="9">
        <v>233</v>
      </c>
      <c r="U29" s="9" t="s">
        <v>21</v>
      </c>
      <c r="V29" s="9">
        <v>6459</v>
      </c>
      <c r="AE29" s="1"/>
    </row>
    <row r="30" spans="1:31" ht="21.6" x14ac:dyDescent="0.3">
      <c r="A30" s="3" t="s">
        <v>657</v>
      </c>
      <c r="B30" s="4" t="s">
        <v>656</v>
      </c>
      <c r="C30" s="5">
        <v>53</v>
      </c>
      <c r="D30" s="5">
        <f t="shared" si="0"/>
        <v>1.6311707497230086E-3</v>
      </c>
      <c r="E30" s="5">
        <f t="shared" si="1"/>
        <v>2.6607180147519223E-6</v>
      </c>
      <c r="F30" s="5">
        <f>SQRT(0.38)</f>
        <v>0.61644140029689765</v>
      </c>
      <c r="G30" s="5">
        <v>39</v>
      </c>
      <c r="H30" s="5">
        <v>46</v>
      </c>
      <c r="I30" s="5" t="s">
        <v>21</v>
      </c>
      <c r="J30" s="5">
        <v>1152</v>
      </c>
      <c r="K30" s="6"/>
      <c r="L30" s="5">
        <v>3229</v>
      </c>
      <c r="M30" s="5">
        <v>205</v>
      </c>
      <c r="N30" s="5">
        <v>2146</v>
      </c>
      <c r="O30" s="5" t="s">
        <v>21</v>
      </c>
      <c r="P30" s="5">
        <v>1505</v>
      </c>
      <c r="Q30" s="6"/>
      <c r="R30" s="5">
        <v>437777</v>
      </c>
      <c r="S30" s="5">
        <v>16</v>
      </c>
      <c r="T30" s="5">
        <v>305143</v>
      </c>
      <c r="U30" s="5" t="s">
        <v>21</v>
      </c>
      <c r="V30" s="5">
        <v>1435</v>
      </c>
      <c r="AE30" s="1"/>
    </row>
    <row r="31" spans="1:31" s="21" customFormat="1" x14ac:dyDescent="0.3">
      <c r="A31" s="22" t="s">
        <v>655</v>
      </c>
      <c r="B31" s="23" t="s">
        <v>654</v>
      </c>
      <c r="C31" s="24">
        <v>47</v>
      </c>
      <c r="D31" s="24">
        <f t="shared" si="0"/>
        <v>1.4465099101317247E-3</v>
      </c>
      <c r="E31" s="24">
        <f t="shared" si="1"/>
        <v>2.0923909201092903E-6</v>
      </c>
      <c r="F31" s="24"/>
      <c r="G31" s="24">
        <v>-17</v>
      </c>
      <c r="H31" s="24">
        <v>13</v>
      </c>
      <c r="I31" s="24" t="s">
        <v>21</v>
      </c>
      <c r="J31" s="24">
        <v>3615</v>
      </c>
      <c r="K31" s="25"/>
      <c r="L31" s="24">
        <v>657</v>
      </c>
      <c r="M31" s="24">
        <v>9</v>
      </c>
      <c r="N31" s="24">
        <v>249</v>
      </c>
      <c r="O31" s="24" t="s">
        <v>21</v>
      </c>
      <c r="P31" s="24">
        <v>2639</v>
      </c>
      <c r="Q31" s="25"/>
      <c r="R31" s="24">
        <v>6737</v>
      </c>
      <c r="S31" s="24">
        <v>-8</v>
      </c>
      <c r="T31" s="24">
        <v>3259</v>
      </c>
      <c r="U31" s="24" t="s">
        <v>21</v>
      </c>
      <c r="V31" s="24">
        <v>2067</v>
      </c>
      <c r="AE31" s="26"/>
    </row>
    <row r="32" spans="1:31" ht="21.6" x14ac:dyDescent="0.3">
      <c r="A32" s="3" t="s">
        <v>653</v>
      </c>
      <c r="B32" s="4" t="s">
        <v>652</v>
      </c>
      <c r="C32" s="5">
        <v>45</v>
      </c>
      <c r="D32" s="5">
        <f t="shared" si="0"/>
        <v>1.38495629693463E-3</v>
      </c>
      <c r="E32" s="5">
        <f t="shared" si="1"/>
        <v>1.918103944418883E-6</v>
      </c>
      <c r="F32" s="5">
        <f>SQRT(0.49)</f>
        <v>0.7</v>
      </c>
      <c r="G32" s="5">
        <v>21</v>
      </c>
      <c r="H32" s="5">
        <v>6</v>
      </c>
      <c r="I32" s="5" t="s">
        <v>21</v>
      </c>
      <c r="J32" s="5">
        <v>7500</v>
      </c>
      <c r="K32" s="6"/>
      <c r="L32" s="5">
        <v>6904</v>
      </c>
      <c r="M32" s="5">
        <v>43</v>
      </c>
      <c r="N32" s="5">
        <v>902</v>
      </c>
      <c r="O32" s="5" t="s">
        <v>21</v>
      </c>
      <c r="P32" s="5">
        <v>7654</v>
      </c>
      <c r="Q32" s="6"/>
      <c r="R32" s="5">
        <v>676</v>
      </c>
      <c r="S32" s="5">
        <v>1</v>
      </c>
      <c r="T32" s="5">
        <v>53</v>
      </c>
      <c r="U32" s="5" t="s">
        <v>21</v>
      </c>
      <c r="V32" s="5">
        <v>12755</v>
      </c>
      <c r="AE32" s="1"/>
    </row>
    <row r="33" spans="1:31" ht="21.6" x14ac:dyDescent="0.3">
      <c r="A33" s="7" t="s">
        <v>651</v>
      </c>
      <c r="B33" s="8" t="s">
        <v>650</v>
      </c>
      <c r="C33" s="9">
        <v>38</v>
      </c>
      <c r="D33" s="5">
        <f t="shared" si="0"/>
        <v>1.1695186507447988E-3</v>
      </c>
      <c r="E33" s="5">
        <f t="shared" si="1"/>
        <v>1.3677738744399347E-6</v>
      </c>
      <c r="F33" s="9">
        <f>SQRT(0.27)</f>
        <v>0.51961524227066325</v>
      </c>
      <c r="G33" s="9">
        <v>13</v>
      </c>
      <c r="H33" s="9">
        <v>7</v>
      </c>
      <c r="I33" s="9" t="s">
        <v>21</v>
      </c>
      <c r="J33" s="9">
        <v>5429</v>
      </c>
      <c r="K33" s="10"/>
      <c r="L33" s="9">
        <v>1761</v>
      </c>
      <c r="M33" s="9">
        <v>2</v>
      </c>
      <c r="N33" s="9">
        <v>369</v>
      </c>
      <c r="O33" s="9" t="s">
        <v>21</v>
      </c>
      <c r="P33" s="9">
        <v>4772</v>
      </c>
      <c r="Q33" s="10"/>
      <c r="R33" s="9">
        <v>153</v>
      </c>
      <c r="S33" s="9">
        <v>-10</v>
      </c>
      <c r="T33" s="9">
        <v>51</v>
      </c>
      <c r="U33" s="9" t="s">
        <v>21</v>
      </c>
      <c r="V33" s="9">
        <v>3000</v>
      </c>
      <c r="AE33" s="1"/>
    </row>
    <row r="34" spans="1:31" x14ac:dyDescent="0.3">
      <c r="A34" s="3" t="s">
        <v>649</v>
      </c>
      <c r="B34" s="4" t="s">
        <v>648</v>
      </c>
      <c r="C34" s="5">
        <v>20</v>
      </c>
      <c r="D34" s="5">
        <f t="shared" si="0"/>
        <v>6.1553613197094673E-4</v>
      </c>
      <c r="E34" s="5">
        <f t="shared" si="1"/>
        <v>3.7888472976175475E-7</v>
      </c>
      <c r="F34" s="5">
        <f>SQRT(0.39)</f>
        <v>0.62449979983983983</v>
      </c>
      <c r="G34" s="5">
        <v>44</v>
      </c>
      <c r="H34" s="5">
        <v>11</v>
      </c>
      <c r="I34" s="5"/>
      <c r="J34" s="5">
        <v>1818</v>
      </c>
      <c r="K34" s="6"/>
      <c r="L34" s="5">
        <v>147091</v>
      </c>
      <c r="M34" s="5">
        <v>106</v>
      </c>
      <c r="N34" s="5">
        <v>74310</v>
      </c>
      <c r="O34" s="5"/>
      <c r="P34" s="5">
        <v>1979</v>
      </c>
      <c r="Q34" s="6"/>
      <c r="R34" s="5">
        <v>40</v>
      </c>
      <c r="S34" s="5">
        <v>-81</v>
      </c>
      <c r="T34" s="5">
        <v>0</v>
      </c>
      <c r="U34" s="5"/>
      <c r="V34" s="5"/>
      <c r="AE34" s="1"/>
    </row>
    <row r="35" spans="1:31" s="21" customFormat="1" ht="21.6" x14ac:dyDescent="0.3">
      <c r="A35" s="22" t="s">
        <v>647</v>
      </c>
      <c r="B35" s="23" t="s">
        <v>646</v>
      </c>
      <c r="C35" s="24">
        <v>7</v>
      </c>
      <c r="D35" s="24">
        <f t="shared" si="0"/>
        <v>2.1543764618983134E-4</v>
      </c>
      <c r="E35" s="24">
        <f t="shared" si="1"/>
        <v>4.6413379395814954E-8</v>
      </c>
      <c r="F35" s="24"/>
      <c r="G35" s="24"/>
      <c r="H35" s="24">
        <v>0</v>
      </c>
      <c r="I35" s="24" t="s">
        <v>21</v>
      </c>
      <c r="J35" s="24"/>
      <c r="K35" s="25"/>
      <c r="L35" s="24">
        <v>201</v>
      </c>
      <c r="M35" s="24">
        <v>6</v>
      </c>
      <c r="N35" s="24">
        <v>39</v>
      </c>
      <c r="O35" s="24" t="s">
        <v>21</v>
      </c>
      <c r="P35" s="24">
        <v>5154</v>
      </c>
      <c r="Q35" s="25"/>
      <c r="R35" s="24">
        <v>16881</v>
      </c>
      <c r="S35" s="24">
        <v>-14</v>
      </c>
      <c r="T35" s="24">
        <v>5960</v>
      </c>
      <c r="U35" s="24" t="s">
        <v>21</v>
      </c>
      <c r="V35" s="24">
        <v>2832</v>
      </c>
      <c r="AE35" s="26"/>
    </row>
    <row r="36" spans="1:31" s="21" customFormat="1" x14ac:dyDescent="0.3">
      <c r="A36" s="22" t="s">
        <v>645</v>
      </c>
      <c r="B36" s="23" t="s">
        <v>644</v>
      </c>
      <c r="C36" s="24">
        <v>3</v>
      </c>
      <c r="D36" s="24">
        <f t="shared" si="0"/>
        <v>9.2330419795642006E-5</v>
      </c>
      <c r="E36" s="24">
        <f t="shared" si="1"/>
        <v>8.5249064196394815E-9</v>
      </c>
      <c r="F36" s="24"/>
      <c r="G36" s="24"/>
      <c r="H36" s="24">
        <v>2</v>
      </c>
      <c r="I36" s="24" t="s">
        <v>21</v>
      </c>
      <c r="J36" s="24">
        <v>1500</v>
      </c>
      <c r="K36" s="25"/>
      <c r="L36" s="24">
        <v>1527</v>
      </c>
      <c r="M36" s="24"/>
      <c r="N36" s="24">
        <v>1181</v>
      </c>
      <c r="O36" s="24" t="s">
        <v>21</v>
      </c>
      <c r="P36" s="24">
        <v>1293</v>
      </c>
      <c r="Q36" s="25"/>
      <c r="R36" s="24">
        <v>2098</v>
      </c>
      <c r="S36" s="24">
        <v>45</v>
      </c>
      <c r="T36" s="24">
        <v>1332</v>
      </c>
      <c r="U36" s="24" t="s">
        <v>21</v>
      </c>
      <c r="V36" s="24">
        <v>1575</v>
      </c>
      <c r="AE36" s="26"/>
    </row>
    <row r="37" spans="1:31" s="21" customFormat="1" ht="21.6" x14ac:dyDescent="0.3">
      <c r="A37" s="22" t="s">
        <v>643</v>
      </c>
      <c r="B37" s="23" t="s">
        <v>642</v>
      </c>
      <c r="C37" s="24">
        <v>2</v>
      </c>
      <c r="D37" s="24">
        <f t="shared" si="0"/>
        <v>6.1553613197094675E-5</v>
      </c>
      <c r="E37" s="24">
        <f t="shared" si="1"/>
        <v>3.788847297617548E-9</v>
      </c>
      <c r="F37" s="24"/>
      <c r="G37" s="24"/>
      <c r="H37" s="24">
        <v>1</v>
      </c>
      <c r="I37" s="24" t="s">
        <v>72</v>
      </c>
      <c r="J37" s="24">
        <v>2000</v>
      </c>
      <c r="K37" s="25"/>
      <c r="L37" s="24">
        <v>6</v>
      </c>
      <c r="M37" s="24">
        <v>-47</v>
      </c>
      <c r="N37" s="24">
        <v>0</v>
      </c>
      <c r="O37" s="24" t="s">
        <v>72</v>
      </c>
      <c r="P37" s="24"/>
      <c r="Q37" s="25"/>
      <c r="R37" s="24">
        <v>18678</v>
      </c>
      <c r="S37" s="24">
        <v>34</v>
      </c>
      <c r="T37" s="24">
        <v>0</v>
      </c>
      <c r="U37" s="24" t="s">
        <v>72</v>
      </c>
      <c r="V37" s="24"/>
      <c r="AE37" s="26"/>
    </row>
    <row r="38" spans="1:31" s="21" customFormat="1" ht="21.6" x14ac:dyDescent="0.3">
      <c r="A38" s="22" t="s">
        <v>641</v>
      </c>
      <c r="B38" s="23" t="s">
        <v>640</v>
      </c>
      <c r="C38" s="24">
        <v>2</v>
      </c>
      <c r="D38" s="24">
        <f t="shared" si="0"/>
        <v>6.1553613197094675E-5</v>
      </c>
      <c r="E38" s="24">
        <f t="shared" si="1"/>
        <v>3.788847297617548E-9</v>
      </c>
      <c r="F38" s="24"/>
      <c r="G38" s="24"/>
      <c r="H38" s="24">
        <v>1</v>
      </c>
      <c r="I38" s="24" t="s">
        <v>21</v>
      </c>
      <c r="J38" s="24">
        <v>2000</v>
      </c>
      <c r="K38" s="25"/>
      <c r="L38" s="24">
        <v>688</v>
      </c>
      <c r="M38" s="24">
        <v>112</v>
      </c>
      <c r="N38" s="24">
        <v>195</v>
      </c>
      <c r="O38" s="24" t="s">
        <v>21</v>
      </c>
      <c r="P38" s="24">
        <v>3528</v>
      </c>
      <c r="Q38" s="25"/>
      <c r="R38" s="24">
        <v>429</v>
      </c>
      <c r="S38" s="24">
        <v>353</v>
      </c>
      <c r="T38" s="24">
        <v>241</v>
      </c>
      <c r="U38" s="24" t="s">
        <v>21</v>
      </c>
      <c r="V38" s="24">
        <v>1780</v>
      </c>
      <c r="AE38" s="26"/>
    </row>
    <row r="39" spans="1:31" s="21" customFormat="1" ht="21.6" x14ac:dyDescent="0.3">
      <c r="A39" s="22" t="s">
        <v>639</v>
      </c>
      <c r="B39" s="23" t="s">
        <v>638</v>
      </c>
      <c r="C39" s="24">
        <v>2</v>
      </c>
      <c r="D39" s="24">
        <f t="shared" si="0"/>
        <v>6.1553613197094675E-5</v>
      </c>
      <c r="E39" s="24">
        <f t="shared" si="1"/>
        <v>3.788847297617548E-9</v>
      </c>
      <c r="F39" s="24"/>
      <c r="G39" s="24"/>
      <c r="H39" s="24">
        <v>0</v>
      </c>
      <c r="I39" s="24" t="s">
        <v>21</v>
      </c>
      <c r="J39" s="24"/>
      <c r="K39" s="25"/>
      <c r="L39" s="24">
        <v>134</v>
      </c>
      <c r="M39" s="24">
        <v>-20</v>
      </c>
      <c r="N39" s="24">
        <v>155</v>
      </c>
      <c r="O39" s="24" t="s">
        <v>21</v>
      </c>
      <c r="P39" s="24">
        <v>865</v>
      </c>
      <c r="Q39" s="25"/>
      <c r="R39" s="24">
        <v>3499</v>
      </c>
      <c r="S39" s="24">
        <v>15</v>
      </c>
      <c r="T39" s="24">
        <v>1662</v>
      </c>
      <c r="U39" s="24" t="s">
        <v>21</v>
      </c>
      <c r="V39" s="24">
        <v>2105</v>
      </c>
      <c r="AE39" s="26"/>
    </row>
    <row r="40" spans="1:31" s="21" customFormat="1" ht="21.6" x14ac:dyDescent="0.3">
      <c r="A40" s="22" t="s">
        <v>637</v>
      </c>
      <c r="B40" s="23" t="s">
        <v>636</v>
      </c>
      <c r="C40" s="24">
        <v>2</v>
      </c>
      <c r="D40" s="24">
        <f t="shared" si="0"/>
        <v>6.1553613197094675E-5</v>
      </c>
      <c r="E40" s="24">
        <f t="shared" si="1"/>
        <v>3.788847297617548E-9</v>
      </c>
      <c r="F40" s="24"/>
      <c r="G40" s="24">
        <v>-56</v>
      </c>
      <c r="H40" s="24">
        <v>0</v>
      </c>
      <c r="I40" s="24" t="s">
        <v>21</v>
      </c>
      <c r="J40" s="24"/>
      <c r="K40" s="25"/>
      <c r="L40" s="24">
        <v>866</v>
      </c>
      <c r="M40" s="24">
        <v>23</v>
      </c>
      <c r="N40" s="24">
        <v>211</v>
      </c>
      <c r="O40" s="24" t="s">
        <v>21</v>
      </c>
      <c r="P40" s="24">
        <v>4104</v>
      </c>
      <c r="Q40" s="25"/>
      <c r="R40" s="24">
        <v>299</v>
      </c>
      <c r="S40" s="24">
        <v>26</v>
      </c>
      <c r="T40" s="24">
        <v>88</v>
      </c>
      <c r="U40" s="24" t="s">
        <v>21</v>
      </c>
      <c r="V40" s="24">
        <v>3398</v>
      </c>
      <c r="AE40" s="26"/>
    </row>
    <row r="41" spans="1:31" s="21" customFormat="1" x14ac:dyDescent="0.3">
      <c r="A41" s="22" t="s">
        <v>635</v>
      </c>
      <c r="B41" s="23" t="s">
        <v>634</v>
      </c>
      <c r="C41" s="24">
        <v>2</v>
      </c>
      <c r="D41" s="24">
        <f t="shared" si="0"/>
        <v>6.1553613197094675E-5</v>
      </c>
      <c r="E41" s="24">
        <f t="shared" si="1"/>
        <v>3.788847297617548E-9</v>
      </c>
      <c r="F41" s="24"/>
      <c r="G41" s="24"/>
      <c r="H41" s="24">
        <v>0</v>
      </c>
      <c r="I41" s="24" t="s">
        <v>21</v>
      </c>
      <c r="J41" s="24"/>
      <c r="K41" s="25"/>
      <c r="L41" s="24">
        <v>3066</v>
      </c>
      <c r="M41" s="24">
        <v>-10</v>
      </c>
      <c r="N41" s="24">
        <v>1195</v>
      </c>
      <c r="O41" s="24" t="s">
        <v>21</v>
      </c>
      <c r="P41" s="24">
        <v>2566</v>
      </c>
      <c r="Q41" s="25"/>
      <c r="R41" s="24">
        <v>293</v>
      </c>
      <c r="S41" s="24">
        <v>-5</v>
      </c>
      <c r="T41" s="24">
        <v>415</v>
      </c>
      <c r="U41" s="24" t="s">
        <v>21</v>
      </c>
      <c r="V41" s="24">
        <v>706</v>
      </c>
      <c r="AE41" s="26"/>
    </row>
    <row r="42" spans="1:31" s="21" customFormat="1" ht="21.6" x14ac:dyDescent="0.3">
      <c r="A42" s="22" t="s">
        <v>633</v>
      </c>
      <c r="B42" s="23" t="s">
        <v>632</v>
      </c>
      <c r="C42" s="24">
        <v>0</v>
      </c>
      <c r="D42" s="24">
        <f t="shared" si="0"/>
        <v>0</v>
      </c>
      <c r="E42" s="24">
        <f t="shared" si="1"/>
        <v>0</v>
      </c>
      <c r="F42" s="24"/>
      <c r="G42" s="24"/>
      <c r="H42" s="24"/>
      <c r="I42" s="24"/>
      <c r="J42" s="24"/>
      <c r="K42" s="25"/>
      <c r="L42" s="24">
        <v>5244</v>
      </c>
      <c r="M42" s="24">
        <v>35</v>
      </c>
      <c r="N42" s="24">
        <v>733</v>
      </c>
      <c r="O42" s="24" t="s">
        <v>21</v>
      </c>
      <c r="P42" s="24">
        <v>7154</v>
      </c>
      <c r="Q42" s="25"/>
      <c r="R42" s="24">
        <v>115</v>
      </c>
      <c r="S42" s="24">
        <v>-5</v>
      </c>
      <c r="T42" s="24">
        <v>19</v>
      </c>
      <c r="U42" s="24" t="s">
        <v>21</v>
      </c>
      <c r="V42" s="24">
        <v>6053</v>
      </c>
      <c r="AE42" s="26"/>
    </row>
    <row r="43" spans="1:31" s="21" customFormat="1" x14ac:dyDescent="0.3">
      <c r="A43" s="22" t="s">
        <v>631</v>
      </c>
      <c r="B43" s="23" t="s">
        <v>630</v>
      </c>
      <c r="C43" s="24">
        <v>0</v>
      </c>
      <c r="D43" s="24">
        <f t="shared" si="0"/>
        <v>0</v>
      </c>
      <c r="E43" s="24">
        <f t="shared" si="1"/>
        <v>0</v>
      </c>
      <c r="F43" s="24"/>
      <c r="G43" s="24"/>
      <c r="H43" s="24"/>
      <c r="I43" s="24"/>
      <c r="J43" s="24"/>
      <c r="K43" s="25"/>
      <c r="L43" s="24">
        <v>0</v>
      </c>
      <c r="M43" s="24"/>
      <c r="N43" s="24"/>
      <c r="O43" s="24" t="s">
        <v>21</v>
      </c>
      <c r="P43" s="24"/>
      <c r="Q43" s="25"/>
      <c r="R43" s="24">
        <v>6396</v>
      </c>
      <c r="S43" s="24">
        <v>37</v>
      </c>
      <c r="T43" s="24">
        <v>3370</v>
      </c>
      <c r="U43" s="24" t="s">
        <v>21</v>
      </c>
      <c r="V43" s="24">
        <v>1898</v>
      </c>
      <c r="AE43" s="26"/>
    </row>
    <row r="44" spans="1:31" s="21" customFormat="1" ht="21.6" x14ac:dyDescent="0.3">
      <c r="A44" s="22" t="s">
        <v>629</v>
      </c>
      <c r="B44" s="23" t="s">
        <v>628</v>
      </c>
      <c r="C44" s="24">
        <v>0</v>
      </c>
      <c r="D44" s="24">
        <f t="shared" si="0"/>
        <v>0</v>
      </c>
      <c r="E44" s="24">
        <f t="shared" si="1"/>
        <v>0</v>
      </c>
      <c r="F44" s="24"/>
      <c r="G44" s="24"/>
      <c r="H44" s="24"/>
      <c r="I44" s="24"/>
      <c r="J44" s="24"/>
      <c r="K44" s="25"/>
      <c r="L44" s="24">
        <v>286</v>
      </c>
      <c r="M44" s="24">
        <v>40</v>
      </c>
      <c r="N44" s="24">
        <v>51</v>
      </c>
      <c r="O44" s="24" t="s">
        <v>21</v>
      </c>
      <c r="P44" s="24">
        <v>5608</v>
      </c>
      <c r="Q44" s="25"/>
      <c r="R44" s="24">
        <v>50396</v>
      </c>
      <c r="S44" s="24">
        <v>11</v>
      </c>
      <c r="T44" s="24">
        <v>0</v>
      </c>
      <c r="U44" s="24" t="s">
        <v>21</v>
      </c>
      <c r="V44" s="24"/>
      <c r="AE44" s="26"/>
    </row>
    <row r="45" spans="1:31" s="21" customFormat="1" ht="21.6" x14ac:dyDescent="0.3">
      <c r="A45" s="22" t="s">
        <v>627</v>
      </c>
      <c r="B45" s="23" t="s">
        <v>626</v>
      </c>
      <c r="C45" s="24">
        <v>0</v>
      </c>
      <c r="D45" s="24">
        <f t="shared" si="0"/>
        <v>0</v>
      </c>
      <c r="E45" s="24">
        <f t="shared" si="1"/>
        <v>0</v>
      </c>
      <c r="F45" s="24"/>
      <c r="G45" s="24"/>
      <c r="H45" s="24"/>
      <c r="I45" s="24"/>
      <c r="J45" s="24"/>
      <c r="K45" s="25"/>
      <c r="L45" s="24">
        <v>104</v>
      </c>
      <c r="M45" s="24">
        <v>31</v>
      </c>
      <c r="N45" s="24">
        <v>210</v>
      </c>
      <c r="O45" s="24"/>
      <c r="P45" s="24">
        <v>495</v>
      </c>
      <c r="Q45" s="25"/>
      <c r="R45" s="24">
        <v>16</v>
      </c>
      <c r="S45" s="24">
        <v>-31</v>
      </c>
      <c r="T45" s="24">
        <v>0</v>
      </c>
      <c r="U45" s="24"/>
      <c r="V45" s="24"/>
      <c r="AE45" s="26"/>
    </row>
    <row r="46" spans="1:31" s="21" customFormat="1" ht="21.6" x14ac:dyDescent="0.3">
      <c r="A46" s="22" t="s">
        <v>625</v>
      </c>
      <c r="B46" s="23" t="s">
        <v>624</v>
      </c>
      <c r="C46" s="24">
        <v>0</v>
      </c>
      <c r="D46" s="24">
        <f t="shared" si="0"/>
        <v>0</v>
      </c>
      <c r="E46" s="24">
        <f t="shared" si="1"/>
        <v>0</v>
      </c>
      <c r="F46" s="24"/>
      <c r="G46" s="24"/>
      <c r="H46" s="24"/>
      <c r="I46" s="24"/>
      <c r="J46" s="24"/>
      <c r="K46" s="25"/>
      <c r="L46" s="24">
        <v>105</v>
      </c>
      <c r="M46" s="24">
        <v>103</v>
      </c>
      <c r="N46" s="24">
        <v>25</v>
      </c>
      <c r="O46" s="24" t="s">
        <v>21</v>
      </c>
      <c r="P46" s="24">
        <v>4200</v>
      </c>
      <c r="Q46" s="25"/>
      <c r="R46" s="24">
        <v>581</v>
      </c>
      <c r="S46" s="24">
        <v>97</v>
      </c>
      <c r="T46" s="24">
        <v>265</v>
      </c>
      <c r="U46" s="24" t="s">
        <v>21</v>
      </c>
      <c r="V46" s="24">
        <v>2192</v>
      </c>
      <c r="AE46" s="26"/>
    </row>
    <row r="47" spans="1:31" s="21" customFormat="1" x14ac:dyDescent="0.3">
      <c r="A47" s="22" t="s">
        <v>623</v>
      </c>
      <c r="B47" s="23" t="s">
        <v>622</v>
      </c>
      <c r="C47" s="24">
        <v>0</v>
      </c>
      <c r="D47" s="24">
        <f t="shared" si="0"/>
        <v>0</v>
      </c>
      <c r="E47" s="24">
        <f t="shared" si="1"/>
        <v>0</v>
      </c>
      <c r="F47" s="24"/>
      <c r="G47" s="24"/>
      <c r="H47" s="24"/>
      <c r="I47" s="24"/>
      <c r="J47" s="24"/>
      <c r="K47" s="25"/>
      <c r="L47" s="24">
        <v>96</v>
      </c>
      <c r="M47" s="24">
        <v>88</v>
      </c>
      <c r="N47" s="24">
        <v>33</v>
      </c>
      <c r="O47" s="24" t="s">
        <v>21</v>
      </c>
      <c r="P47" s="24">
        <v>2909</v>
      </c>
      <c r="Q47" s="25"/>
      <c r="R47" s="24">
        <v>90</v>
      </c>
      <c r="S47" s="24">
        <v>107</v>
      </c>
      <c r="T47" s="24">
        <v>33</v>
      </c>
      <c r="U47" s="24" t="s">
        <v>21</v>
      </c>
      <c r="V47" s="24">
        <v>2727</v>
      </c>
      <c r="AE47" s="26"/>
    </row>
    <row r="48" spans="1:31" s="21" customFormat="1" ht="21.6" x14ac:dyDescent="0.3">
      <c r="A48" s="22" t="s">
        <v>621</v>
      </c>
      <c r="B48" s="23" t="s">
        <v>620</v>
      </c>
      <c r="C48" s="24">
        <v>0</v>
      </c>
      <c r="D48" s="24">
        <f t="shared" si="0"/>
        <v>0</v>
      </c>
      <c r="E48" s="24">
        <f t="shared" si="1"/>
        <v>0</v>
      </c>
      <c r="F48" s="24"/>
      <c r="G48" s="24"/>
      <c r="H48" s="24"/>
      <c r="I48" s="24"/>
      <c r="J48" s="24"/>
      <c r="K48" s="25"/>
      <c r="L48" s="24">
        <v>0</v>
      </c>
      <c r="M48" s="24"/>
      <c r="N48" s="24"/>
      <c r="O48" s="24"/>
      <c r="P48" s="24"/>
      <c r="Q48" s="25"/>
      <c r="R48" s="24">
        <v>90</v>
      </c>
      <c r="S48" s="24">
        <v>-19</v>
      </c>
      <c r="T48" s="24">
        <v>98</v>
      </c>
      <c r="U48" s="24"/>
      <c r="V48" s="24">
        <v>918</v>
      </c>
      <c r="AE48" s="26"/>
    </row>
    <row r="49" spans="1:31" s="21" customFormat="1" x14ac:dyDescent="0.3">
      <c r="A49" s="22" t="s">
        <v>619</v>
      </c>
      <c r="B49" s="23" t="s">
        <v>618</v>
      </c>
      <c r="C49" s="24">
        <v>0</v>
      </c>
      <c r="D49" s="24">
        <f t="shared" si="0"/>
        <v>0</v>
      </c>
      <c r="E49" s="24">
        <f t="shared" si="1"/>
        <v>0</v>
      </c>
      <c r="F49" s="24"/>
      <c r="G49" s="24"/>
      <c r="H49" s="24"/>
      <c r="I49" s="24"/>
      <c r="J49" s="24"/>
      <c r="K49" s="25"/>
      <c r="L49" s="24">
        <v>12</v>
      </c>
      <c r="M49" s="24"/>
      <c r="N49" s="24">
        <v>3</v>
      </c>
      <c r="O49" s="24" t="s">
        <v>21</v>
      </c>
      <c r="P49" s="24">
        <v>4000</v>
      </c>
      <c r="Q49" s="25"/>
      <c r="R49" s="24">
        <v>608</v>
      </c>
      <c r="S49" s="24">
        <v>102</v>
      </c>
      <c r="T49" s="24">
        <v>552</v>
      </c>
      <c r="U49" s="24" t="s">
        <v>21</v>
      </c>
      <c r="V49" s="24">
        <v>1101</v>
      </c>
      <c r="AE49" s="26"/>
    </row>
    <row r="50" spans="1:31" s="21" customFormat="1" x14ac:dyDescent="0.3">
      <c r="A50" s="22" t="s">
        <v>617</v>
      </c>
      <c r="B50" s="23" t="s">
        <v>616</v>
      </c>
      <c r="C50" s="24">
        <v>0</v>
      </c>
      <c r="D50" s="24">
        <f t="shared" si="0"/>
        <v>0</v>
      </c>
      <c r="E50" s="24">
        <f t="shared" si="1"/>
        <v>0</v>
      </c>
      <c r="F50" s="24"/>
      <c r="G50" s="24"/>
      <c r="H50" s="24"/>
      <c r="I50" s="24"/>
      <c r="J50" s="24"/>
      <c r="K50" s="25"/>
      <c r="L50" s="24">
        <v>1392</v>
      </c>
      <c r="M50" s="24">
        <v>54</v>
      </c>
      <c r="N50" s="24">
        <v>1032</v>
      </c>
      <c r="O50" s="24" t="s">
        <v>21</v>
      </c>
      <c r="P50" s="24">
        <v>1349</v>
      </c>
      <c r="Q50" s="25"/>
      <c r="R50" s="24">
        <v>52664</v>
      </c>
      <c r="S50" s="24">
        <v>19</v>
      </c>
      <c r="T50" s="24">
        <v>26685</v>
      </c>
      <c r="U50" s="24" t="s">
        <v>21</v>
      </c>
      <c r="V50" s="24">
        <v>1974</v>
      </c>
      <c r="AE50" s="26"/>
    </row>
    <row r="51" spans="1:31" s="21" customFormat="1" x14ac:dyDescent="0.3">
      <c r="A51" s="22" t="s">
        <v>615</v>
      </c>
      <c r="B51" s="23" t="s">
        <v>614</v>
      </c>
      <c r="C51" s="24">
        <v>0</v>
      </c>
      <c r="D51" s="24">
        <f t="shared" si="0"/>
        <v>0</v>
      </c>
      <c r="E51" s="24">
        <f t="shared" si="1"/>
        <v>0</v>
      </c>
      <c r="F51" s="24"/>
      <c r="G51" s="24"/>
      <c r="H51" s="24"/>
      <c r="I51" s="24"/>
      <c r="J51" s="24"/>
      <c r="K51" s="25"/>
      <c r="L51" s="24">
        <v>1</v>
      </c>
      <c r="M51" s="24"/>
      <c r="N51" s="24">
        <v>0</v>
      </c>
      <c r="O51" s="24" t="s">
        <v>21</v>
      </c>
      <c r="P51" s="24"/>
      <c r="Q51" s="25"/>
      <c r="R51" s="24">
        <v>0</v>
      </c>
      <c r="S51" s="24"/>
      <c r="T51" s="24"/>
      <c r="U51" s="24" t="s">
        <v>21</v>
      </c>
      <c r="V51" s="24"/>
      <c r="AE51" s="26"/>
    </row>
    <row r="52" spans="1:31" s="21" customFormat="1" ht="21.6" x14ac:dyDescent="0.3">
      <c r="A52" s="22" t="s">
        <v>613</v>
      </c>
      <c r="B52" s="23" t="s">
        <v>612</v>
      </c>
      <c r="C52" s="24">
        <v>0</v>
      </c>
      <c r="D52" s="24">
        <f t="shared" si="0"/>
        <v>0</v>
      </c>
      <c r="E52" s="24">
        <f t="shared" si="1"/>
        <v>0</v>
      </c>
      <c r="F52" s="24"/>
      <c r="G52" s="24"/>
      <c r="H52" s="24"/>
      <c r="I52" s="24"/>
      <c r="J52" s="24"/>
      <c r="K52" s="25"/>
      <c r="L52" s="24">
        <v>12</v>
      </c>
      <c r="M52" s="24">
        <v>-19</v>
      </c>
      <c r="N52" s="24">
        <v>1</v>
      </c>
      <c r="O52" s="24" t="s">
        <v>21</v>
      </c>
      <c r="P52" s="24">
        <v>12000</v>
      </c>
      <c r="Q52" s="25"/>
      <c r="R52" s="24">
        <v>39382</v>
      </c>
      <c r="S52" s="24">
        <v>3</v>
      </c>
      <c r="T52" s="24">
        <v>0</v>
      </c>
      <c r="U52" s="24" t="s">
        <v>21</v>
      </c>
      <c r="V52" s="24"/>
      <c r="AE52" s="26"/>
    </row>
    <row r="53" spans="1:31" s="21" customFormat="1" ht="21.6" x14ac:dyDescent="0.3">
      <c r="A53" s="22" t="s">
        <v>611</v>
      </c>
      <c r="B53" s="23" t="s">
        <v>610</v>
      </c>
      <c r="C53" s="24">
        <v>0</v>
      </c>
      <c r="D53" s="24">
        <f t="shared" si="0"/>
        <v>0</v>
      </c>
      <c r="E53" s="24">
        <f t="shared" si="1"/>
        <v>0</v>
      </c>
      <c r="F53" s="24"/>
      <c r="G53" s="24"/>
      <c r="H53" s="24"/>
      <c r="I53" s="24"/>
      <c r="J53" s="24"/>
      <c r="K53" s="25"/>
      <c r="L53" s="24">
        <v>2</v>
      </c>
      <c r="M53" s="24"/>
      <c r="N53" s="24">
        <v>1</v>
      </c>
      <c r="O53" s="24"/>
      <c r="P53" s="24">
        <v>2000</v>
      </c>
      <c r="Q53" s="25"/>
      <c r="R53" s="24">
        <v>20</v>
      </c>
      <c r="S53" s="24">
        <v>63</v>
      </c>
      <c r="T53" s="24">
        <v>0</v>
      </c>
      <c r="U53" s="24"/>
      <c r="V53" s="24"/>
      <c r="AE53" s="26"/>
    </row>
    <row r="54" spans="1:31" s="21" customFormat="1" x14ac:dyDescent="0.3">
      <c r="A54" s="22" t="s">
        <v>609</v>
      </c>
      <c r="B54" s="23" t="s">
        <v>608</v>
      </c>
      <c r="C54" s="24">
        <v>0</v>
      </c>
      <c r="D54" s="24">
        <f t="shared" si="0"/>
        <v>0</v>
      </c>
      <c r="E54" s="24">
        <f t="shared" si="1"/>
        <v>0</v>
      </c>
      <c r="F54" s="24"/>
      <c r="G54" s="24"/>
      <c r="H54" s="24"/>
      <c r="I54" s="24"/>
      <c r="J54" s="24"/>
      <c r="K54" s="25"/>
      <c r="L54" s="24">
        <v>136</v>
      </c>
      <c r="M54" s="24">
        <v>22</v>
      </c>
      <c r="N54" s="24">
        <v>81</v>
      </c>
      <c r="O54" s="24" t="s">
        <v>21</v>
      </c>
      <c r="P54" s="24">
        <v>1679</v>
      </c>
      <c r="Q54" s="25"/>
      <c r="R54" s="24">
        <v>36231</v>
      </c>
      <c r="S54" s="24">
        <v>21</v>
      </c>
      <c r="T54" s="24">
        <v>22360</v>
      </c>
      <c r="U54" s="24" t="s">
        <v>21</v>
      </c>
      <c r="V54" s="24">
        <v>1620</v>
      </c>
      <c r="AE54" s="26"/>
    </row>
    <row r="55" spans="1:31" s="21" customFormat="1" ht="21.6" x14ac:dyDescent="0.3">
      <c r="A55" s="22" t="s">
        <v>607</v>
      </c>
      <c r="B55" s="23" t="s">
        <v>606</v>
      </c>
      <c r="C55" s="24">
        <v>0</v>
      </c>
      <c r="D55" s="24">
        <f t="shared" si="0"/>
        <v>0</v>
      </c>
      <c r="E55" s="24">
        <f t="shared" si="1"/>
        <v>0</v>
      </c>
      <c r="F55" s="24"/>
      <c r="G55" s="24"/>
      <c r="H55" s="24"/>
      <c r="I55" s="24"/>
      <c r="J55" s="24"/>
      <c r="K55" s="25"/>
      <c r="L55" s="24">
        <v>93</v>
      </c>
      <c r="M55" s="24">
        <v>-3</v>
      </c>
      <c r="N55" s="24">
        <v>82</v>
      </c>
      <c r="O55" s="24"/>
      <c r="P55" s="24">
        <v>1134</v>
      </c>
      <c r="Q55" s="25"/>
      <c r="R55" s="24">
        <v>705</v>
      </c>
      <c r="S55" s="24">
        <v>57</v>
      </c>
      <c r="T55" s="24">
        <v>1119</v>
      </c>
      <c r="U55" s="24"/>
      <c r="V55" s="24">
        <v>630</v>
      </c>
      <c r="AE55" s="26"/>
    </row>
    <row r="56" spans="1:31" s="21" customFormat="1" ht="21.6" x14ac:dyDescent="0.3">
      <c r="A56" s="22" t="s">
        <v>605</v>
      </c>
      <c r="B56" s="23" t="s">
        <v>604</v>
      </c>
      <c r="C56" s="24">
        <v>0</v>
      </c>
      <c r="D56" s="24">
        <f t="shared" si="0"/>
        <v>0</v>
      </c>
      <c r="E56" s="24">
        <f t="shared" si="1"/>
        <v>0</v>
      </c>
      <c r="F56" s="24"/>
      <c r="G56" s="24"/>
      <c r="H56" s="24"/>
      <c r="I56" s="24"/>
      <c r="J56" s="24"/>
      <c r="K56" s="25"/>
      <c r="L56" s="24">
        <v>0</v>
      </c>
      <c r="M56" s="24"/>
      <c r="N56" s="24"/>
      <c r="O56" s="24"/>
      <c r="P56" s="24"/>
      <c r="Q56" s="25"/>
      <c r="R56" s="24">
        <v>1</v>
      </c>
      <c r="S56" s="24"/>
      <c r="T56" s="24">
        <v>0</v>
      </c>
      <c r="U56" s="24"/>
      <c r="V56" s="24"/>
      <c r="AE56" s="26"/>
    </row>
    <row r="57" spans="1:31" s="21" customFormat="1" x14ac:dyDescent="0.3">
      <c r="A57" s="22" t="s">
        <v>603</v>
      </c>
      <c r="B57" s="23" t="s">
        <v>602</v>
      </c>
      <c r="C57" s="24">
        <v>0</v>
      </c>
      <c r="D57" s="24">
        <f t="shared" si="0"/>
        <v>0</v>
      </c>
      <c r="E57" s="24">
        <f t="shared" si="1"/>
        <v>0</v>
      </c>
      <c r="F57" s="24"/>
      <c r="G57" s="24"/>
      <c r="H57" s="24"/>
      <c r="I57" s="24"/>
      <c r="J57" s="24"/>
      <c r="K57" s="25"/>
      <c r="L57" s="24">
        <v>2</v>
      </c>
      <c r="M57" s="24"/>
      <c r="N57" s="24">
        <v>1</v>
      </c>
      <c r="O57" s="24"/>
      <c r="P57" s="24">
        <v>2000</v>
      </c>
      <c r="Q57" s="25"/>
      <c r="R57" s="24">
        <v>4</v>
      </c>
      <c r="S57" s="24"/>
      <c r="T57" s="24">
        <v>1</v>
      </c>
      <c r="U57" s="24"/>
      <c r="V57" s="24">
        <v>4000</v>
      </c>
      <c r="AE57" s="26"/>
    </row>
    <row r="58" spans="1:31" s="21" customFormat="1" x14ac:dyDescent="0.3">
      <c r="A58" s="39" t="s">
        <v>601</v>
      </c>
      <c r="B58" s="38" t="s">
        <v>600</v>
      </c>
      <c r="C58" s="36">
        <v>0</v>
      </c>
      <c r="D58" s="24">
        <f t="shared" si="0"/>
        <v>0</v>
      </c>
      <c r="E58" s="24">
        <f t="shared" si="1"/>
        <v>0</v>
      </c>
      <c r="F58" s="36"/>
      <c r="G58" s="36"/>
      <c r="H58" s="36"/>
      <c r="I58" s="36"/>
      <c r="J58" s="36"/>
      <c r="K58" s="37"/>
      <c r="L58" s="36">
        <v>5</v>
      </c>
      <c r="M58" s="36"/>
      <c r="N58" s="36">
        <v>0</v>
      </c>
      <c r="O58" s="36"/>
      <c r="P58" s="36"/>
      <c r="Q58" s="37"/>
      <c r="R58" s="36">
        <v>684</v>
      </c>
      <c r="S58" s="36">
        <v>9</v>
      </c>
      <c r="T58" s="36">
        <v>501</v>
      </c>
      <c r="U58" s="36"/>
      <c r="V58" s="36">
        <v>1365</v>
      </c>
      <c r="W58" s="35"/>
      <c r="X58" s="35"/>
      <c r="Y58" s="35"/>
      <c r="Z58" s="35"/>
      <c r="AA58" s="35"/>
      <c r="AB58" s="35"/>
      <c r="AC58" s="35"/>
      <c r="AD58" s="35"/>
      <c r="AE58" s="34"/>
    </row>
    <row r="59" spans="1:31" x14ac:dyDescent="0.3">
      <c r="C59">
        <f>SUM(C12:C58)</f>
        <v>32492</v>
      </c>
      <c r="E59" s="33">
        <f>SUM(E12:E58)</f>
        <v>0.22662498886647223</v>
      </c>
    </row>
    <row r="60" spans="1:31" x14ac:dyDescent="0.3">
      <c r="D60" s="32" t="s">
        <v>155</v>
      </c>
      <c r="E60" s="31">
        <f>SQRT(E59)</f>
        <v>0.47605145611212263</v>
      </c>
    </row>
  </sheetData>
  <mergeCells count="8">
    <mergeCell ref="A1:I1"/>
    <mergeCell ref="A2:I2"/>
    <mergeCell ref="A9:A11"/>
    <mergeCell ref="B9:B11"/>
    <mergeCell ref="C9:AE9"/>
    <mergeCell ref="C10:J10"/>
    <mergeCell ref="K10:P10"/>
    <mergeCell ref="Q10:V10"/>
  </mergeCells>
  <hyperlinks>
    <hyperlink ref="A4" r:id="rId1" display="http://comtrade.un.org/" xr:uid="{6F3C8C48-DD04-49EE-8B6A-63A2AD843A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HS07</vt:lpstr>
      <vt:lpstr>HS08</vt:lpstr>
      <vt:lpstr>HS09</vt:lpstr>
      <vt:lpstr>HS10</vt:lpstr>
      <vt:lpstr>HS11</vt:lpstr>
      <vt:lpstr>HS12</vt:lpstr>
      <vt:lpstr>HS13</vt:lpstr>
      <vt:lpstr>HS14</vt:lpstr>
      <vt:lpstr>HS15</vt:lpstr>
      <vt:lpstr>HS16</vt:lpstr>
      <vt:lpstr>HS17</vt:lpstr>
      <vt:lpstr>HS18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LAKHAN</dc:creator>
  <cp:lastModifiedBy>SAJAL VATS _39A</cp:lastModifiedBy>
  <dcterms:created xsi:type="dcterms:W3CDTF">2015-06-05T18:17:20Z</dcterms:created>
  <dcterms:modified xsi:type="dcterms:W3CDTF">2024-06-21T11:45:09Z</dcterms:modified>
</cp:coreProperties>
</file>