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y.espinoza\Desktop\ischa\SETIEMBRE_2020_SUPERV\"/>
    </mc:Choice>
  </mc:AlternateContent>
  <xr:revisionPtr revIDLastSave="0" documentId="13_ncr:1_{15F5B802-524D-4E40-A491-A39D3A4C9154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<sst xmlns="http://schemas.openxmlformats.org/spreadsheetml/2006/main" count="126" uniqueCount="85">
  <si>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</si>
  <si>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</si>
  <si>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</si>
  <si>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</si>
  <si>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</si>
  <si>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</si>
  <si>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</si>
  <si>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</si>
  <si>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</si>
  <si>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</si>
  <si>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</si>
  <si>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</si>
  <si>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</si>
  <si>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</si>
  <si>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</si>
  <si>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</si>
  <si>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</si>
  <si>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</si>
  <si>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</si>
  <si>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</si>
  <si>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</si>
  <si>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</si>
  <si>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</si>
  <si>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</si>
  <si>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</si>
  <si>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</si>
  <si>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</si>
  <si>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</si>
  <si>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</si>
  <si>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</si>
  <si>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</si>
  <si>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</si>
  <si>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</si>
  <si>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</si>
  <si>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</si>
  <si>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</si>
  <si>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</si>
  <si>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</si>
  <si>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</si>
  <si>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</si>
  <si>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</si>
  <si>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</si>
  <si>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</si>
  <si>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</si>
  <si>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</si>
  <si>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</si>
  <si>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</si>
  <si>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</si>
  <si>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</si>
  <si>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</si>
  <si>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</si>
  <si>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</si>
  <si>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</si>
  <si>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</si>
  <si>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</si>
  <si>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</si>
  <si>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</si>
  <si>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</si>
  <si>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</si>
  <si>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</si>
  <si>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</si>
  <si>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</si>
  <si>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</si>
  <si>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</si>
  <si>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</si>
  <si>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 xml:space="preserve">BUSES  POR CONSORCIO DE  SAN JUAN DE LURIGANCHO                                                                                                                                                                             </t>
  </si>
  <si>
    <t xml:space="preserve">  14:00:00 p.m.</t>
  </si>
  <si>
    <t>75:55</t>
  </si>
  <si>
    <t>1370:15</t>
  </si>
  <si>
    <t>552:14</t>
  </si>
  <si>
    <t>39:06</t>
  </si>
  <si>
    <t>314:27</t>
  </si>
  <si>
    <t>142:01</t>
  </si>
  <si>
    <t>322:27</t>
  </si>
  <si>
    <t>1880:37</t>
  </si>
  <si>
    <t>740:14</t>
  </si>
  <si>
    <t>444:55</t>
  </si>
  <si>
    <t>389:43</t>
  </si>
  <si>
    <t>305:45</t>
  </si>
  <si>
    <t>640:22</t>
  </si>
  <si>
    <t>1228:20</t>
  </si>
  <si>
    <t>528:03</t>
  </si>
  <si>
    <t>248:45</t>
  </si>
  <si>
    <t>189:33</t>
  </si>
  <si>
    <t>261:59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</si>
</sst>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3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Explanatory Text" xfId="25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8" xr:uid="{00000000-0005-0000-0000-000022000000}"/>
    <cellStyle name="Normal 2 2" xfId="51" xr:uid="{00000000-0005-0000-0000-000023000000}"/>
    <cellStyle name="Normal 2 2 2" xfId="4" xr:uid="{00000000-0005-0000-0000-000024000000}"/>
    <cellStyle name="Normal 2 2 3" xfId="5" xr:uid="{00000000-0005-0000-0000-000025000000}"/>
    <cellStyle name="Normal 2 3" xfId="2" xr:uid="{00000000-0005-0000-0000-000026000000}"/>
    <cellStyle name="Normal 23" xfId="3" xr:uid="{00000000-0005-0000-0000-000027000000}"/>
    <cellStyle name="Normal 3" xfId="9" xr:uid="{00000000-0005-0000-0000-000028000000}"/>
    <cellStyle name="Normal 3 2" xfId="52" xr:uid="{00000000-0005-0000-0000-000029000000}"/>
    <cellStyle name="Normal 5 2" xfId="6" xr:uid="{00000000-0005-0000-0000-00002A000000}"/>
    <cellStyle name="Normal 6" xfId="7" xr:uid="{00000000-0005-0000-0000-00002B000000}"/>
    <cellStyle name="Note" xfId="24" builtinId="10" customBuiltin="1"/>
    <cellStyle name="Output" xfId="19" builtinId="21" customBuiltin="1"/>
    <cellStyle name="Percent" xfId="1" builtinId="5"/>
    <cellStyle name="Title" xfId="10" builtinId="15" customBuiltin="1"/>
    <cellStyle name="Total" xfId="26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39688</xdr:rowOff>
    </xdr:from>
    <xdr:to>
      <xdr:col>15</xdr:col>
      <xdr:colOff>6708</xdr:colOff>
      <xdr:row>29</xdr:row>
      <xdr:rowOff>25662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39688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H6" zoomScale="96" zoomScaleNormal="96" workbookViewId="0">
      <selection activeCell="S27" sqref="S27"/>
    </sheetView>
  </sheetViews>
  <sheetFormatPr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">
      <c r="B3" s="154">
        <v>44076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0.58333333333333337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67"/>
      <c r="E6" s="100">
        <f>E7</f>
        <v>7</v>
      </c>
      <c r="F6" s="101">
        <f>F7</f>
        <v>2369</v>
      </c>
      <c r="G6" s="102">
        <f>G7</f>
        <v>2842.8</v>
      </c>
      <c r="H6" s="103">
        <f>+H7</f>
        <v>105</v>
      </c>
      <c r="I6" s="104">
        <f>I7</f>
        <v>15.741997804610316</v>
      </c>
      <c r="J6" s="105">
        <f>SUM(J8+J7)</f>
        <v>1195.08</v>
      </c>
      <c r="K6" s="105">
        <f>J6</f>
        <v>1195.08</v>
      </c>
      <c r="L6" s="106" t="s">
        <v>67</v>
      </c>
      <c r="M6" s="107">
        <f>M7</f>
        <v>1.9822940723633566</v>
      </c>
      <c r="N6" s="108">
        <f>N7</f>
        <v>406.11428571428576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67"/>
      <c r="E7" s="110">
        <v>7</v>
      </c>
      <c r="F7" s="111">
        <v>2369</v>
      </c>
      <c r="G7" s="112">
        <v>2842.8</v>
      </c>
      <c r="H7" s="113">
        <v>105</v>
      </c>
      <c r="I7" s="114">
        <f>J7/(L7*24)</f>
        <v>15.741997804610316</v>
      </c>
      <c r="J7" s="115">
        <v>1195.08</v>
      </c>
      <c r="K7" s="115">
        <v>2717.99</v>
      </c>
      <c r="L7" s="116" t="s">
        <v>67</v>
      </c>
      <c r="M7" s="117">
        <f>+F7/J7</f>
        <v>1.9822940723633566</v>
      </c>
      <c r="N7" s="118">
        <f>+G7/E7</f>
        <v>406.11428571428576</v>
      </c>
      <c r="O7" s="118">
        <v>16.591201485401854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10652</v>
      </c>
      <c r="G9" s="123">
        <f t="shared" ref="G9" si="0">G10</f>
        <v>25405</v>
      </c>
      <c r="H9" s="124">
        <f>H10</f>
        <v>463</v>
      </c>
      <c r="I9" s="114">
        <f t="shared" ref="I9:I27" si="1">J9/(L9*24)</f>
        <v>25.714205403154445</v>
      </c>
      <c r="J9" s="125">
        <f>J10</f>
        <v>16466.52</v>
      </c>
      <c r="K9" s="125">
        <f>J9</f>
        <v>16466.52</v>
      </c>
      <c r="L9" s="126" t="s">
        <v>79</v>
      </c>
      <c r="M9" s="117">
        <f t="shared" ref="M9:M29" si="2">+F9/J9</f>
        <v>0.64688835285172575</v>
      </c>
      <c r="N9" s="118">
        <f t="shared" ref="N9:N27" si="3">+G9/E9</f>
        <v>362.92857142857144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67"/>
      <c r="E10" s="127">
        <v>70</v>
      </c>
      <c r="F10" s="111">
        <v>10652</v>
      </c>
      <c r="G10" s="112">
        <v>25405</v>
      </c>
      <c r="H10" s="113">
        <v>463</v>
      </c>
      <c r="I10" s="114">
        <f>J10/(L10*24)</f>
        <v>25.714205403154445</v>
      </c>
      <c r="J10" s="115">
        <v>16466.52</v>
      </c>
      <c r="K10" s="115">
        <v>32.5</v>
      </c>
      <c r="L10" s="116" t="s">
        <v>79</v>
      </c>
      <c r="M10" s="117">
        <f>+F10/J10</f>
        <v>0.64688835285172575</v>
      </c>
      <c r="N10" s="118">
        <f t="shared" si="3"/>
        <v>362.92857142857144</v>
      </c>
      <c r="O10" s="118">
        <v>26.76795548515944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67"/>
      <c r="E11" s="121">
        <f>SUM(E15+E14+E13+E12+E16)</f>
        <v>160</v>
      </c>
      <c r="F11" s="122">
        <f>SUM(F15+F14+F13+F12+F16)</f>
        <v>47838</v>
      </c>
      <c r="G11" s="123">
        <f>SUM(G15+G14+G13+G12+G16)</f>
        <v>65172.75</v>
      </c>
      <c r="H11" s="124">
        <f>SUM(H12+H13+H14+H15+H16)</f>
        <v>1656</v>
      </c>
      <c r="I11" s="114">
        <f t="shared" si="1"/>
        <v>13.664641208114363</v>
      </c>
      <c r="J11" s="125">
        <f>SUM(J12+J13+J14+J15+J16)</f>
        <v>25697.952000000001</v>
      </c>
      <c r="K11" s="125">
        <f>J11</f>
        <v>25697.952000000001</v>
      </c>
      <c r="L11" s="126" t="s">
        <v>74</v>
      </c>
      <c r="M11" s="117">
        <f t="shared" si="2"/>
        <v>1.8615491226693861</v>
      </c>
      <c r="N11" s="118">
        <f t="shared" si="3"/>
        <v>407.32968749999998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67"/>
      <c r="E12" s="127">
        <v>60</v>
      </c>
      <c r="F12" s="111">
        <v>18978</v>
      </c>
      <c r="G12" s="112">
        <v>26371.5</v>
      </c>
      <c r="H12" s="113">
        <v>572</v>
      </c>
      <c r="I12" s="128">
        <f>J12/(L12*24)</f>
        <v>13.545997658396002</v>
      </c>
      <c r="J12" s="115">
        <v>10027.199000000001</v>
      </c>
      <c r="K12" s="115">
        <v>24.200000000000003</v>
      </c>
      <c r="L12" s="116" t="s">
        <v>75</v>
      </c>
      <c r="M12" s="117">
        <f t="shared" si="2"/>
        <v>1.8926521753482701</v>
      </c>
      <c r="N12" s="118">
        <f t="shared" si="3"/>
        <v>439.52499999999998</v>
      </c>
      <c r="O12" s="118">
        <v>19.854108070498434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67"/>
      <c r="E13" s="127">
        <v>39</v>
      </c>
      <c r="F13" s="111">
        <v>10924</v>
      </c>
      <c r="G13" s="112">
        <v>14440.5</v>
      </c>
      <c r="H13" s="113">
        <v>402</v>
      </c>
      <c r="I13" s="128">
        <f t="shared" si="1"/>
        <v>11.739553474433416</v>
      </c>
      <c r="J13" s="115">
        <v>5223.1230000000014</v>
      </c>
      <c r="K13" s="115">
        <v>21.7</v>
      </c>
      <c r="L13" s="116" t="s">
        <v>76</v>
      </c>
      <c r="M13" s="117">
        <f t="shared" si="2"/>
        <v>2.0914690310758521</v>
      </c>
      <c r="N13" s="118">
        <f t="shared" si="3"/>
        <v>370.26923076923077</v>
      </c>
      <c r="O13" s="118">
        <v>21.595835565924872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67"/>
      <c r="E14" s="127">
        <v>34</v>
      </c>
      <c r="F14" s="111">
        <v>7518</v>
      </c>
      <c r="G14" s="112">
        <v>10299</v>
      </c>
      <c r="H14" s="113">
        <v>312</v>
      </c>
      <c r="I14" s="128">
        <f t="shared" si="1"/>
        <v>14.683744600778347</v>
      </c>
      <c r="J14" s="115">
        <v>5722.5</v>
      </c>
      <c r="K14" s="115">
        <v>22.95</v>
      </c>
      <c r="L14" s="116" t="s">
        <v>77</v>
      </c>
      <c r="M14" s="117">
        <f t="shared" si="2"/>
        <v>1.3137614678899083</v>
      </c>
      <c r="N14" s="118">
        <f t="shared" si="3"/>
        <v>302.91176470588238</v>
      </c>
      <c r="O14" s="118">
        <v>20.293680180325481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67"/>
      <c r="E15" s="127">
        <v>27</v>
      </c>
      <c r="F15" s="111">
        <v>10418</v>
      </c>
      <c r="G15" s="112">
        <v>14061.75</v>
      </c>
      <c r="H15" s="113">
        <v>370</v>
      </c>
      <c r="I15" s="128">
        <f t="shared" si="1"/>
        <v>15.45422730989371</v>
      </c>
      <c r="J15" s="115">
        <v>4725.1300000000019</v>
      </c>
      <c r="K15" s="115">
        <v>17.244999999999997</v>
      </c>
      <c r="L15" s="116" t="s">
        <v>78</v>
      </c>
      <c r="M15" s="117">
        <f t="shared" si="2"/>
        <v>2.2048070635093628</v>
      </c>
      <c r="N15" s="118">
        <f t="shared" si="3"/>
        <v>520.80555555555554</v>
      </c>
      <c r="O15" s="118">
        <v>23.995275034991217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64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117</v>
      </c>
      <c r="D17" s="167"/>
      <c r="E17" s="121">
        <f>SUM(E21+E20+E19+E18)</f>
        <v>111</v>
      </c>
      <c r="F17" s="122">
        <f>SUM(F21+F20+F19+F18)</f>
        <v>37281</v>
      </c>
      <c r="G17" s="123">
        <f>SUM(G21+G20+G19+G18)</f>
        <v>52156.5</v>
      </c>
      <c r="H17" s="124">
        <f>SUM(H21+H20+H19+H18)</f>
        <v>1767</v>
      </c>
      <c r="I17" s="114">
        <f t="shared" si="1"/>
        <v>19.257480325644501</v>
      </c>
      <c r="J17" s="125">
        <f>SUM(J18:J21)</f>
        <v>23654.604999999996</v>
      </c>
      <c r="K17" s="125">
        <f>J17</f>
        <v>23654.604999999996</v>
      </c>
      <c r="L17" s="126" t="s">
        <v>80</v>
      </c>
      <c r="M17" s="117">
        <f t="shared" si="2"/>
        <v>1.5760567551223115</v>
      </c>
      <c r="N17" s="118">
        <f t="shared" si="3"/>
        <v>469.87837837837839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67"/>
      <c r="E18" s="127">
        <v>41</v>
      </c>
      <c r="F18" s="111">
        <v>16950</v>
      </c>
      <c r="G18" s="112">
        <v>23844</v>
      </c>
      <c r="H18" s="113">
        <v>605</v>
      </c>
      <c r="I18" s="128">
        <f t="shared" si="1"/>
        <v>18.669586213426761</v>
      </c>
      <c r="J18" s="115">
        <v>9858.4750000000004</v>
      </c>
      <c r="K18" s="115">
        <v>16.295000000000002</v>
      </c>
      <c r="L18" s="116" t="s">
        <v>81</v>
      </c>
      <c r="M18" s="117">
        <f t="shared" si="2"/>
        <v>1.7193328582767617</v>
      </c>
      <c r="N18" s="118">
        <f t="shared" si="3"/>
        <v>581.56097560975604</v>
      </c>
      <c r="O18" s="118">
        <v>18.953291141647682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32</v>
      </c>
      <c r="D19" s="167"/>
      <c r="E19" s="127">
        <v>31</v>
      </c>
      <c r="F19" s="111">
        <v>8397</v>
      </c>
      <c r="G19" s="112">
        <v>11641.5</v>
      </c>
      <c r="H19" s="113">
        <v>439</v>
      </c>
      <c r="I19" s="128">
        <f t="shared" si="1"/>
        <v>20.621969849246227</v>
      </c>
      <c r="J19" s="115">
        <v>5129.7149999999992</v>
      </c>
      <c r="K19" s="115">
        <v>11.69</v>
      </c>
      <c r="L19" s="116" t="s">
        <v>82</v>
      </c>
      <c r="M19" s="117">
        <v>0</v>
      </c>
      <c r="N19" s="118">
        <v>0</v>
      </c>
      <c r="O19" s="118">
        <v>20.863264893326075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19</v>
      </c>
      <c r="D20" s="167"/>
      <c r="E20" s="127">
        <v>18</v>
      </c>
      <c r="F20" s="111">
        <v>5616</v>
      </c>
      <c r="G20" s="112">
        <v>7800</v>
      </c>
      <c r="H20" s="113">
        <v>333</v>
      </c>
      <c r="I20" s="128">
        <f t="shared" si="1"/>
        <v>22.759245581640727</v>
      </c>
      <c r="J20" s="115">
        <v>4314.0150000000003</v>
      </c>
      <c r="K20" s="115">
        <v>12.96</v>
      </c>
      <c r="L20" s="116" t="s">
        <v>83</v>
      </c>
      <c r="M20" s="117">
        <v>0</v>
      </c>
      <c r="N20" s="118">
        <v>0</v>
      </c>
      <c r="O20" s="118">
        <v>24.737252238685688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21</v>
      </c>
      <c r="D21" s="167"/>
      <c r="E21" s="127">
        <v>21</v>
      </c>
      <c r="F21" s="111">
        <v>6318</v>
      </c>
      <c r="G21" s="112">
        <v>8871</v>
      </c>
      <c r="H21" s="113">
        <v>390</v>
      </c>
      <c r="I21" s="128">
        <f>J21/(L21*24)</f>
        <v>16.613270564285259</v>
      </c>
      <c r="J21" s="115">
        <v>4352.3999999999996</v>
      </c>
      <c r="K21" s="115">
        <v>9.94</v>
      </c>
      <c r="L21" s="116" t="s">
        <v>84</v>
      </c>
      <c r="M21" s="117">
        <f t="shared" si="2"/>
        <v>1.4516129032258065</v>
      </c>
      <c r="N21" s="118">
        <f t="shared" si="3"/>
        <v>422.42857142857144</v>
      </c>
      <c r="O21" s="118">
        <v>16.326754017504822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67"/>
      <c r="E22" s="121">
        <f>SUM(E28+E27+E26+E25+E24+E23)</f>
        <v>172</v>
      </c>
      <c r="F22" s="122">
        <f>SUM(F23:F28)</f>
        <v>49833</v>
      </c>
      <c r="G22" s="123">
        <f>SUM(G28+G27+G26+G25+G24+G23)</f>
        <v>82458.499999999898</v>
      </c>
      <c r="H22" s="124">
        <f>SUM(H28+H27+H26+H25+H24+H23)</f>
        <v>1312</v>
      </c>
      <c r="I22" s="114">
        <f t="shared" si="1"/>
        <v>23.792052545155993</v>
      </c>
      <c r="J22" s="114">
        <f>SUM(J28+J27+J26+J25+J24+J23)</f>
        <v>32601.059999999998</v>
      </c>
      <c r="K22" s="114">
        <f>J22</f>
        <v>32601.059999999998</v>
      </c>
      <c r="L22" s="126" t="s">
        <v>68</v>
      </c>
      <c r="M22" s="117">
        <f>+F22/J22</f>
        <v>1.5285699299347937</v>
      </c>
      <c r="N22" s="118">
        <f>+G22/E22</f>
        <v>479.40988372092966</v>
      </c>
      <c r="O22" s="118">
        <v>0</v>
      </c>
      <c r="U22" s="156"/>
      <c r="V22" s="156"/>
      <c r="W22" s="156"/>
      <c r="X22" s="156"/>
      <c r="Y22" s="156"/>
      <c r="Z22" s="156"/>
      <c r="AA22" s="156"/>
    </row>
    <row r="23" spans="2:29" x14ac:dyDescent="0.25">
      <c r="B23" s="44">
        <v>201</v>
      </c>
      <c r="C23" s="110">
        <v>74</v>
      </c>
      <c r="D23" s="167"/>
      <c r="E23" s="127">
        <v>74</v>
      </c>
      <c r="F23" s="129">
        <v>25019</v>
      </c>
      <c r="G23" s="112">
        <v>41416.249999999898</v>
      </c>
      <c r="H23" s="113">
        <v>572</v>
      </c>
      <c r="I23" s="128">
        <f t="shared" si="1"/>
        <v>24.714045995050402</v>
      </c>
      <c r="J23" s="115">
        <v>13647.92</v>
      </c>
      <c r="K23" s="115">
        <v>24.27</v>
      </c>
      <c r="L23" s="116" t="s">
        <v>69</v>
      </c>
      <c r="M23" s="117">
        <f t="shared" si="2"/>
        <v>1.8331731135586962</v>
      </c>
      <c r="N23" s="118">
        <f t="shared" si="3"/>
        <v>559.6790540540527</v>
      </c>
      <c r="O23" s="118">
        <v>21.334038621394747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25">
      <c r="B24" s="44">
        <v>202</v>
      </c>
      <c r="C24" s="110">
        <v>10</v>
      </c>
      <c r="D24" s="167"/>
      <c r="E24" s="127">
        <v>10</v>
      </c>
      <c r="F24" s="111">
        <v>527</v>
      </c>
      <c r="G24" s="112">
        <v>869.55000000000098</v>
      </c>
      <c r="H24" s="113">
        <v>50</v>
      </c>
      <c r="I24" s="128">
        <v>0</v>
      </c>
      <c r="J24" s="115">
        <v>860.00000000000011</v>
      </c>
      <c r="K24" s="115">
        <v>24.27</v>
      </c>
      <c r="L24" s="116" t="s">
        <v>70</v>
      </c>
      <c r="M24" s="117">
        <v>0</v>
      </c>
      <c r="N24" s="118">
        <v>0</v>
      </c>
      <c r="O24" s="118">
        <v>25.369746242916975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.75" thickBot="1" x14ac:dyDescent="0.3">
      <c r="B25" s="44">
        <v>204</v>
      </c>
      <c r="C25" s="110">
        <v>32</v>
      </c>
      <c r="D25" s="167"/>
      <c r="E25" s="127">
        <v>32</v>
      </c>
      <c r="F25" s="111">
        <v>9309</v>
      </c>
      <c r="G25" s="130">
        <v>15449.6</v>
      </c>
      <c r="H25" s="113">
        <v>281</v>
      </c>
      <c r="I25" s="128">
        <f t="shared" si="1"/>
        <v>24.101033550643983</v>
      </c>
      <c r="J25" s="115">
        <v>7578.57</v>
      </c>
      <c r="K25" s="115">
        <v>37.130000000000003</v>
      </c>
      <c r="L25" s="116" t="s">
        <v>71</v>
      </c>
      <c r="M25" s="117">
        <f t="shared" si="2"/>
        <v>1.2283319940305362</v>
      </c>
      <c r="N25" s="118">
        <f t="shared" si="3"/>
        <v>482.8</v>
      </c>
      <c r="O25" s="118">
        <v>22.620459354708593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10">
        <v>14</v>
      </c>
      <c r="D26" s="167"/>
      <c r="E26" s="127">
        <v>14</v>
      </c>
      <c r="F26" s="111">
        <v>4192</v>
      </c>
      <c r="G26" s="130">
        <v>6876.5</v>
      </c>
      <c r="H26" s="113">
        <v>107</v>
      </c>
      <c r="I26" s="128">
        <f t="shared" si="1"/>
        <v>23.883816453467901</v>
      </c>
      <c r="J26" s="115">
        <v>3391.9</v>
      </c>
      <c r="K26" s="115">
        <v>30.099999999999969</v>
      </c>
      <c r="L26" s="116" t="s">
        <v>72</v>
      </c>
      <c r="M26" s="117">
        <f t="shared" si="2"/>
        <v>1.2358854919071907</v>
      </c>
      <c r="N26" s="118">
        <f t="shared" si="3"/>
        <v>491.17857142857144</v>
      </c>
      <c r="O26" s="118">
        <v>22.404434845248044</v>
      </c>
      <c r="S26" t="s">
        <v>24</v>
      </c>
      <c r="T26" s="1"/>
      <c r="U26" s="181">
        <f>B3</f>
        <v>44076</v>
      </c>
      <c r="V26" s="182"/>
      <c r="W26" s="182"/>
      <c r="X26" s="182"/>
      <c r="Y26" s="182"/>
      <c r="Z26" s="182"/>
      <c r="AA26" s="183"/>
    </row>
    <row r="27" spans="2:29" ht="15.75" thickBot="1" x14ac:dyDescent="0.3">
      <c r="B27" s="44">
        <v>209</v>
      </c>
      <c r="C27" s="110">
        <v>42</v>
      </c>
      <c r="D27" s="167"/>
      <c r="E27" s="127">
        <v>42</v>
      </c>
      <c r="F27" s="111">
        <v>10786</v>
      </c>
      <c r="G27" s="112">
        <v>17846.599999999999</v>
      </c>
      <c r="H27" s="113">
        <v>302</v>
      </c>
      <c r="I27" s="128">
        <f t="shared" si="1"/>
        <v>22.089223135369824</v>
      </c>
      <c r="J27" s="115">
        <v>7122.67</v>
      </c>
      <c r="K27" s="115">
        <v>23.87</v>
      </c>
      <c r="L27" s="116" t="s">
        <v>73</v>
      </c>
      <c r="M27" s="117">
        <f t="shared" si="2"/>
        <v>1.5143197705354874</v>
      </c>
      <c r="N27" s="118">
        <f t="shared" si="3"/>
        <v>424.9190476190476</v>
      </c>
      <c r="O27" s="118">
        <v>15.080282936774999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.75" thickBot="1" x14ac:dyDescent="0.3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64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">
      <c r="B29" s="49" t="s">
        <v>26</v>
      </c>
      <c r="C29" s="50">
        <f>SUM(C6+C9+C11+C17+C22)</f>
        <v>541</v>
      </c>
      <c r="D29" s="168"/>
      <c r="E29" s="50">
        <f>SUM(E6+E9+E11+E17+E22+P32)</f>
        <v>520</v>
      </c>
      <c r="F29" s="98">
        <f>SUM(F6+F9+F11+F17+F22)</f>
        <v>147973</v>
      </c>
      <c r="G29" s="90">
        <f>SUM(G6+G9+G11+G17+G22)</f>
        <v>228035.54999999987</v>
      </c>
      <c r="H29" s="52">
        <f>SUM(H6+H9+H11+H17+H22)</f>
        <v>5303</v>
      </c>
      <c r="I29" s="52"/>
      <c r="J29" s="53">
        <f>SUM(J6+J9+J11+J17+J22)</f>
        <v>99615.21699999999</v>
      </c>
      <c r="K29" s="53"/>
      <c r="L29" s="53"/>
      <c r="M29" s="53">
        <f t="shared" si="2"/>
        <v>1.4854457426921031</v>
      </c>
      <c r="N29" s="91">
        <f>G29/E29</f>
        <v>438.52990384615362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7</v>
      </c>
      <c r="Y29" s="55">
        <f t="shared" ref="Y29:Y34" si="4">+X29/V29</f>
        <v>0.5</v>
      </c>
      <c r="Z29" s="24">
        <f>F7</f>
        <v>2369</v>
      </c>
      <c r="AA29" s="67">
        <f>G6</f>
        <v>2842.8</v>
      </c>
    </row>
    <row r="30" spans="2:29" ht="15.75" customHeight="1" x14ac:dyDescent="0.25">
      <c r="B30" s="175" t="s">
        <v>65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4"/>
        <v>1</v>
      </c>
      <c r="Z30" s="24">
        <f>F9</f>
        <v>10652</v>
      </c>
      <c r="AA30" s="67">
        <f>G9</f>
        <v>25405</v>
      </c>
    </row>
    <row r="31" spans="2:29" x14ac:dyDescent="0.25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160</v>
      </c>
      <c r="Y31" s="55">
        <f t="shared" si="4"/>
        <v>0.95238095238095233</v>
      </c>
      <c r="Z31" s="24">
        <f>F11</f>
        <v>47838</v>
      </c>
      <c r="AA31" s="67">
        <f>G11</f>
        <v>65172.75</v>
      </c>
    </row>
    <row r="32" spans="2:29" x14ac:dyDescent="0.25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117</v>
      </c>
      <c r="W32" s="172"/>
      <c r="X32" s="56">
        <f>E17</f>
        <v>111</v>
      </c>
      <c r="Y32" s="55">
        <f t="shared" si="4"/>
        <v>0.94871794871794868</v>
      </c>
      <c r="Z32" s="24">
        <f>F17</f>
        <v>37281</v>
      </c>
      <c r="AA32" s="67">
        <f>G17</f>
        <v>52156.5</v>
      </c>
    </row>
    <row r="33" spans="2:27" ht="15.75" thickBot="1" x14ac:dyDescent="0.3">
      <c r="B33" s="141" t="s">
        <v>46</v>
      </c>
      <c r="C33" s="141"/>
      <c r="D33" s="140">
        <v>40</v>
      </c>
      <c r="E33" s="140"/>
      <c r="F33" s="140"/>
      <c r="G33" s="140">
        <v>35</v>
      </c>
      <c r="H33" s="140"/>
      <c r="I33" s="140">
        <v>8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172</v>
      </c>
      <c r="W33" s="172"/>
      <c r="X33" s="57">
        <f>E22</f>
        <v>172</v>
      </c>
      <c r="Y33" s="58">
        <f t="shared" si="4"/>
        <v>1</v>
      </c>
      <c r="Z33" s="47">
        <f>F22</f>
        <v>49833</v>
      </c>
      <c r="AA33" s="72">
        <f>G22</f>
        <v>82458.499999999898</v>
      </c>
    </row>
    <row r="34" spans="2:27" ht="15.75" thickBot="1" x14ac:dyDescent="0.3">
      <c r="B34" s="141" t="s">
        <v>47</v>
      </c>
      <c r="C34" s="141"/>
      <c r="D34" s="140">
        <v>58</v>
      </c>
      <c r="E34" s="140"/>
      <c r="F34" s="140"/>
      <c r="G34" s="140">
        <v>55</v>
      </c>
      <c r="H34" s="140"/>
      <c r="I34" s="140">
        <v>3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541</v>
      </c>
      <c r="W34" s="172"/>
      <c r="X34" s="75">
        <f>SUM(X29:X33)</f>
        <v>520</v>
      </c>
      <c r="Y34" s="59">
        <f t="shared" si="4"/>
        <v>0.96118299445471345</v>
      </c>
      <c r="Z34" s="51">
        <f>SUM(Z29+Z30+Z31+Z32+Z33)</f>
        <v>147973</v>
      </c>
      <c r="AA34" s="60">
        <f>SUM(AA29:AA33)</f>
        <v>228035.54999999987</v>
      </c>
    </row>
    <row r="35" spans="2:27" x14ac:dyDescent="0.25">
      <c r="B35" s="141" t="s">
        <v>48</v>
      </c>
      <c r="C35" s="141"/>
      <c r="D35" s="140">
        <v>70</v>
      </c>
      <c r="E35" s="140"/>
      <c r="F35" s="140"/>
      <c r="G35" s="144">
        <v>68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25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5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25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158</v>
      </c>
      <c r="H37" s="149"/>
      <c r="I37" s="149">
        <f>SUM(I33+I34+I35+I36)</f>
        <v>11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25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25">
      <c r="B39" s="79" t="s">
        <v>51</v>
      </c>
      <c r="C39" s="194" t="s">
        <v>60</v>
      </c>
      <c r="D39" s="194"/>
      <c r="E39" s="194"/>
    </row>
    <row r="40" spans="2:27" x14ac:dyDescent="0.25">
      <c r="B40" s="78" t="s">
        <v>52</v>
      </c>
      <c r="C40" s="146" t="s">
        <v>60</v>
      </c>
      <c r="D40" s="146"/>
      <c r="E40" s="146"/>
    </row>
    <row r="41" spans="2:27" x14ac:dyDescent="0.25">
      <c r="B41" s="86" t="s">
        <v>59</v>
      </c>
      <c r="C41" s="147" t="s">
        <v>60</v>
      </c>
      <c r="D41" s="147"/>
      <c r="E41" s="147"/>
    </row>
    <row r="48" spans="2:27" x14ac:dyDescent="0.25">
      <c r="K48" s="142"/>
      <c r="L48" s="143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Willy Alexander Espinoza Diaz</cp:lastModifiedBy>
  <dcterms:created xsi:type="dcterms:W3CDTF">2019-02-06T14:14:25Z</dcterms:created>
  <dcterms:modified xsi:type="dcterms:W3CDTF">2020-09-21T19:46:48Z</dcterms:modified>
</cp:coreProperties>
</file>