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sitpana\Desktop\SEPTIEMBRE PRODUCCION\"/>
    </mc:Choice>
  </mc:AlternateContent>
  <bookViews>
    <workbookView xWindow="0" yWindow="0" windowWidth="28800" windowHeight="12000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U26" i="1" l="1"/>
  <c r="J9" i="1" l="1"/>
  <c r="F22" i="1" l="1"/>
  <c r="Z33" i="1" s="1"/>
  <c r="H22" i="1"/>
  <c r="J22" i="1"/>
  <c r="K22" i="1" s="1"/>
  <c r="E22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0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X33" i="1" l="1"/>
  <c r="E29" i="1"/>
  <c r="Y30" i="1"/>
  <c r="T13" i="1"/>
  <c r="Y7" i="1"/>
  <c r="T14" i="1"/>
  <c r="T15" i="1"/>
  <c r="Y20" i="1"/>
  <c r="T21" i="1"/>
  <c r="T8" i="1"/>
  <c r="W7" i="1" s="1"/>
  <c r="Y14" i="1"/>
  <c r="Y12" i="1"/>
  <c r="Y15" i="1"/>
  <c r="AB7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G29" i="1"/>
  <c r="H29" i="1"/>
  <c r="W12" i="1" l="1"/>
  <c r="AA34" i="1"/>
  <c r="W18" i="1"/>
  <c r="AB18" i="1"/>
  <c r="AB12" i="1"/>
  <c r="Y34" i="1"/>
  <c r="N29" i="1"/>
  <c r="K6" i="1" l="1"/>
  <c r="M7" i="1"/>
  <c r="M6" i="1" s="1"/>
  <c r="I7" i="1"/>
  <c r="I6" i="1" s="1"/>
  <c r="J29" i="1" l="1"/>
  <c r="M29" i="1" s="1"/>
</calcChain>
</file>

<file path=xl/sharedStrings.xml><?xml version="1.0" encoding="utf-8"?>
<sst xmlns="http://schemas.openxmlformats.org/spreadsheetml/2006/main" count="126" uniqueCount="84">
  <si>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</si>
  <si>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</si>
  <si>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</si>
  <si>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</si>
  <si>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</si>
  <si>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</si>
  <si>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</si>
  <si>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</si>
  <si>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</si>
  <si>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</si>
  <si>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</si>
  <si>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</si>
  <si>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</si>
  <si>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</si>
  <si>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</si>
  <si>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</si>
  <si>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</si>
  <si>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</si>
  <si>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</si>
  <si>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</si>
  <si>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</si>
  <si>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</si>
  <si>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</si>
  <si>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</si>
  <si>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</si>
  <si>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</si>
  <si>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</si>
  <si>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</si>
  <si>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</si>
  <si>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</si>
  <si>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</si>
  <si>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</si>
  <si>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</si>
  <si>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</si>
  <si>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</si>
  <si>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</si>
  <si>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</si>
  <si>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</si>
  <si>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</si>
  <si>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</si>
  <si>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</si>
  <si>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</si>
  <si>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</si>
  <si>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</si>
  <si>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</si>
  <si>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</si>
  <si>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</si>
  <si>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</si>
  <si>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</si>
  <si>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</si>
  <si>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</si>
  <si>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</si>
  <si>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</si>
  <si>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</si>
  <si>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</si>
  <si>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</si>
  <si>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</si>
  <si>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</si>
  <si>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</si>
  <si>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</si>
  <si>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</si>
  <si>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</si>
  <si>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</si>
  <si>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</si>
  <si>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>0</t>
  </si>
  <si>
    <t>00</t>
  </si>
  <si>
    <t>ACTUALIZADO AL 99%</t>
  </si>
  <si>
    <t>14:02</t>
  </si>
  <si>
    <t>91:07</t>
  </si>
  <si>
    <t>48:53</t>
  </si>
  <si>
    <t>74:13</t>
  </si>
  <si>
    <t>40:26</t>
  </si>
  <si>
    <t>254:39</t>
  </si>
  <si>
    <t>217:36</t>
  </si>
  <si>
    <t>55:51</t>
  </si>
  <si>
    <t>79:33</t>
  </si>
  <si>
    <t>31:24</t>
  </si>
  <si>
    <t>50:48</t>
  </si>
  <si>
    <t>64:18</t>
  </si>
  <si>
    <t>103:35</t>
  </si>
  <si>
    <t>54:21</t>
  </si>
  <si>
    <t>49:14</t>
  </si>
  <si>
    <t xml:space="preserve">BUSES  POR CONSORCIO DE  SAN JUAN DE LURIGANCHO                                                                                                                                                                             </t>
  </si>
  <si>
    <t xml:space="preserve">  13:00:00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</si>
</sst>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11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0" fillId="0" borderId="12" xfId="0" applyFill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/>
    <cellStyle name="Normal 2 2 2" xfId="4"/>
    <cellStyle name="Normal 2 2 3" xfId="5"/>
    <cellStyle name="Normal 2 3" xfId="2"/>
    <cellStyle name="Normal 23" xfId="3"/>
    <cellStyle name="Normal 3" xfId="9"/>
    <cellStyle name="Normal 5 2" xfId="6"/>
    <cellStyle name="Normal 6" xfId="7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6708</xdr:colOff>
      <xdr:row>28</xdr:row>
      <xdr:rowOff>184411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335380" cy="59390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F53"/>
  <sheetViews>
    <sheetView showGridLines="0" tabSelected="1" topLeftCell="L5" zoomScale="96" zoomScaleNormal="96" workbookViewId="0">
      <selection activeCell="AC24" sqref="AC24"/>
    </sheetView>
  </sheetViews>
  <sheetFormatPr baseColWidth="10" defaultColWidth="10.7109375" defaultRowHeight="15" x14ac:dyDescent="0.25"/>
  <cols>
    <col min="1" max="1" width="0.7109375" customWidth="1"/>
    <col min="2" max="2" width="12.140625" customWidth="1"/>
    <col min="3" max="3" width="10.140625" customWidth="1"/>
    <col min="4" max="4" width="3" customWidth="1"/>
    <col min="5" max="5" width="8.28515625" customWidth="1"/>
    <col min="6" max="6" width="21.7109375" customWidth="1"/>
    <col min="7" max="7" width="17.42578125" customWidth="1"/>
    <col min="8" max="9" width="11.7109375" customWidth="1"/>
    <col min="10" max="10" width="13.140625" customWidth="1"/>
    <col min="11" max="11" width="13.140625" hidden="1" customWidth="1"/>
    <col min="12" max="12" width="13.5703125" customWidth="1"/>
    <col min="13" max="14" width="9.42578125" customWidth="1"/>
    <col min="15" max="15" width="12.5703125" customWidth="1"/>
    <col min="16" max="16" width="8.28515625" customWidth="1"/>
    <col min="17" max="17" width="10.7109375" customWidth="1"/>
    <col min="18" max="18" width="8.28515625" customWidth="1"/>
    <col min="19" max="19" width="7" style="1" customWidth="1"/>
    <col min="20" max="20" width="7" customWidth="1"/>
    <col min="21" max="21" width="10" customWidth="1"/>
    <col min="22" max="22" width="8.7109375" customWidth="1"/>
    <col min="23" max="23" width="8" customWidth="1"/>
    <col min="24" max="24" width="9.7109375" customWidth="1"/>
    <col min="25" max="25" width="9.140625" customWidth="1"/>
    <col min="26" max="26" width="9.85546875" bestFit="1" customWidth="1"/>
    <col min="27" max="27" width="16.7109375" customWidth="1"/>
    <col min="31" max="31" width="13.7109375" customWidth="1"/>
  </cols>
  <sheetData>
    <row r="1" spans="2:32" ht="15.75" x14ac:dyDescent="0.25">
      <c r="B1" s="149" t="s">
        <v>37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1"/>
      <c r="O1" s="93"/>
    </row>
    <row r="2" spans="2:32" ht="18" customHeight="1" thickBot="1" x14ac:dyDescent="0.3">
      <c r="B2" s="152" t="s">
        <v>38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4"/>
      <c r="O2" s="93"/>
    </row>
    <row r="3" spans="2:32" ht="18.75" customHeight="1" thickBot="1" x14ac:dyDescent="0.3">
      <c r="B3" s="153">
        <v>44080</v>
      </c>
      <c r="C3" s="153"/>
      <c r="D3" s="153"/>
      <c r="E3" s="153"/>
      <c r="F3" s="153"/>
      <c r="G3" s="153"/>
      <c r="H3" s="153"/>
      <c r="I3" s="153"/>
      <c r="J3" s="153"/>
      <c r="K3" s="76"/>
      <c r="L3" s="76"/>
      <c r="M3" s="179">
        <v>0.54166666666666663</v>
      </c>
      <c r="N3" s="179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">
      <c r="B4" s="157" t="s">
        <v>4</v>
      </c>
      <c r="C4" s="159" t="s">
        <v>5</v>
      </c>
      <c r="D4" s="160"/>
      <c r="E4" s="161"/>
      <c r="F4" s="162" t="s">
        <v>36</v>
      </c>
      <c r="G4" s="164" t="s">
        <v>3</v>
      </c>
      <c r="H4" s="168" t="s">
        <v>6</v>
      </c>
      <c r="I4" s="80" t="s">
        <v>55</v>
      </c>
      <c r="J4" s="183" t="s">
        <v>7</v>
      </c>
      <c r="K4" s="77" t="s">
        <v>53</v>
      </c>
      <c r="L4" s="80" t="s">
        <v>54</v>
      </c>
      <c r="M4" s="183" t="s">
        <v>8</v>
      </c>
      <c r="N4" s="183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">
      <c r="B5" s="158"/>
      <c r="C5" s="13" t="s">
        <v>10</v>
      </c>
      <c r="D5" s="165" t="s">
        <v>11</v>
      </c>
      <c r="E5" s="14" t="s">
        <v>12</v>
      </c>
      <c r="F5" s="163"/>
      <c r="G5" s="164"/>
      <c r="H5" s="168"/>
      <c r="I5" s="89" t="s">
        <v>58</v>
      </c>
      <c r="J5" s="184"/>
      <c r="K5" s="88" t="s">
        <v>57</v>
      </c>
      <c r="L5" s="89" t="s">
        <v>56</v>
      </c>
      <c r="M5" s="184"/>
      <c r="N5" s="184"/>
      <c r="O5" s="96" t="s">
        <v>63</v>
      </c>
      <c r="Q5" s="15"/>
      <c r="R5" s="15"/>
      <c r="S5" s="185" t="s">
        <v>13</v>
      </c>
      <c r="T5" s="185"/>
      <c r="U5" s="185"/>
      <c r="V5" s="185"/>
      <c r="W5" s="185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25">
      <c r="B6" s="19" t="s">
        <v>14</v>
      </c>
      <c r="C6" s="99">
        <f>SUM(C8+C7)</f>
        <v>6</v>
      </c>
      <c r="D6" s="166"/>
      <c r="E6" s="100">
        <f>E7</f>
        <v>3</v>
      </c>
      <c r="F6" s="101">
        <f>F7</f>
        <v>790</v>
      </c>
      <c r="G6" s="102">
        <f>G7</f>
        <v>948</v>
      </c>
      <c r="H6" s="103">
        <f>+H7</f>
        <v>28</v>
      </c>
      <c r="I6" s="104">
        <f>I7</f>
        <v>22.676009501187643</v>
      </c>
      <c r="J6" s="105">
        <v>318.21999999999997</v>
      </c>
      <c r="K6" s="105">
        <f>J6</f>
        <v>318.21999999999997</v>
      </c>
      <c r="L6" s="106" t="s">
        <v>67</v>
      </c>
      <c r="M6" s="107">
        <f>M7</f>
        <v>2.4825592357488531</v>
      </c>
      <c r="N6" s="108">
        <f>N7</f>
        <v>316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25">
      <c r="B7" s="23">
        <v>508</v>
      </c>
      <c r="C7" s="109">
        <v>6</v>
      </c>
      <c r="D7" s="166"/>
      <c r="E7" s="110">
        <v>3</v>
      </c>
      <c r="F7" s="111">
        <v>790</v>
      </c>
      <c r="G7" s="112">
        <v>948</v>
      </c>
      <c r="H7" s="113">
        <v>28</v>
      </c>
      <c r="I7" s="114">
        <f>J7/(L7*24)</f>
        <v>22.676009501187643</v>
      </c>
      <c r="J7" s="115">
        <v>318.21999999999997</v>
      </c>
      <c r="K7" s="115">
        <v>2717.99</v>
      </c>
      <c r="L7" s="116" t="s">
        <v>67</v>
      </c>
      <c r="M7" s="117">
        <f>+F7/J7</f>
        <v>2.4825592357488531</v>
      </c>
      <c r="N7" s="118">
        <f>+G7/E7</f>
        <v>316</v>
      </c>
      <c r="O7" s="118">
        <v>19.886977114410357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25">
      <c r="B8" s="23">
        <v>516</v>
      </c>
      <c r="C8" s="109">
        <v>0</v>
      </c>
      <c r="D8" s="166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">
      <c r="B9" s="28" t="s">
        <v>16</v>
      </c>
      <c r="C9" s="99">
        <f>C10</f>
        <v>15</v>
      </c>
      <c r="D9" s="166"/>
      <c r="E9" s="121">
        <f>E10</f>
        <v>15</v>
      </c>
      <c r="F9" s="122">
        <f>F10</f>
        <v>1959</v>
      </c>
      <c r="G9" s="123">
        <f t="shared" ref="G9" si="0">G10</f>
        <v>4297.5</v>
      </c>
      <c r="H9" s="124">
        <f>H10</f>
        <v>42</v>
      </c>
      <c r="I9" s="114">
        <f t="shared" ref="I9:I27" si="1">J9/(L9*24)</f>
        <v>45.808709175738727</v>
      </c>
      <c r="J9" s="125">
        <f>J10</f>
        <v>2945.5</v>
      </c>
      <c r="K9" s="125">
        <f>J9</f>
        <v>2945.5</v>
      </c>
      <c r="L9" s="126" t="s">
        <v>78</v>
      </c>
      <c r="M9" s="117">
        <f t="shared" ref="M9:M29" si="2">+F9/J9</f>
        <v>0.66508232897640474</v>
      </c>
      <c r="N9" s="118">
        <f t="shared" ref="N9:N27" si="3">+G9/E9</f>
        <v>286.5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25">
      <c r="B10" s="28">
        <v>107</v>
      </c>
      <c r="C10" s="109">
        <v>15</v>
      </c>
      <c r="D10" s="166"/>
      <c r="E10" s="127">
        <v>15</v>
      </c>
      <c r="F10" s="111">
        <v>1959</v>
      </c>
      <c r="G10" s="112">
        <v>4297.5</v>
      </c>
      <c r="H10" s="113">
        <v>42</v>
      </c>
      <c r="I10" s="114">
        <f>J10/(L10*24)</f>
        <v>45.808709175738727</v>
      </c>
      <c r="J10" s="115">
        <v>2945.5</v>
      </c>
      <c r="K10" s="115">
        <v>32.5</v>
      </c>
      <c r="L10" s="116" t="s">
        <v>78</v>
      </c>
      <c r="M10" s="117">
        <f>+F10/J10</f>
        <v>0.66508232897640474</v>
      </c>
      <c r="N10" s="118">
        <f t="shared" si="3"/>
        <v>286.5</v>
      </c>
      <c r="O10" s="118">
        <v>35.55799609999967</v>
      </c>
      <c r="T10" s="1"/>
      <c r="U10" s="1"/>
      <c r="V10" s="1"/>
      <c r="W10" s="1"/>
    </row>
    <row r="11" spans="2:32" x14ac:dyDescent="0.25">
      <c r="B11" s="35" t="s">
        <v>18</v>
      </c>
      <c r="C11" s="99">
        <f>SUM(C15+C14+C13+C12+C16)</f>
        <v>55</v>
      </c>
      <c r="D11" s="166"/>
      <c r="E11" s="121">
        <f>SUM(E15+E14+E13+E12+E16)</f>
        <v>47</v>
      </c>
      <c r="F11" s="122">
        <f>SUM(F15+F14+F13+F12+F16)</f>
        <v>7293</v>
      </c>
      <c r="G11" s="123">
        <f>SUM(G15+G14+G13+G12+G16)</f>
        <v>9304.5</v>
      </c>
      <c r="H11" s="124">
        <f>SUM(H12+H13+H14+H15+H16)</f>
        <v>352</v>
      </c>
      <c r="I11" s="114">
        <f t="shared" si="1"/>
        <v>30.03794620066758</v>
      </c>
      <c r="J11" s="125">
        <f>SUM(J12+J13+J14+J15+J16)</f>
        <v>7649.1630000000005</v>
      </c>
      <c r="K11" s="125">
        <f>J11</f>
        <v>7649.1630000000005</v>
      </c>
      <c r="L11" s="126" t="s">
        <v>72</v>
      </c>
      <c r="M11" s="117">
        <f t="shared" si="2"/>
        <v>0.9534376506292257</v>
      </c>
      <c r="N11" s="118">
        <f t="shared" si="3"/>
        <v>197.96808510638297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25">
      <c r="B12" s="36">
        <v>404</v>
      </c>
      <c r="C12" s="109">
        <v>16</v>
      </c>
      <c r="D12" s="166"/>
      <c r="E12" s="127">
        <v>16</v>
      </c>
      <c r="F12" s="111">
        <v>2830</v>
      </c>
      <c r="G12" s="112">
        <v>3733.5</v>
      </c>
      <c r="H12" s="113">
        <v>104</v>
      </c>
      <c r="I12" s="114">
        <f t="shared" si="1"/>
        <v>27.642846167916595</v>
      </c>
      <c r="J12" s="115">
        <v>2518.7240000000002</v>
      </c>
      <c r="K12" s="115">
        <v>24.200000000000003</v>
      </c>
      <c r="L12" s="116" t="s">
        <v>68</v>
      </c>
      <c r="M12" s="117">
        <f t="shared" si="2"/>
        <v>1.1235847992872581</v>
      </c>
      <c r="N12" s="118">
        <f t="shared" si="3"/>
        <v>233.34375</v>
      </c>
      <c r="O12" s="118">
        <v>25.886636886352179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25">
      <c r="B13" s="36">
        <v>405</v>
      </c>
      <c r="C13" s="109">
        <v>12</v>
      </c>
      <c r="D13" s="166"/>
      <c r="E13" s="127">
        <v>9</v>
      </c>
      <c r="F13" s="111">
        <v>1526</v>
      </c>
      <c r="G13" s="112">
        <v>1852.5</v>
      </c>
      <c r="H13" s="113">
        <v>74</v>
      </c>
      <c r="I13" s="114">
        <f t="shared" si="1"/>
        <v>32.945155131264919</v>
      </c>
      <c r="J13" s="115">
        <v>1610.4690000000001</v>
      </c>
      <c r="K13" s="115">
        <v>21.7</v>
      </c>
      <c r="L13" s="116" t="s">
        <v>69</v>
      </c>
      <c r="M13" s="117">
        <f t="shared" si="2"/>
        <v>0.94755006150382282</v>
      </c>
      <c r="N13" s="118">
        <f t="shared" si="3"/>
        <v>205.83333333333334</v>
      </c>
      <c r="O13" s="118">
        <v>27.819296528615247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25">
      <c r="B14" s="36">
        <v>409</v>
      </c>
      <c r="C14" s="109">
        <v>14</v>
      </c>
      <c r="D14" s="166"/>
      <c r="E14" s="127">
        <v>14</v>
      </c>
      <c r="F14" s="111">
        <v>1457</v>
      </c>
      <c r="G14" s="112">
        <v>1875</v>
      </c>
      <c r="H14" s="113">
        <v>92</v>
      </c>
      <c r="I14" s="114">
        <f t="shared" si="1"/>
        <v>28.374758589714805</v>
      </c>
      <c r="J14" s="115">
        <v>2105.8800000000006</v>
      </c>
      <c r="K14" s="115">
        <v>22.95</v>
      </c>
      <c r="L14" s="116" t="s">
        <v>70</v>
      </c>
      <c r="M14" s="117">
        <f t="shared" si="2"/>
        <v>0.69187228142154333</v>
      </c>
      <c r="N14" s="118">
        <f t="shared" si="3"/>
        <v>133.92857142857142</v>
      </c>
      <c r="O14" s="118">
        <v>25.23877403051522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25">
      <c r="B15" s="36">
        <v>412</v>
      </c>
      <c r="C15" s="109">
        <v>13</v>
      </c>
      <c r="D15" s="166"/>
      <c r="E15" s="127">
        <v>8</v>
      </c>
      <c r="F15" s="111">
        <v>1480</v>
      </c>
      <c r="G15" s="112">
        <v>1843.5</v>
      </c>
      <c r="H15" s="113">
        <v>82</v>
      </c>
      <c r="I15" s="128">
        <f t="shared" si="1"/>
        <v>34.973371805441062</v>
      </c>
      <c r="J15" s="115">
        <v>1414.0900000000001</v>
      </c>
      <c r="K15" s="115">
        <v>17.244999999999997</v>
      </c>
      <c r="L15" s="116" t="s">
        <v>71</v>
      </c>
      <c r="M15" s="117">
        <f t="shared" si="2"/>
        <v>1.0466094803018193</v>
      </c>
      <c r="N15" s="118">
        <f t="shared" si="3"/>
        <v>230.4375</v>
      </c>
      <c r="O15" s="118">
        <v>27.996523558151452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25">
      <c r="B16" s="36" t="s">
        <v>61</v>
      </c>
      <c r="C16" s="109">
        <v>0</v>
      </c>
      <c r="D16" s="166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64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25">
      <c r="B17" s="39" t="s">
        <v>50</v>
      </c>
      <c r="C17" s="99">
        <f>SUM(C21+C20+C19+C18)</f>
        <v>19</v>
      </c>
      <c r="D17" s="166"/>
      <c r="E17" s="121">
        <f>SUM(E21+E20+E19+E18)</f>
        <v>19</v>
      </c>
      <c r="F17" s="122">
        <f>SUM(F21+F20+F19+F18)</f>
        <v>3084</v>
      </c>
      <c r="G17" s="123">
        <f>SUM(G21+G20+G19+G18)</f>
        <v>4219.5</v>
      </c>
      <c r="H17" s="124">
        <f>SUM(H21+H20+H19+H18)</f>
        <v>199</v>
      </c>
      <c r="I17" s="114">
        <f t="shared" si="1"/>
        <v>25.852180209171358</v>
      </c>
      <c r="J17" s="125">
        <f>SUM(J18:J21)</f>
        <v>2677.855</v>
      </c>
      <c r="K17" s="125">
        <f>J17</f>
        <v>2677.855</v>
      </c>
      <c r="L17" s="126" t="s">
        <v>79</v>
      </c>
      <c r="M17" s="117">
        <f t="shared" si="2"/>
        <v>1.1516680328098421</v>
      </c>
      <c r="N17" s="118">
        <f t="shared" si="3"/>
        <v>222.07894736842104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25">
      <c r="B18" s="40">
        <v>301</v>
      </c>
      <c r="C18" s="109">
        <v>11</v>
      </c>
      <c r="D18" s="166"/>
      <c r="E18" s="127">
        <v>11</v>
      </c>
      <c r="F18" s="111">
        <v>1802</v>
      </c>
      <c r="G18" s="112">
        <v>2443.5</v>
      </c>
      <c r="H18" s="113">
        <v>89</v>
      </c>
      <c r="I18" s="128">
        <f t="shared" si="1"/>
        <v>26.683624655013801</v>
      </c>
      <c r="J18" s="115">
        <v>1450.2550000000001</v>
      </c>
      <c r="K18" s="115">
        <v>16.295000000000002</v>
      </c>
      <c r="L18" s="116" t="s">
        <v>80</v>
      </c>
      <c r="M18" s="117">
        <f t="shared" si="2"/>
        <v>1.2425401050160143</v>
      </c>
      <c r="N18" s="118">
        <f t="shared" si="3"/>
        <v>222.13636363636363</v>
      </c>
      <c r="O18" s="118">
        <v>25.716887130469729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25">
      <c r="B19" s="40">
        <v>302</v>
      </c>
      <c r="C19" s="109">
        <v>0</v>
      </c>
      <c r="D19" s="166"/>
      <c r="E19" s="127">
        <v>0</v>
      </c>
      <c r="F19" s="111">
        <v>0</v>
      </c>
      <c r="G19" s="112">
        <v>0</v>
      </c>
      <c r="H19" s="113">
        <v>0</v>
      </c>
      <c r="I19" s="128">
        <v>0</v>
      </c>
      <c r="J19" s="115">
        <v>0</v>
      </c>
      <c r="K19" s="115">
        <v>11.69</v>
      </c>
      <c r="L19" s="116" t="s">
        <v>65</v>
      </c>
      <c r="M19" s="117">
        <v>0</v>
      </c>
      <c r="N19" s="118">
        <v>0</v>
      </c>
      <c r="O19" s="118">
        <v>0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25">
      <c r="B20" s="40">
        <v>303</v>
      </c>
      <c r="C20" s="109">
        <v>0</v>
      </c>
      <c r="D20" s="166"/>
      <c r="E20" s="127">
        <v>0</v>
      </c>
      <c r="F20" s="111">
        <v>0</v>
      </c>
      <c r="G20" s="112">
        <v>0</v>
      </c>
      <c r="H20" s="113">
        <v>0</v>
      </c>
      <c r="I20" s="128">
        <v>0</v>
      </c>
      <c r="J20" s="115">
        <v>0</v>
      </c>
      <c r="K20" s="115">
        <v>12.96</v>
      </c>
      <c r="L20" s="116" t="s">
        <v>65</v>
      </c>
      <c r="M20" s="117">
        <v>0</v>
      </c>
      <c r="N20" s="118">
        <v>0</v>
      </c>
      <c r="O20" s="118">
        <v>0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25">
      <c r="B21" s="40">
        <v>306</v>
      </c>
      <c r="C21" s="109">
        <v>8</v>
      </c>
      <c r="D21" s="166"/>
      <c r="E21" s="127">
        <v>8</v>
      </c>
      <c r="F21" s="111">
        <v>1282</v>
      </c>
      <c r="G21" s="112">
        <v>1776</v>
      </c>
      <c r="H21" s="113">
        <v>110</v>
      </c>
      <c r="I21" s="128">
        <f>J21/(L21*24)</f>
        <v>24.934326337169935</v>
      </c>
      <c r="J21" s="115">
        <v>1227.5999999999999</v>
      </c>
      <c r="K21" s="115">
        <v>9.94</v>
      </c>
      <c r="L21" s="116" t="s">
        <v>81</v>
      </c>
      <c r="M21" s="117">
        <f t="shared" si="2"/>
        <v>1.0443141088302379</v>
      </c>
      <c r="N21" s="118">
        <f t="shared" si="3"/>
        <v>222</v>
      </c>
      <c r="O21" s="118">
        <v>20.054060759616931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25">
      <c r="B22" s="43" t="s">
        <v>23</v>
      </c>
      <c r="C22" s="99">
        <f>SUM(C28+C27+C26+C25+C24+C23)</f>
        <v>52</v>
      </c>
      <c r="D22" s="166"/>
      <c r="E22" s="121">
        <f>SUM(E28+E27+E26+E25+E24+E23)</f>
        <v>37</v>
      </c>
      <c r="F22" s="122">
        <f>SUM(F23:F28)</f>
        <v>6876</v>
      </c>
      <c r="G22" s="123">
        <f>SUM(G28+G27+G26+G25+G24+G23)</f>
        <v>11014.3</v>
      </c>
      <c r="H22" s="124">
        <f>SUM(H28+H27+H26+H25+H24+H23)</f>
        <v>224</v>
      </c>
      <c r="I22" s="114">
        <f t="shared" si="1"/>
        <v>26.653906249999999</v>
      </c>
      <c r="J22" s="114">
        <f>SUM(J28+J27+J26+J25+J24+J23)</f>
        <v>5799.8899999999994</v>
      </c>
      <c r="K22" s="114">
        <f>J22</f>
        <v>5799.8899999999994</v>
      </c>
      <c r="L22" s="126" t="s">
        <v>73</v>
      </c>
      <c r="M22" s="117">
        <f>+F22/J22</f>
        <v>1.1855397257534195</v>
      </c>
      <c r="N22" s="118">
        <f>+G22/E22</f>
        <v>297.68378378378378</v>
      </c>
      <c r="O22" s="118"/>
      <c r="U22" s="155"/>
      <c r="V22" s="155"/>
      <c r="W22" s="155"/>
      <c r="X22" s="155"/>
      <c r="Y22" s="155"/>
      <c r="Z22" s="155"/>
      <c r="AA22" s="155"/>
    </row>
    <row r="23" spans="2:29" x14ac:dyDescent="0.25">
      <c r="B23" s="44">
        <v>201</v>
      </c>
      <c r="C23" s="110">
        <v>22</v>
      </c>
      <c r="D23" s="166"/>
      <c r="E23" s="127">
        <v>12</v>
      </c>
      <c r="F23" s="111">
        <v>2591</v>
      </c>
      <c r="G23" s="112">
        <v>4142.8999999999996</v>
      </c>
      <c r="H23" s="113">
        <v>71</v>
      </c>
      <c r="I23" s="128">
        <f t="shared" si="1"/>
        <v>30.332318710832585</v>
      </c>
      <c r="J23" s="115">
        <v>1694.06</v>
      </c>
      <c r="K23" s="115">
        <v>24.27</v>
      </c>
      <c r="L23" s="116" t="s">
        <v>74</v>
      </c>
      <c r="M23" s="117">
        <f t="shared" si="2"/>
        <v>1.5294617664073291</v>
      </c>
      <c r="N23" s="118">
        <f t="shared" si="3"/>
        <v>345.24166666666662</v>
      </c>
      <c r="O23" s="118">
        <v>21.338277961782644</v>
      </c>
      <c r="S23" s="1" t="s">
        <v>2</v>
      </c>
      <c r="T23" s="1"/>
      <c r="U23" s="156" t="s">
        <v>40</v>
      </c>
      <c r="V23" s="156"/>
      <c r="W23" s="156"/>
      <c r="X23" s="156"/>
      <c r="Y23" s="156"/>
      <c r="Z23" s="156"/>
      <c r="AA23" s="156"/>
    </row>
    <row r="24" spans="2:29" x14ac:dyDescent="0.25">
      <c r="B24" s="44">
        <v>202</v>
      </c>
      <c r="C24" s="110">
        <v>0</v>
      </c>
      <c r="D24" s="166"/>
      <c r="E24" s="127">
        <v>0</v>
      </c>
      <c r="F24" s="111">
        <v>0</v>
      </c>
      <c r="G24" s="112">
        <v>0</v>
      </c>
      <c r="H24" s="113">
        <v>0</v>
      </c>
      <c r="I24" s="128">
        <v>0</v>
      </c>
      <c r="J24" s="115">
        <v>0</v>
      </c>
      <c r="K24" s="115">
        <v>24.27</v>
      </c>
      <c r="L24" s="116" t="s">
        <v>65</v>
      </c>
      <c r="M24" s="117">
        <v>0</v>
      </c>
      <c r="N24" s="118">
        <v>0</v>
      </c>
      <c r="O24" s="118">
        <v>0</v>
      </c>
      <c r="T24" s="1"/>
      <c r="U24" s="189" t="s">
        <v>41</v>
      </c>
      <c r="V24" s="189"/>
      <c r="W24" s="189"/>
      <c r="X24" s="189"/>
      <c r="Y24" s="189"/>
      <c r="Z24" s="189"/>
      <c r="AA24" s="189"/>
    </row>
    <row r="25" spans="2:29" ht="15.75" thickBot="1" x14ac:dyDescent="0.3">
      <c r="B25" s="44">
        <v>204</v>
      </c>
      <c r="C25" s="110">
        <v>14</v>
      </c>
      <c r="D25" s="166"/>
      <c r="E25" s="127">
        <v>13</v>
      </c>
      <c r="F25" s="111">
        <v>2345</v>
      </c>
      <c r="G25" s="129">
        <v>3770.6</v>
      </c>
      <c r="H25" s="113">
        <v>75</v>
      </c>
      <c r="I25" s="128">
        <f t="shared" si="1"/>
        <v>25.427404148334382</v>
      </c>
      <c r="J25" s="115">
        <v>2022.75</v>
      </c>
      <c r="K25" s="115">
        <v>37.130000000000003</v>
      </c>
      <c r="L25" s="116" t="s">
        <v>75</v>
      </c>
      <c r="M25" s="117">
        <f t="shared" si="2"/>
        <v>1.1593128167099247</v>
      </c>
      <c r="N25" s="118">
        <f t="shared" si="3"/>
        <v>290.04615384615386</v>
      </c>
      <c r="O25" s="118">
        <v>28.896597437147594</v>
      </c>
      <c r="T25" s="1"/>
      <c r="U25" s="84"/>
      <c r="V25" s="84"/>
      <c r="W25" s="84"/>
      <c r="X25" s="84"/>
      <c r="Y25" s="84"/>
      <c r="Z25" s="84"/>
      <c r="AA25" s="84" t="s">
        <v>83</v>
      </c>
    </row>
    <row r="26" spans="2:29" ht="16.5" thickBot="1" x14ac:dyDescent="0.3">
      <c r="B26" s="44">
        <v>206</v>
      </c>
      <c r="C26" s="110">
        <v>5</v>
      </c>
      <c r="D26" s="166"/>
      <c r="E26" s="127">
        <v>5</v>
      </c>
      <c r="F26" s="111">
        <v>563</v>
      </c>
      <c r="G26" s="129">
        <v>880.6</v>
      </c>
      <c r="H26" s="113">
        <v>30</v>
      </c>
      <c r="I26" s="128">
        <f t="shared" si="1"/>
        <v>30.286624203821656</v>
      </c>
      <c r="J26" s="115">
        <v>951</v>
      </c>
      <c r="K26" s="115">
        <v>30.099999999999969</v>
      </c>
      <c r="L26" s="116" t="s">
        <v>76</v>
      </c>
      <c r="M26" s="117">
        <f t="shared" si="2"/>
        <v>0.59200841219768663</v>
      </c>
      <c r="N26" s="118">
        <f t="shared" si="3"/>
        <v>176.12</v>
      </c>
      <c r="O26" s="118">
        <v>27.180333507418837</v>
      </c>
      <c r="S26" t="s">
        <v>24</v>
      </c>
      <c r="T26" s="1"/>
      <c r="U26" s="180">
        <f>B3</f>
        <v>44080</v>
      </c>
      <c r="V26" s="181"/>
      <c r="W26" s="181"/>
      <c r="X26" s="181"/>
      <c r="Y26" s="181"/>
      <c r="Z26" s="181"/>
      <c r="AA26" s="182"/>
    </row>
    <row r="27" spans="2:29" ht="15.75" thickBot="1" x14ac:dyDescent="0.3">
      <c r="B27" s="44">
        <v>209</v>
      </c>
      <c r="C27" s="110">
        <v>11</v>
      </c>
      <c r="D27" s="166"/>
      <c r="E27" s="127">
        <v>7</v>
      </c>
      <c r="F27" s="111">
        <v>1377</v>
      </c>
      <c r="G27" s="112">
        <v>2220.1999999999998</v>
      </c>
      <c r="H27" s="113">
        <v>48</v>
      </c>
      <c r="I27" s="128">
        <f t="shared" si="1"/>
        <v>22.285039370078739</v>
      </c>
      <c r="J27" s="115">
        <v>1132.08</v>
      </c>
      <c r="K27" s="115">
        <v>23.87</v>
      </c>
      <c r="L27" s="116" t="s">
        <v>77</v>
      </c>
      <c r="M27" s="117">
        <f t="shared" si="2"/>
        <v>1.2163451346194616</v>
      </c>
      <c r="N27" s="118">
        <f t="shared" si="3"/>
        <v>317.17142857142852</v>
      </c>
      <c r="O27" s="118">
        <v>22.302509905798473</v>
      </c>
      <c r="T27" s="1"/>
      <c r="U27" s="169" t="s">
        <v>4</v>
      </c>
      <c r="V27" s="186" t="s">
        <v>5</v>
      </c>
      <c r="W27" s="187"/>
      <c r="X27" s="187"/>
      <c r="Y27" s="188"/>
      <c r="Z27" s="169" t="s">
        <v>2</v>
      </c>
      <c r="AA27" s="169" t="s">
        <v>3</v>
      </c>
    </row>
    <row r="28" spans="2:29" ht="15.75" thickBot="1" x14ac:dyDescent="0.3">
      <c r="B28" s="45">
        <v>257</v>
      </c>
      <c r="C28" s="110">
        <v>0</v>
      </c>
      <c r="D28" s="166"/>
      <c r="E28" s="130">
        <v>0</v>
      </c>
      <c r="F28" s="131">
        <v>0</v>
      </c>
      <c r="G28" s="132">
        <v>0</v>
      </c>
      <c r="H28" s="133">
        <v>0</v>
      </c>
      <c r="I28" s="134">
        <v>0</v>
      </c>
      <c r="J28" s="135">
        <v>0</v>
      </c>
      <c r="K28" s="135">
        <v>13.76</v>
      </c>
      <c r="L28" s="136" t="s">
        <v>64</v>
      </c>
      <c r="M28" s="137">
        <v>0</v>
      </c>
      <c r="N28" s="138">
        <v>0</v>
      </c>
      <c r="O28" s="138">
        <v>0</v>
      </c>
      <c r="T28" s="1"/>
      <c r="U28" s="163"/>
      <c r="V28" s="13" t="s">
        <v>10</v>
      </c>
      <c r="W28" s="170" t="s">
        <v>11</v>
      </c>
      <c r="X28" s="14" t="s">
        <v>12</v>
      </c>
      <c r="Y28" s="48" t="s">
        <v>25</v>
      </c>
      <c r="Z28" s="163"/>
      <c r="AA28" s="163"/>
    </row>
    <row r="29" spans="2:29" ht="15.75" customHeight="1" thickBot="1" x14ac:dyDescent="0.3">
      <c r="B29" s="49" t="s">
        <v>26</v>
      </c>
      <c r="C29" s="50">
        <f>SUM(C6+C9+C11+C17+C22)</f>
        <v>147</v>
      </c>
      <c r="D29" s="167"/>
      <c r="E29" s="50">
        <f>SUM(E6+E9+E11+E17+E22+P32)</f>
        <v>121</v>
      </c>
      <c r="F29" s="98">
        <f>SUM(F6+F9+F11+F17+F22)</f>
        <v>20002</v>
      </c>
      <c r="G29" s="90">
        <f>SUM(G6+G9+G11+G17+G22)</f>
        <v>29783.8</v>
      </c>
      <c r="H29" s="52">
        <f>SUM(H6+H9+H11+H17+H22)</f>
        <v>845</v>
      </c>
      <c r="I29" s="52"/>
      <c r="J29" s="53">
        <f>SUM(J6+J9+J11+J17+J22)</f>
        <v>19390.627999999997</v>
      </c>
      <c r="K29" s="53"/>
      <c r="L29" s="53"/>
      <c r="M29" s="53">
        <f t="shared" si="2"/>
        <v>1.0315292521727508</v>
      </c>
      <c r="N29" s="91">
        <f>G29/E29</f>
        <v>246.14710743801652</v>
      </c>
      <c r="O29" s="97"/>
      <c r="T29" s="1"/>
      <c r="U29" s="66" t="s">
        <v>14</v>
      </c>
      <c r="V29" s="54">
        <f>C6</f>
        <v>6</v>
      </c>
      <c r="W29" s="171"/>
      <c r="X29" s="54">
        <f>E6</f>
        <v>3</v>
      </c>
      <c r="Y29" s="55">
        <f t="shared" ref="Y29:Y34" si="4">+X29/V29</f>
        <v>0.5</v>
      </c>
      <c r="Z29" s="24">
        <f>F7</f>
        <v>790</v>
      </c>
      <c r="AA29" s="67">
        <f>G6</f>
        <v>948</v>
      </c>
    </row>
    <row r="30" spans="2:29" ht="15.75" customHeight="1" x14ac:dyDescent="0.25">
      <c r="B30" s="174" t="s">
        <v>82</v>
      </c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S30" s="73" t="s">
        <v>39</v>
      </c>
      <c r="U30" s="68" t="s">
        <v>16</v>
      </c>
      <c r="V30" s="34">
        <f>C9</f>
        <v>15</v>
      </c>
      <c r="W30" s="171"/>
      <c r="X30" s="56">
        <f>E9</f>
        <v>15</v>
      </c>
      <c r="Y30" s="55">
        <f t="shared" si="4"/>
        <v>1</v>
      </c>
      <c r="Z30" s="24">
        <f>F9</f>
        <v>1959</v>
      </c>
      <c r="AA30" s="67">
        <f>G9</f>
        <v>4297.5</v>
      </c>
    </row>
    <row r="31" spans="2:29" x14ac:dyDescent="0.25">
      <c r="B31" s="174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Q31" s="85"/>
      <c r="U31" s="69" t="s">
        <v>18</v>
      </c>
      <c r="V31" s="34">
        <f>C11</f>
        <v>55</v>
      </c>
      <c r="W31" s="171"/>
      <c r="X31" s="56">
        <f>E11</f>
        <v>47</v>
      </c>
      <c r="Y31" s="55">
        <f t="shared" si="4"/>
        <v>0.8545454545454545</v>
      </c>
      <c r="Z31" s="24">
        <f>F11</f>
        <v>7293</v>
      </c>
      <c r="AA31" s="67">
        <f>G11</f>
        <v>9304.5</v>
      </c>
    </row>
    <row r="32" spans="2:29" x14ac:dyDescent="0.25">
      <c r="B32" s="172" t="s">
        <v>42</v>
      </c>
      <c r="C32" s="172"/>
      <c r="D32" s="173" t="s">
        <v>43</v>
      </c>
      <c r="E32" s="173"/>
      <c r="F32" s="173"/>
      <c r="G32" s="173" t="s">
        <v>44</v>
      </c>
      <c r="H32" s="173"/>
      <c r="I32" s="173" t="s">
        <v>45</v>
      </c>
      <c r="J32" s="173"/>
      <c r="K32" s="173"/>
      <c r="L32" s="173"/>
      <c r="M32" s="173"/>
      <c r="N32" s="173"/>
      <c r="O32" s="173"/>
      <c r="U32" s="70" t="s">
        <v>21</v>
      </c>
      <c r="V32" s="34">
        <f>C17</f>
        <v>19</v>
      </c>
      <c r="W32" s="171"/>
      <c r="X32" s="56">
        <f>E17</f>
        <v>19</v>
      </c>
      <c r="Y32" s="55">
        <f t="shared" si="4"/>
        <v>1</v>
      </c>
      <c r="Z32" s="24">
        <f>F17</f>
        <v>3084</v>
      </c>
      <c r="AA32" s="67">
        <f>G17</f>
        <v>4219.5</v>
      </c>
    </row>
    <row r="33" spans="2:27" ht="15.75" thickBot="1" x14ac:dyDescent="0.3">
      <c r="B33" s="140" t="s">
        <v>46</v>
      </c>
      <c r="C33" s="140"/>
      <c r="D33" s="139">
        <v>25</v>
      </c>
      <c r="E33" s="139"/>
      <c r="F33" s="139"/>
      <c r="G33" s="139">
        <v>17</v>
      </c>
      <c r="H33" s="139"/>
      <c r="I33" s="139">
        <v>8</v>
      </c>
      <c r="J33" s="139"/>
      <c r="K33" s="139"/>
      <c r="L33" s="139"/>
      <c r="M33" s="139"/>
      <c r="N33" s="139"/>
      <c r="O33" s="139"/>
      <c r="U33" s="71" t="s">
        <v>23</v>
      </c>
      <c r="V33" s="46">
        <f>C22</f>
        <v>52</v>
      </c>
      <c r="W33" s="171"/>
      <c r="X33" s="57">
        <f>E22</f>
        <v>37</v>
      </c>
      <c r="Y33" s="58">
        <f t="shared" si="4"/>
        <v>0.71153846153846156</v>
      </c>
      <c r="Z33" s="47">
        <f>F22</f>
        <v>6876</v>
      </c>
      <c r="AA33" s="72">
        <f>G22</f>
        <v>11014.3</v>
      </c>
    </row>
    <row r="34" spans="2:27" ht="15.75" thickBot="1" x14ac:dyDescent="0.3">
      <c r="B34" s="140" t="s">
        <v>47</v>
      </c>
      <c r="C34" s="140"/>
      <c r="D34" s="139">
        <v>30</v>
      </c>
      <c r="E34" s="139"/>
      <c r="F34" s="139"/>
      <c r="G34" s="139">
        <v>30</v>
      </c>
      <c r="H34" s="139"/>
      <c r="I34" s="139">
        <v>0</v>
      </c>
      <c r="J34" s="139"/>
      <c r="K34" s="139"/>
      <c r="L34" s="139"/>
      <c r="M34" s="139"/>
      <c r="N34" s="139"/>
      <c r="O34" s="139"/>
      <c r="U34" s="49" t="s">
        <v>26</v>
      </c>
      <c r="V34" s="75">
        <f>SUM(V29:V33)</f>
        <v>147</v>
      </c>
      <c r="W34" s="171"/>
      <c r="X34" s="75">
        <f>SUM(X29:X33)</f>
        <v>121</v>
      </c>
      <c r="Y34" s="59">
        <f t="shared" si="4"/>
        <v>0.8231292517006803</v>
      </c>
      <c r="Z34" s="51">
        <f>SUM(Z29+Z30+Z31+Z32+Z33)</f>
        <v>20002</v>
      </c>
      <c r="AA34" s="60">
        <f>SUM(AA29:AA33)</f>
        <v>29783.8</v>
      </c>
    </row>
    <row r="35" spans="2:27" x14ac:dyDescent="0.25">
      <c r="B35" s="140" t="s">
        <v>48</v>
      </c>
      <c r="C35" s="140"/>
      <c r="D35" s="139">
        <v>0</v>
      </c>
      <c r="E35" s="139"/>
      <c r="F35" s="139"/>
      <c r="G35" s="143">
        <v>0</v>
      </c>
      <c r="H35" s="144"/>
      <c r="I35" s="139">
        <v>0</v>
      </c>
      <c r="J35" s="139"/>
      <c r="K35" s="139"/>
      <c r="L35" s="139"/>
      <c r="M35" s="139"/>
      <c r="N35" s="139"/>
      <c r="O35" s="139"/>
      <c r="U35" s="74" t="s">
        <v>50</v>
      </c>
      <c r="V35" s="176" t="s">
        <v>60</v>
      </c>
      <c r="W35" s="177"/>
      <c r="X35" s="178"/>
    </row>
    <row r="36" spans="2:27" x14ac:dyDescent="0.25">
      <c r="B36" s="140" t="s">
        <v>49</v>
      </c>
      <c r="C36" s="140"/>
      <c r="D36" s="139">
        <v>0</v>
      </c>
      <c r="E36" s="139"/>
      <c r="F36" s="139"/>
      <c r="G36" s="139">
        <v>0</v>
      </c>
      <c r="H36" s="139"/>
      <c r="I36" s="139">
        <f t="shared" ref="I36" si="5">+D36-G36</f>
        <v>0</v>
      </c>
      <c r="J36" s="139"/>
      <c r="K36" s="139"/>
      <c r="L36" s="139"/>
      <c r="M36" s="139"/>
      <c r="N36" s="139"/>
      <c r="O36" s="139"/>
      <c r="U36" s="79" t="s">
        <v>51</v>
      </c>
      <c r="V36" s="194" t="s">
        <v>60</v>
      </c>
      <c r="W36" s="195"/>
      <c r="X36" s="196"/>
    </row>
    <row r="37" spans="2:27" x14ac:dyDescent="0.25">
      <c r="B37" s="148" t="s">
        <v>26</v>
      </c>
      <c r="C37" s="148"/>
      <c r="D37" s="198">
        <f>SUM(D33+D34+D35+D36)</f>
        <v>55</v>
      </c>
      <c r="E37" s="199"/>
      <c r="F37" s="200"/>
      <c r="G37" s="148">
        <f>SUM(G33+G34+G35+G36)</f>
        <v>47</v>
      </c>
      <c r="H37" s="148"/>
      <c r="I37" s="148">
        <f>SUM(I33+I34+I35+I36)</f>
        <v>8</v>
      </c>
      <c r="J37" s="148"/>
      <c r="K37" s="148"/>
      <c r="L37" s="148"/>
      <c r="M37" s="148"/>
      <c r="N37" s="148"/>
      <c r="O37" s="148"/>
      <c r="U37" s="78" t="s">
        <v>52</v>
      </c>
      <c r="V37" s="190" t="s">
        <v>60</v>
      </c>
      <c r="W37" s="191"/>
      <c r="X37" s="192"/>
    </row>
    <row r="38" spans="2:27" x14ac:dyDescent="0.25">
      <c r="B38" s="74" t="s">
        <v>50</v>
      </c>
      <c r="C38" s="197" t="s">
        <v>60</v>
      </c>
      <c r="D38" s="197"/>
      <c r="E38" s="197"/>
      <c r="F38" s="147" t="s">
        <v>62</v>
      </c>
      <c r="G38" s="147"/>
      <c r="H38" s="147"/>
      <c r="I38" s="92"/>
      <c r="U38" s="86" t="s">
        <v>59</v>
      </c>
      <c r="V38" s="201" t="s">
        <v>66</v>
      </c>
      <c r="W38" s="202"/>
      <c r="X38" s="203"/>
    </row>
    <row r="39" spans="2:27" x14ac:dyDescent="0.25">
      <c r="B39" s="79" t="s">
        <v>51</v>
      </c>
      <c r="C39" s="193" t="s">
        <v>60</v>
      </c>
      <c r="D39" s="193"/>
      <c r="E39" s="193"/>
    </row>
    <row r="40" spans="2:27" x14ac:dyDescent="0.25">
      <c r="B40" s="78" t="s">
        <v>52</v>
      </c>
      <c r="C40" s="145" t="s">
        <v>60</v>
      </c>
      <c r="D40" s="145"/>
      <c r="E40" s="145"/>
    </row>
    <row r="41" spans="2:27" x14ac:dyDescent="0.25">
      <c r="B41" s="86" t="s">
        <v>59</v>
      </c>
      <c r="C41" s="146" t="s">
        <v>60</v>
      </c>
      <c r="D41" s="146"/>
      <c r="E41" s="146"/>
    </row>
    <row r="48" spans="2:27" x14ac:dyDescent="0.25">
      <c r="K48" s="141"/>
      <c r="L48" s="142"/>
    </row>
    <row r="49" spans="11:12" x14ac:dyDescent="0.25">
      <c r="K49" s="82"/>
      <c r="L49" s="83"/>
    </row>
    <row r="50" spans="11:12" x14ac:dyDescent="0.25">
      <c r="K50" s="82"/>
      <c r="L50" s="83"/>
    </row>
    <row r="51" spans="11:12" x14ac:dyDescent="0.25">
      <c r="K51" s="82"/>
      <c r="L51" s="83"/>
    </row>
    <row r="52" spans="11:12" x14ac:dyDescent="0.25">
      <c r="K52" s="82"/>
      <c r="L52" s="83"/>
    </row>
    <row r="53" spans="11:12" x14ac:dyDescent="0.25">
      <c r="K53" s="82"/>
      <c r="L53" s="83"/>
    </row>
  </sheetData>
  <mergeCells count="58">
    <mergeCell ref="V37:X37"/>
    <mergeCell ref="C39:E39"/>
    <mergeCell ref="V36:X36"/>
    <mergeCell ref="C38:E38"/>
    <mergeCell ref="B37:C37"/>
    <mergeCell ref="D37:F37"/>
    <mergeCell ref="G37:H37"/>
    <mergeCell ref="V38:X38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I34:O34"/>
    <mergeCell ref="I35:O35"/>
    <mergeCell ref="B33:C33"/>
    <mergeCell ref="B34:C34"/>
    <mergeCell ref="D34:F34"/>
    <mergeCell ref="G34:H34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3" sqref="E3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13" sqref="D1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10:J19"/>
  <sheetViews>
    <sheetView workbookViewId="0">
      <selection activeCell="H33" sqref="H33"/>
    </sheetView>
  </sheetViews>
  <sheetFormatPr baseColWidth="10" defaultColWidth="10.7109375" defaultRowHeight="15" x14ac:dyDescent="0.25"/>
  <cols>
    <col min="6" max="6" width="21.42578125" customWidth="1"/>
    <col min="10" max="10" width="21.28515625" customWidth="1"/>
  </cols>
  <sheetData>
    <row r="10" spans="3:10" ht="24" customHeight="1" x14ac:dyDescent="0.25">
      <c r="C10" s="209" t="s">
        <v>4</v>
      </c>
      <c r="D10" s="204" t="s">
        <v>27</v>
      </c>
      <c r="E10" s="204" t="s">
        <v>28</v>
      </c>
      <c r="F10" s="204" t="s">
        <v>29</v>
      </c>
      <c r="G10" s="204" t="s">
        <v>30</v>
      </c>
      <c r="H10" s="204" t="s">
        <v>31</v>
      </c>
      <c r="I10" s="204" t="s">
        <v>32</v>
      </c>
      <c r="J10" s="204" t="s">
        <v>33</v>
      </c>
    </row>
    <row r="11" spans="3:10" ht="24" customHeight="1" x14ac:dyDescent="0.25">
      <c r="C11" s="210"/>
      <c r="D11" s="204"/>
      <c r="E11" s="204"/>
      <c r="F11" s="204"/>
      <c r="G11" s="204"/>
      <c r="H11" s="204"/>
      <c r="I11" s="204"/>
      <c r="J11" s="204"/>
    </row>
    <row r="12" spans="3:10" ht="20.100000000000001" customHeight="1" x14ac:dyDescent="0.25">
      <c r="C12" s="207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25">
      <c r="C13" s="208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25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25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25">
      <c r="C16" s="205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25">
      <c r="C17" s="206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25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25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OperadorPana OperadorSit</cp:lastModifiedBy>
  <dcterms:created xsi:type="dcterms:W3CDTF">2019-02-06T14:14:25Z</dcterms:created>
  <dcterms:modified xsi:type="dcterms:W3CDTF">2020-09-18T03:14:46Z</dcterms:modified>
</cp:coreProperties>
</file>