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ACION CC-20\VALIDACIONES&amp;PRODUCCION CC-20\PRODUCCION CC-20\OCTUBRE -2020-SUPERV\"/>
    </mc:Choice>
  </mc:AlternateContent>
  <bookViews>
    <workbookView xWindow="-28920" yWindow="-120" windowWidth="29040" windowHeight="15840"/>
  </bookViews>
  <sheets>
    <sheet name="PRODUCCION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5" i="1" l="1"/>
  <c r="E55" i="1"/>
  <c r="C54" i="1"/>
  <c r="C53" i="1"/>
  <c r="E52" i="1"/>
  <c r="G51" i="1"/>
  <c r="H47" i="1"/>
  <c r="F42" i="1"/>
  <c r="G41" i="1"/>
  <c r="G40" i="1"/>
  <c r="G39" i="1"/>
  <c r="E38" i="1"/>
  <c r="E42" i="1" s="1"/>
  <c r="G42" i="1" s="1"/>
  <c r="B36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K21" i="1"/>
  <c r="J21" i="1"/>
  <c r="L21" i="1" s="1"/>
  <c r="I21" i="1"/>
  <c r="H21" i="1"/>
  <c r="G21" i="1"/>
  <c r="M21" i="1" s="1"/>
  <c r="F21" i="1"/>
  <c r="E21" i="1"/>
  <c r="C21" i="1"/>
  <c r="C55" i="1" s="1"/>
  <c r="F55" i="1" s="1"/>
  <c r="M20" i="1"/>
  <c r="L20" i="1"/>
  <c r="I20" i="1"/>
  <c r="M19" i="1"/>
  <c r="L19" i="1"/>
  <c r="I19" i="1"/>
  <c r="M18" i="1"/>
  <c r="L18" i="1"/>
  <c r="I18" i="1"/>
  <c r="M17" i="1"/>
  <c r="L17" i="1"/>
  <c r="I17" i="1"/>
  <c r="K16" i="1"/>
  <c r="J16" i="1"/>
  <c r="I16" i="1"/>
  <c r="H16" i="1"/>
  <c r="G16" i="1"/>
  <c r="M16" i="1" s="1"/>
  <c r="F16" i="1"/>
  <c r="L16" i="1" s="1"/>
  <c r="E16" i="1"/>
  <c r="E54" i="1" s="1"/>
  <c r="F54" i="1" s="1"/>
  <c r="C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K10" i="1"/>
  <c r="J10" i="1"/>
  <c r="I10" i="1"/>
  <c r="H10" i="1"/>
  <c r="G10" i="1"/>
  <c r="M10" i="1" s="1"/>
  <c r="F10" i="1"/>
  <c r="G53" i="1" s="1"/>
  <c r="E10" i="1"/>
  <c r="E53" i="1" s="1"/>
  <c r="F53" i="1" s="1"/>
  <c r="C10" i="1"/>
  <c r="M9" i="1"/>
  <c r="L9" i="1"/>
  <c r="I9" i="1"/>
  <c r="L8" i="1"/>
  <c r="K8" i="1"/>
  <c r="J8" i="1"/>
  <c r="I8" i="1" s="1"/>
  <c r="H8" i="1"/>
  <c r="G8" i="1"/>
  <c r="G28" i="1" s="1"/>
  <c r="F8" i="1"/>
  <c r="G52" i="1" s="1"/>
  <c r="E8" i="1"/>
  <c r="M8" i="1" s="1"/>
  <c r="C8" i="1"/>
  <c r="C52" i="1" s="1"/>
  <c r="M7" i="1"/>
  <c r="L7" i="1"/>
  <c r="I7" i="1"/>
  <c r="K6" i="1"/>
  <c r="J6" i="1"/>
  <c r="J28" i="1" s="1"/>
  <c r="I6" i="1"/>
  <c r="H6" i="1"/>
  <c r="H28" i="1" s="1"/>
  <c r="G6" i="1"/>
  <c r="H51" i="1" s="1"/>
  <c r="F6" i="1"/>
  <c r="E6" i="1"/>
  <c r="E51" i="1" s="1"/>
  <c r="C6" i="1"/>
  <c r="C51" i="1" s="1"/>
  <c r="B48" i="1"/>
  <c r="E56" i="1" l="1"/>
  <c r="C56" i="1"/>
  <c r="F52" i="1"/>
  <c r="E28" i="1"/>
  <c r="M28" i="1" s="1"/>
  <c r="F28" i="1"/>
  <c r="L28" i="1" s="1"/>
  <c r="G38" i="1"/>
  <c r="H55" i="1"/>
  <c r="L6" i="1"/>
  <c r="H52" i="1"/>
  <c r="H56" i="1" s="1"/>
  <c r="M6" i="1"/>
  <c r="L10" i="1"/>
  <c r="H54" i="1"/>
  <c r="C28" i="1"/>
  <c r="H53" i="1"/>
  <c r="G54" i="1"/>
  <c r="G56" i="1" s="1"/>
  <c r="F56" i="1" l="1"/>
</calcChain>
</file>

<file path=xl/sharedStrings.xml><?xml version="1.0" encoding="utf-8"?>
<sst xmlns="http://schemas.openxmlformats.org/spreadsheetml/2006/main" count="70" uniqueCount="48">
  <si>
    <t>CENTRO DE GESTION Y CONTROL GOCC - PROTRANSPORTE</t>
  </si>
  <si>
    <t xml:space="preserve"> DEMANDA Y PRODUCCIÓN - CORREDORES COMPLEMENTARIOS</t>
  </si>
  <si>
    <t>CORREDOR</t>
  </si>
  <si>
    <t>BUSES</t>
  </si>
  <si>
    <t>INGRESOS</t>
  </si>
  <si>
    <t>VELOC</t>
  </si>
  <si>
    <t xml:space="preserve">TIEMPO </t>
  </si>
  <si>
    <t>IPK</t>
  </si>
  <si>
    <t>IPB</t>
  </si>
  <si>
    <t>DEMANDA DE 
PASAJEROS</t>
  </si>
  <si>
    <t>PROM.
VUELTAS</t>
  </si>
  <si>
    <t xml:space="preserve"> KM EJECUTADOS
 POR GPS</t>
  </si>
  <si>
    <t>PRG</t>
  </si>
  <si>
    <t>versus</t>
  </si>
  <si>
    <t>EJEC</t>
  </si>
  <si>
    <t>PROM(KM/H)</t>
  </si>
  <si>
    <t>PROM(HORA)</t>
  </si>
  <si>
    <t>7-8AM(KM/H)</t>
  </si>
  <si>
    <t>CAV</t>
  </si>
  <si>
    <t>PAN</t>
  </si>
  <si>
    <t>PAN(*)</t>
  </si>
  <si>
    <t>SJL</t>
  </si>
  <si>
    <t>SJL (*)</t>
  </si>
  <si>
    <t>SE02</t>
  </si>
  <si>
    <t>TGA(*)</t>
  </si>
  <si>
    <t>JP</t>
  </si>
  <si>
    <t>JP(*)</t>
  </si>
  <si>
    <t>TOTAL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</si>
  <si>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</si>
  <si>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</si>
  <si>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</si>
  <si>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</si>
  <si>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</si>
  <si>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</si>
  <si>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</si>
  <si>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</si>
  <si>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(*)EL 100% SE DA DESPUES DE UNA SEMANA APROX</t>
  </si>
  <si>
    <t>ACTUALIZADO AL 95%</t>
  </si>
  <si>
    <t>SJL(**)</t>
  </si>
  <si>
    <t>JP(**)</t>
  </si>
  <si>
    <t>PANA(**)</t>
  </si>
  <si>
    <t>CENTRO DE GESTION Y CONTROL GOCC-PROTRANSPORTE</t>
  </si>
  <si>
    <t>DEMANDA Y PRODUCCIÓN - CORREDORES COMPLEMENTARIOS</t>
  </si>
  <si>
    <t>PASAJEROS</t>
  </si>
  <si>
    <t>%</t>
  </si>
  <si>
    <t>TGA</t>
  </si>
  <si>
    <t>Obs: dichos resultados son referenciales , ya que  no son conciliados…</t>
  </si>
  <si>
    <t xml:space="preserve">BUSES  POR SERVICIO DEL CORREDOR N°04: SAN JUAN DE LURIGANCHO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</si>
</sst>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[$-F800]dddd\,\ mmmm\ dd\,\ yyyy"/>
    <numFmt numFmtId="165" formatCode="[$-280A]hh:mm:ss\ AM/PM;@"/>
    <numFmt numFmtId="166" formatCode="_ &quot;S/.&quot;\ * #,##0.00_ ;_ &quot;S/.&quot;\ * \-#,##0.00_ ;_ &quot;S/.&quot;\ * &quot;-&quot;_ ;_ @_ "/>
    <numFmt numFmtId="167" formatCode="#,##0.00_ ;\-#,##0.00\ "/>
    <numFmt numFmtId="168" formatCode="0.0"/>
    <numFmt numFmtId="169" formatCode="_ &quot;S/.&quot;\ * #,##0.00_ ;_ &quot;S/.&quot;\ * \-#,##0.00_ ;_ &quot;S/.&quot;\ * &quot;-&quot;??_ ;_ @_ "/>
    <numFmt numFmtId="170" formatCode="[h]:mm"/>
    <numFmt numFmtId="171" formatCode="#,##0_ ;\-#,##0\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b/>
      <sz val="10"/>
      <name val="Arial"/>
      <family val="2"/>
    </font>
    <font>
      <sz val="11"/>
      <color rgb="FF66FF3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Agency FB"/>
      <family val="2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i/>
      <sz val="11"/>
      <color theme="1"/>
      <name val="Calibri"/>
      <family val="2"/>
      <scheme val="minor"/>
    </font>
    <font>
      <sz val="11"/>
      <color rgb="FF3366CC"/>
      <name val="Calibri"/>
      <family val="2"/>
      <scheme val="minor"/>
    </font>
    <font>
      <sz val="11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1"/>
    <xf numFmtId="0" fontId="6" fillId="0" borderId="6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center" vertical="center"/>
    </xf>
    <xf numFmtId="3" fontId="1" fillId="0" borderId="4" xfId="1" applyNumberFormat="1" applyFill="1" applyBorder="1" applyAlignment="1">
      <alignment horizontal="right" indent="1"/>
    </xf>
    <xf numFmtId="166" fontId="1" fillId="0" borderId="4" xfId="1" applyNumberFormat="1" applyFill="1" applyBorder="1"/>
    <xf numFmtId="2" fontId="4" fillId="0" borderId="14" xfId="1" applyNumberFormat="1" applyFont="1" applyFill="1" applyBorder="1"/>
    <xf numFmtId="0" fontId="4" fillId="0" borderId="4" xfId="1" applyFont="1" applyFill="1" applyBorder="1" applyAlignment="1">
      <alignment horizontal="center" vertical="center"/>
    </xf>
    <xf numFmtId="3" fontId="4" fillId="0" borderId="4" xfId="1" applyNumberFormat="1" applyFont="1" applyFill="1" applyBorder="1" applyAlignment="1">
      <alignment horizontal="right" indent="1"/>
    </xf>
    <xf numFmtId="166" fontId="4" fillId="0" borderId="4" xfId="1" applyNumberFormat="1" applyFont="1" applyFill="1" applyBorder="1"/>
    <xf numFmtId="0" fontId="1" fillId="0" borderId="4" xfId="1" applyFill="1" applyBorder="1" applyAlignment="1">
      <alignment horizontal="center" vertical="center"/>
    </xf>
    <xf numFmtId="3" fontId="1" fillId="0" borderId="4" xfId="1" applyNumberFormat="1" applyFont="1" applyFill="1" applyBorder="1" applyAlignment="1">
      <alignment horizontal="right" indent="1"/>
    </xf>
    <xf numFmtId="166" fontId="1" fillId="0" borderId="4" xfId="1" applyNumberFormat="1" applyFill="1" applyBorder="1" applyAlignment="1">
      <alignment horizontal="left"/>
    </xf>
    <xf numFmtId="0" fontId="1" fillId="0" borderId="1" xfId="1" applyFill="1" applyBorder="1" applyAlignment="1">
      <alignment horizontal="center" vertical="center"/>
    </xf>
    <xf numFmtId="3" fontId="1" fillId="0" borderId="1" xfId="1" applyNumberFormat="1" applyFill="1" applyBorder="1" applyAlignment="1">
      <alignment horizontal="right" indent="1"/>
    </xf>
    <xf numFmtId="166" fontId="1" fillId="0" borderId="1" xfId="1" applyNumberFormat="1" applyFill="1" applyBorder="1"/>
    <xf numFmtId="2" fontId="4" fillId="0" borderId="2" xfId="1" applyNumberFormat="1" applyFont="1" applyFill="1" applyBorder="1"/>
    <xf numFmtId="0" fontId="14" fillId="8" borderId="16" xfId="1" applyFont="1" applyFill="1" applyBorder="1" applyAlignment="1">
      <alignment horizontal="center" vertical="center"/>
    </xf>
    <xf numFmtId="0" fontId="18" fillId="8" borderId="16" xfId="1" applyFont="1" applyFill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9" fontId="23" fillId="0" borderId="14" xfId="2" applyFont="1" applyBorder="1" applyAlignment="1">
      <alignment horizontal="center" vertical="center"/>
    </xf>
    <xf numFmtId="3" fontId="1" fillId="0" borderId="3" xfId="1" applyNumberFormat="1" applyBorder="1" applyAlignment="1">
      <alignment horizontal="right" indent="1"/>
    </xf>
    <xf numFmtId="0" fontId="1" fillId="0" borderId="4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9" fontId="23" fillId="0" borderId="2" xfId="2" applyFont="1" applyBorder="1" applyAlignment="1">
      <alignment horizontal="center" vertical="center"/>
    </xf>
    <xf numFmtId="3" fontId="1" fillId="0" borderId="9" xfId="1" applyNumberFormat="1" applyBorder="1" applyAlignment="1">
      <alignment horizontal="right" indent="1"/>
    </xf>
    <xf numFmtId="0" fontId="16" fillId="8" borderId="5" xfId="1" applyFont="1" applyFill="1" applyBorder="1" applyAlignment="1">
      <alignment horizontal="center" vertical="center"/>
    </xf>
    <xf numFmtId="170" fontId="9" fillId="0" borderId="0" xfId="1" applyNumberFormat="1" applyFont="1" applyFill="1" applyBorder="1" applyAlignment="1">
      <alignment horizontal="center" vertical="center"/>
    </xf>
    <xf numFmtId="170" fontId="12" fillId="0" borderId="0" xfId="1" applyNumberFormat="1" applyFont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165" fontId="5" fillId="2" borderId="14" xfId="1" applyNumberFormat="1" applyFont="1" applyFill="1" applyBorder="1" applyAlignment="1">
      <alignment horizontal="center"/>
    </xf>
    <xf numFmtId="0" fontId="6" fillId="0" borderId="13" xfId="1" applyFont="1" applyBorder="1" applyAlignment="1">
      <alignment horizontal="center" vertical="center"/>
    </xf>
    <xf numFmtId="0" fontId="6" fillId="0" borderId="10" xfId="1" applyFont="1" applyBorder="1" applyAlignment="1">
      <alignment vertical="center"/>
    </xf>
    <xf numFmtId="0" fontId="6" fillId="0" borderId="28" xfId="1" applyFont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1" fontId="4" fillId="0" borderId="0" xfId="1" applyNumberFormat="1" applyFont="1" applyFill="1" applyBorder="1" applyAlignment="1">
      <alignment horizontal="center" vertical="center"/>
    </xf>
    <xf numFmtId="2" fontId="4" fillId="0" borderId="0" xfId="1" applyNumberFormat="1" applyFont="1" applyFill="1" applyBorder="1" applyAlignment="1">
      <alignment horizontal="center" vertical="center"/>
    </xf>
    <xf numFmtId="2" fontId="4" fillId="0" borderId="0" xfId="1" applyNumberFormat="1" applyFont="1" applyFill="1" applyBorder="1" applyAlignment="1">
      <alignment horizontal="center"/>
    </xf>
    <xf numFmtId="2" fontId="4" fillId="0" borderId="1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1" fontId="1" fillId="0" borderId="0" xfId="1" applyNumberFormat="1" applyFill="1" applyBorder="1" applyAlignment="1">
      <alignment horizontal="center" vertical="center"/>
    </xf>
    <xf numFmtId="2" fontId="1" fillId="0" borderId="0" xfId="1" applyNumberFormat="1" applyFont="1" applyFill="1" applyBorder="1" applyAlignment="1">
      <alignment horizontal="center" vertical="center"/>
    </xf>
    <xf numFmtId="0" fontId="13" fillId="4" borderId="4" xfId="1" applyFont="1" applyFill="1" applyBorder="1" applyAlignment="1">
      <alignment horizontal="center" vertical="center"/>
    </xf>
    <xf numFmtId="168" fontId="4" fillId="0" borderId="0" xfId="1" applyNumberFormat="1" applyFont="1" applyFill="1" applyBorder="1" applyAlignment="1">
      <alignment horizontal="center" vertical="center"/>
    </xf>
    <xf numFmtId="168" fontId="1" fillId="0" borderId="0" xfId="1" applyNumberFormat="1" applyFill="1" applyBorder="1" applyAlignment="1">
      <alignment horizontal="center" vertical="center"/>
    </xf>
    <xf numFmtId="0" fontId="14" fillId="4" borderId="4" xfId="1" applyFont="1" applyFill="1" applyBorder="1" applyAlignment="1">
      <alignment horizontal="center" vertical="center"/>
    </xf>
    <xf numFmtId="0" fontId="15" fillId="4" borderId="4" xfId="1" applyFont="1" applyFill="1" applyBorder="1" applyAlignment="1">
      <alignment horizontal="center" vertical="center"/>
    </xf>
    <xf numFmtId="0" fontId="16" fillId="4" borderId="4" xfId="1" applyFont="1" applyFill="1" applyBorder="1" applyAlignment="1">
      <alignment horizontal="center" vertical="center"/>
    </xf>
    <xf numFmtId="0" fontId="17" fillId="4" borderId="4" xfId="1" applyFont="1" applyFill="1" applyBorder="1" applyAlignment="1">
      <alignment horizontal="center" vertical="center"/>
    </xf>
    <xf numFmtId="0" fontId="18" fillId="4" borderId="4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168" fontId="1" fillId="0" borderId="15" xfId="1" applyNumberFormat="1" applyFill="1" applyBorder="1" applyAlignment="1">
      <alignment horizontal="center" vertical="center"/>
    </xf>
    <xf numFmtId="0" fontId="20" fillId="0" borderId="21" xfId="1" applyFont="1" applyBorder="1" applyAlignment="1">
      <alignment horizontal="center" vertical="center"/>
    </xf>
    <xf numFmtId="3" fontId="2" fillId="5" borderId="6" xfId="1" applyNumberFormat="1" applyFont="1" applyFill="1" applyBorder="1" applyAlignment="1">
      <alignment horizontal="right" indent="1"/>
    </xf>
    <xf numFmtId="3" fontId="2" fillId="5" borderId="15" xfId="1" applyNumberFormat="1" applyFont="1" applyFill="1" applyBorder="1" applyAlignment="1">
      <alignment horizontal="right" indent="1"/>
    </xf>
    <xf numFmtId="167" fontId="2" fillId="5" borderId="15" xfId="1" applyNumberFormat="1" applyFont="1" applyFill="1" applyBorder="1"/>
    <xf numFmtId="1" fontId="2" fillId="5" borderId="15" xfId="1" applyNumberFormat="1" applyFont="1" applyFill="1" applyBorder="1"/>
    <xf numFmtId="167" fontId="2" fillId="5" borderId="10" xfId="1" applyNumberFormat="1" applyFont="1" applyFill="1" applyBorder="1"/>
    <xf numFmtId="167" fontId="2" fillId="5" borderId="2" xfId="1" applyNumberFormat="1" applyFont="1" applyFill="1" applyBorder="1"/>
    <xf numFmtId="0" fontId="25" fillId="0" borderId="0" xfId="1" applyFont="1"/>
    <xf numFmtId="0" fontId="16" fillId="8" borderId="23" xfId="1" applyFont="1" applyFill="1" applyBorder="1" applyAlignment="1">
      <alignment horizontal="center" vertical="center"/>
    </xf>
    <xf numFmtId="0" fontId="14" fillId="8" borderId="5" xfId="1" applyFont="1" applyFill="1" applyBorder="1" applyAlignment="1">
      <alignment horizontal="center" vertical="center"/>
    </xf>
    <xf numFmtId="0" fontId="13" fillId="11" borderId="16" xfId="1" applyFont="1" applyFill="1" applyBorder="1" applyAlignment="1">
      <alignment horizontal="center" vertical="center"/>
    </xf>
    <xf numFmtId="0" fontId="18" fillId="7" borderId="32" xfId="1" applyFont="1" applyFill="1" applyBorder="1" applyAlignment="1"/>
    <xf numFmtId="0" fontId="18" fillId="7" borderId="15" xfId="1" applyFont="1" applyFill="1" applyBorder="1" applyAlignment="1"/>
    <xf numFmtId="0" fontId="4" fillId="0" borderId="5" xfId="1" applyFont="1" applyBorder="1" applyAlignment="1">
      <alignment horizontal="center" vertical="center"/>
    </xf>
    <xf numFmtId="0" fontId="4" fillId="0" borderId="5" xfId="1" applyFont="1" applyBorder="1" applyAlignment="1"/>
    <xf numFmtId="0" fontId="4" fillId="0" borderId="34" xfId="1" applyFont="1" applyBorder="1" applyAlignment="1">
      <alignment horizontal="center" vertical="center"/>
    </xf>
    <xf numFmtId="0" fontId="1" fillId="0" borderId="16" xfId="1" applyFill="1" applyBorder="1" applyAlignment="1">
      <alignment horizontal="center" vertical="center"/>
    </xf>
    <xf numFmtId="0" fontId="4" fillId="7" borderId="25" xfId="1" applyFont="1" applyFill="1" applyBorder="1" applyAlignment="1">
      <alignment horizontal="center" vertical="center"/>
    </xf>
    <xf numFmtId="0" fontId="4" fillId="7" borderId="26" xfId="1" applyFont="1" applyFill="1" applyBorder="1" applyAlignment="1">
      <alignment horizontal="center" vertical="center"/>
    </xf>
    <xf numFmtId="164" fontId="21" fillId="2" borderId="1" xfId="1" applyNumberFormat="1" applyFont="1" applyFill="1" applyBorder="1" applyAlignment="1">
      <alignment horizontal="center"/>
    </xf>
    <xf numFmtId="164" fontId="21" fillId="2" borderId="15" xfId="1" applyNumberFormat="1" applyFont="1" applyFill="1" applyBorder="1" applyAlignment="1">
      <alignment horizontal="center"/>
    </xf>
    <xf numFmtId="165" fontId="5" fillId="2" borderId="2" xfId="1" applyNumberFormat="1" applyFont="1" applyFill="1" applyBorder="1" applyAlignment="1"/>
    <xf numFmtId="0" fontId="8" fillId="3" borderId="4" xfId="1" applyFont="1" applyFill="1" applyBorder="1" applyAlignment="1">
      <alignment horizontal="center" vertical="center"/>
    </xf>
    <xf numFmtId="169" fontId="1" fillId="0" borderId="14" xfId="1" applyNumberFormat="1" applyBorder="1"/>
    <xf numFmtId="0" fontId="13" fillId="3" borderId="4" xfId="1" applyFont="1" applyFill="1" applyBorder="1" applyAlignment="1">
      <alignment horizontal="center" vertical="center"/>
    </xf>
    <xf numFmtId="0" fontId="14" fillId="3" borderId="4" xfId="1" applyFont="1" applyFill="1" applyBorder="1" applyAlignment="1">
      <alignment horizontal="center" vertical="center"/>
    </xf>
    <xf numFmtId="0" fontId="16" fillId="3" borderId="4" xfId="1" applyFont="1" applyFill="1" applyBorder="1" applyAlignment="1">
      <alignment horizontal="center" vertical="center"/>
    </xf>
    <xf numFmtId="0" fontId="18" fillId="3" borderId="1" xfId="1" applyFont="1" applyFill="1" applyBorder="1" applyAlignment="1">
      <alignment horizontal="center" vertical="center"/>
    </xf>
    <xf numFmtId="169" fontId="1" fillId="0" borderId="2" xfId="1" applyNumberFormat="1" applyBorder="1"/>
    <xf numFmtId="0" fontId="19" fillId="0" borderId="21" xfId="1" applyFont="1" applyBorder="1" applyAlignment="1">
      <alignment horizontal="center" vertical="center"/>
    </xf>
    <xf numFmtId="3" fontId="2" fillId="5" borderId="6" xfId="1" applyNumberFormat="1" applyFont="1" applyFill="1" applyBorder="1" applyAlignment="1">
      <alignment horizontal="center" vertical="center"/>
    </xf>
    <xf numFmtId="9" fontId="24" fillId="5" borderId="20" xfId="2" applyFont="1" applyFill="1" applyBorder="1" applyAlignment="1">
      <alignment horizontal="center" vertical="center"/>
    </xf>
    <xf numFmtId="3" fontId="2" fillId="5" borderId="20" xfId="1" applyNumberFormat="1" applyFont="1" applyFill="1" applyBorder="1" applyAlignment="1">
      <alignment horizontal="right" indent="1"/>
    </xf>
    <xf numFmtId="169" fontId="2" fillId="5" borderId="8" xfId="1" applyNumberFormat="1" applyFont="1" applyFill="1" applyBorder="1"/>
    <xf numFmtId="0" fontId="6" fillId="0" borderId="27" xfId="1" applyFont="1" applyBorder="1" applyAlignment="1">
      <alignment horizontal="center" vertical="center"/>
    </xf>
    <xf numFmtId="171" fontId="4" fillId="0" borderId="0" xfId="1" applyNumberFormat="1" applyFont="1" applyFill="1" applyBorder="1"/>
    <xf numFmtId="171" fontId="1" fillId="0" borderId="0" xfId="1" applyNumberFormat="1" applyFill="1" applyBorder="1"/>
    <xf numFmtId="171" fontId="1" fillId="0" borderId="15" xfId="1" applyNumberFormat="1" applyFill="1" applyBorder="1"/>
    <xf numFmtId="18" fontId="4" fillId="6" borderId="2" xfId="1" applyNumberFormat="1" applyFont="1" applyFill="1" applyBorder="1" applyAlignment="1">
      <alignment horizontal="center" vertical="center" wrapText="1"/>
    </xf>
    <xf numFmtId="0" fontId="4" fillId="7" borderId="24" xfId="1" applyFont="1" applyFill="1" applyBorder="1" applyAlignment="1">
      <alignment horizontal="center"/>
    </xf>
    <xf numFmtId="164" fontId="5" fillId="2" borderId="0" xfId="1" applyNumberFormat="1" applyFont="1" applyFill="1" applyBorder="1" applyAlignment="1">
      <alignment horizontal="center"/>
    </xf>
    <xf numFmtId="0" fontId="6" fillId="0" borderId="10" xfId="1" applyFont="1" applyBorder="1" applyAlignment="1">
      <alignment horizontal="center" vertical="center"/>
    </xf>
    <xf numFmtId="3" fontId="2" fillId="5" borderId="6" xfId="1" applyNumberFormat="1" applyFont="1" applyFill="1" applyBorder="1" applyAlignment="1">
      <alignment horizontal="center"/>
    </xf>
    <xf numFmtId="0" fontId="6" fillId="0" borderId="35" xfId="1" applyFont="1" applyBorder="1" applyAlignment="1">
      <alignment horizontal="left"/>
    </xf>
    <xf numFmtId="0" fontId="6" fillId="0" borderId="36" xfId="1" applyFont="1" applyBorder="1" applyAlignment="1">
      <alignment horizontal="left"/>
    </xf>
    <xf numFmtId="0" fontId="6" fillId="0" borderId="37" xfId="1" applyFont="1" applyBorder="1" applyAlignment="1">
      <alignment horizontal="left"/>
    </xf>
    <xf numFmtId="0" fontId="1" fillId="9" borderId="29" xfId="1" applyFont="1" applyFill="1" applyBorder="1" applyAlignment="1">
      <alignment horizontal="center"/>
    </xf>
    <xf numFmtId="0" fontId="1" fillId="9" borderId="30" xfId="1" applyFont="1" applyFill="1" applyBorder="1" applyAlignment="1">
      <alignment horizontal="center"/>
    </xf>
    <xf numFmtId="0" fontId="1" fillId="9" borderId="31" xfId="1" applyFont="1" applyFill="1" applyBorder="1" applyAlignment="1">
      <alignment horizontal="center"/>
    </xf>
    <xf numFmtId="0" fontId="15" fillId="9" borderId="17" xfId="1" applyFont="1" applyFill="1" applyBorder="1" applyAlignment="1">
      <alignment horizontal="center"/>
    </xf>
    <xf numFmtId="0" fontId="15" fillId="9" borderId="19" xfId="1" applyFont="1" applyFill="1" applyBorder="1" applyAlignment="1">
      <alignment horizontal="center"/>
    </xf>
    <xf numFmtId="0" fontId="15" fillId="9" borderId="18" xfId="1" applyFont="1" applyFill="1" applyBorder="1" applyAlignment="1">
      <alignment horizontal="center"/>
    </xf>
    <xf numFmtId="0" fontId="3" fillId="9" borderId="17" xfId="1" applyFont="1" applyFill="1" applyBorder="1" applyAlignment="1">
      <alignment horizontal="center"/>
    </xf>
    <xf numFmtId="0" fontId="3" fillId="9" borderId="19" xfId="1" applyFont="1" applyFill="1" applyBorder="1" applyAlignment="1">
      <alignment horizontal="center"/>
    </xf>
    <xf numFmtId="0" fontId="3" fillId="9" borderId="18" xfId="1" applyFont="1" applyFill="1" applyBorder="1" applyAlignment="1">
      <alignment horizontal="center"/>
    </xf>
    <xf numFmtId="0" fontId="27" fillId="11" borderId="17" xfId="1" applyFont="1" applyFill="1" applyBorder="1" applyAlignment="1">
      <alignment horizontal="center"/>
    </xf>
    <xf numFmtId="0" fontId="27" fillId="11" borderId="19" xfId="1" applyFont="1" applyFill="1" applyBorder="1" applyAlignment="1">
      <alignment horizontal="center"/>
    </xf>
    <xf numFmtId="0" fontId="27" fillId="11" borderId="18" xfId="1" applyFont="1" applyFill="1" applyBorder="1" applyAlignment="1">
      <alignment horizontal="center"/>
    </xf>
    <xf numFmtId="0" fontId="4" fillId="7" borderId="1" xfId="1" applyFont="1" applyFill="1" applyBorder="1" applyAlignment="1">
      <alignment horizontal="center"/>
    </xf>
    <xf numFmtId="0" fontId="4" fillId="7" borderId="15" xfId="1" applyFont="1" applyFill="1" applyBorder="1" applyAlignment="1">
      <alignment horizontal="center"/>
    </xf>
    <xf numFmtId="0" fontId="4" fillId="7" borderId="39" xfId="1" applyFont="1" applyFill="1" applyBorder="1" applyAlignment="1">
      <alignment horizontal="center"/>
    </xf>
    <xf numFmtId="164" fontId="5" fillId="2" borderId="11" xfId="1" applyNumberFormat="1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2" borderId="13" xfId="1" applyNumberFormat="1" applyFont="1" applyFill="1" applyBorder="1" applyAlignment="1">
      <alignment horizontal="center"/>
    </xf>
    <xf numFmtId="164" fontId="5" fillId="2" borderId="4" xfId="1" applyNumberFormat="1" applyFont="1" applyFill="1" applyBorder="1" applyAlignment="1">
      <alignment horizontal="center"/>
    </xf>
    <xf numFmtId="164" fontId="5" fillId="2" borderId="0" xfId="1" applyNumberFormat="1" applyFont="1" applyFill="1" applyBorder="1" applyAlignment="1">
      <alignment horizontal="center"/>
    </xf>
    <xf numFmtId="164" fontId="5" fillId="2" borderId="14" xfId="1" applyNumberFormat="1" applyFont="1" applyFill="1" applyBorder="1" applyAlignment="1">
      <alignment horizontal="center"/>
    </xf>
    <xf numFmtId="164" fontId="5" fillId="2" borderId="6" xfId="1" applyNumberFormat="1" applyFont="1" applyFill="1" applyBorder="1" applyAlignment="1">
      <alignment horizontal="center"/>
    </xf>
    <xf numFmtId="164" fontId="5" fillId="2" borderId="20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0" fontId="6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6" xfId="1" applyFont="1" applyBorder="1" applyAlignment="1">
      <alignment horizontal="center"/>
    </xf>
    <xf numFmtId="0" fontId="6" fillId="0" borderId="20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22" fillId="10" borderId="7" xfId="1" applyFont="1" applyFill="1" applyBorder="1" applyAlignment="1">
      <alignment horizontal="center" vertical="center" textRotation="255"/>
    </xf>
    <xf numFmtId="0" fontId="22" fillId="10" borderId="3" xfId="1" applyFont="1" applyFill="1" applyBorder="1" applyAlignment="1">
      <alignment horizontal="center" vertical="center" textRotation="255"/>
    </xf>
    <xf numFmtId="0" fontId="22" fillId="10" borderId="9" xfId="1" applyFont="1" applyFill="1" applyBorder="1" applyAlignment="1">
      <alignment horizontal="center" vertical="center" textRotation="255"/>
    </xf>
    <xf numFmtId="0" fontId="6" fillId="0" borderId="4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0" fontId="6" fillId="0" borderId="33" xfId="1" applyFont="1" applyBorder="1" applyAlignment="1">
      <alignment horizontal="left"/>
    </xf>
    <xf numFmtId="164" fontId="4" fillId="6" borderId="1" xfId="1" applyNumberFormat="1" applyFont="1" applyFill="1" applyBorder="1" applyAlignment="1">
      <alignment horizontal="center" vertical="center"/>
    </xf>
    <xf numFmtId="164" fontId="4" fillId="6" borderId="15" xfId="1" applyNumberFormat="1" applyFont="1" applyFill="1" applyBorder="1" applyAlignment="1">
      <alignment horizontal="center" vertical="center"/>
    </xf>
    <xf numFmtId="0" fontId="26" fillId="9" borderId="24" xfId="1" applyFont="1" applyFill="1" applyBorder="1" applyAlignment="1">
      <alignment horizontal="center"/>
    </xf>
    <xf numFmtId="0" fontId="15" fillId="9" borderId="29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0" fontId="4" fillId="6" borderId="11" xfId="1" applyFont="1" applyFill="1" applyBorder="1" applyAlignment="1">
      <alignment horizontal="center" vertical="center" wrapText="1"/>
    </xf>
    <xf numFmtId="0" fontId="4" fillId="6" borderId="12" xfId="1" applyFont="1" applyFill="1" applyBorder="1" applyAlignment="1">
      <alignment horizontal="center" vertical="center" wrapText="1"/>
    </xf>
    <xf numFmtId="0" fontId="4" fillId="6" borderId="13" xfId="1" applyFont="1" applyFill="1" applyBorder="1" applyAlignment="1">
      <alignment horizontal="center" vertical="center" wrapText="1"/>
    </xf>
    <xf numFmtId="165" fontId="5" fillId="2" borderId="0" xfId="1" applyNumberFormat="1" applyFont="1" applyFill="1" applyBorder="1" applyAlignment="1">
      <alignment horizontal="center"/>
    </xf>
    <xf numFmtId="0" fontId="6" fillId="0" borderId="7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/>
    </xf>
    <xf numFmtId="0" fontId="6" fillId="0" borderId="38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 textRotation="255"/>
    </xf>
    <xf numFmtId="0" fontId="7" fillId="2" borderId="3" xfId="1" applyFont="1" applyFill="1" applyBorder="1" applyAlignment="1">
      <alignment horizontal="center" vertical="center" textRotation="255"/>
    </xf>
    <xf numFmtId="0" fontId="7" fillId="2" borderId="9" xfId="1" applyFont="1" applyFill="1" applyBorder="1" applyAlignment="1">
      <alignment horizontal="center" vertical="center" textRotation="255"/>
    </xf>
  </cellXfs>
  <cellStyles count="3">
    <cellStyle name="Normal" xfId="0" builtinId="0"/>
    <cellStyle name="Normal 7" xfId="1"/>
    <cellStyle name="Porcentaj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0"/>
  <sheetViews>
    <sheetView showGridLines="0" tabSelected="1" zoomScale="96" zoomScaleNormal="96" workbookViewId="0">
      <selection activeCell="K31" sqref="K31"/>
    </sheetView>
  </sheetViews>
  <sheetFormatPr baseColWidth="10" defaultColWidth="10.7109375" defaultRowHeight="15" x14ac:dyDescent="0.25"/>
  <cols>
    <col min="1" max="1" width="1.85546875" style="1" customWidth="1"/>
    <col min="2" max="3" width="10.7109375" style="1"/>
    <col min="4" max="4" width="3" style="1" customWidth="1"/>
    <col min="5" max="5" width="12.140625" style="1" customWidth="1"/>
    <col min="6" max="6" width="12.5703125" style="1" customWidth="1"/>
    <col min="7" max="8" width="15" style="1" customWidth="1"/>
    <col min="9" max="9" width="13.28515625" style="1" customWidth="1"/>
    <col min="10" max="10" width="11.85546875" style="1" customWidth="1"/>
    <col min="11" max="11" width="13.42578125" style="1" customWidth="1"/>
    <col min="12" max="12" width="12.140625" style="1" customWidth="1"/>
    <col min="13" max="13" width="11.42578125" style="1" customWidth="1"/>
    <col min="14" max="14" width="14.5703125" style="1" customWidth="1"/>
    <col min="15" max="16384" width="10.7109375" style="1"/>
  </cols>
  <sheetData>
    <row r="1" spans="2:14" ht="16.5" customHeight="1" x14ac:dyDescent="0.25">
      <c r="B1" s="121" t="s">
        <v>0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3"/>
    </row>
    <row r="2" spans="2:14" ht="18" customHeight="1" x14ac:dyDescent="0.25">
      <c r="B2" s="124" t="s">
        <v>1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6"/>
    </row>
    <row r="3" spans="2:14" ht="18.75" customHeight="1" thickBot="1" x14ac:dyDescent="0.3">
      <c r="B3" s="124">
        <v>44110</v>
      </c>
      <c r="C3" s="125"/>
      <c r="D3" s="125"/>
      <c r="E3" s="125"/>
      <c r="F3" s="125"/>
      <c r="G3" s="125"/>
      <c r="H3" s="125"/>
      <c r="I3" s="125"/>
      <c r="J3" s="125"/>
      <c r="K3" s="100"/>
      <c r="L3" s="150">
        <v>0.33333333333333331</v>
      </c>
      <c r="M3" s="150"/>
      <c r="N3" s="37"/>
    </row>
    <row r="4" spans="2:14" ht="18.75" customHeight="1" thickBot="1" x14ac:dyDescent="0.3">
      <c r="B4" s="130" t="s">
        <v>2</v>
      </c>
      <c r="C4" s="132" t="s">
        <v>3</v>
      </c>
      <c r="D4" s="133"/>
      <c r="E4" s="134"/>
      <c r="F4" s="151" t="s">
        <v>9</v>
      </c>
      <c r="G4" s="152" t="s">
        <v>4</v>
      </c>
      <c r="H4" s="154" t="s">
        <v>10</v>
      </c>
      <c r="I4" s="94" t="s">
        <v>5</v>
      </c>
      <c r="J4" s="154" t="s">
        <v>11</v>
      </c>
      <c r="K4" s="94" t="s">
        <v>6</v>
      </c>
      <c r="L4" s="156" t="s">
        <v>7</v>
      </c>
      <c r="M4" s="156" t="s">
        <v>8</v>
      </c>
      <c r="N4" s="38" t="s">
        <v>5</v>
      </c>
    </row>
    <row r="5" spans="2:14" ht="18.75" customHeight="1" thickBot="1" x14ac:dyDescent="0.3">
      <c r="B5" s="131"/>
      <c r="C5" s="2" t="s">
        <v>12</v>
      </c>
      <c r="D5" s="158" t="s">
        <v>13</v>
      </c>
      <c r="E5" s="3" t="s">
        <v>14</v>
      </c>
      <c r="F5" s="131"/>
      <c r="G5" s="153"/>
      <c r="H5" s="155"/>
      <c r="I5" s="39" t="s">
        <v>15</v>
      </c>
      <c r="J5" s="155"/>
      <c r="K5" s="101" t="s">
        <v>16</v>
      </c>
      <c r="L5" s="157"/>
      <c r="M5" s="157"/>
      <c r="N5" s="40" t="s">
        <v>17</v>
      </c>
    </row>
    <row r="6" spans="2:14" ht="18.75" customHeight="1" x14ac:dyDescent="0.25">
      <c r="B6" s="41" t="s">
        <v>18</v>
      </c>
      <c r="C6" s="4">
        <f>+C7</f>
        <v>0</v>
      </c>
      <c r="D6" s="159"/>
      <c r="E6" s="5">
        <f>E7</f>
        <v>0</v>
      </c>
      <c r="F6" s="12">
        <f>F7</f>
        <v>0</v>
      </c>
      <c r="G6" s="13">
        <f>G7</f>
        <v>0</v>
      </c>
      <c r="H6" s="42">
        <f>+H7</f>
        <v>0</v>
      </c>
      <c r="I6" s="43" t="str">
        <f>IFERROR(J6/(K6*24),"-")</f>
        <v>-</v>
      </c>
      <c r="J6" s="95">
        <f>+J7</f>
        <v>0</v>
      </c>
      <c r="K6" s="34">
        <f>+K7</f>
        <v>0</v>
      </c>
      <c r="L6" s="44" t="str">
        <f>+IFERROR(F6/J6,"-")</f>
        <v>-</v>
      </c>
      <c r="M6" s="45" t="str">
        <f>+IFERROR(G6/E6,"-")</f>
        <v>-</v>
      </c>
      <c r="N6" s="10"/>
    </row>
    <row r="7" spans="2:14" ht="18.75" customHeight="1" x14ac:dyDescent="0.25">
      <c r="B7" s="46">
        <v>508</v>
      </c>
      <c r="C7" s="6">
        <v>0</v>
      </c>
      <c r="D7" s="159"/>
      <c r="E7" s="7">
        <v>0</v>
      </c>
      <c r="F7" s="8">
        <v>0</v>
      </c>
      <c r="G7" s="9">
        <v>0</v>
      </c>
      <c r="H7" s="47">
        <v>0</v>
      </c>
      <c r="I7" s="48" t="str">
        <f>IFERROR(J7/(K7*24),"-")</f>
        <v>-</v>
      </c>
      <c r="J7" s="96">
        <v>0</v>
      </c>
      <c r="K7" s="35">
        <v>0</v>
      </c>
      <c r="L7" s="44" t="str">
        <f t="shared" ref="L7:L27" si="0">+IFERROR(F7/J7,"-")</f>
        <v>-</v>
      </c>
      <c r="M7" s="45" t="str">
        <f t="shared" ref="M7:M27" si="1">+IFERROR(G7/E7,"-")</f>
        <v>-</v>
      </c>
      <c r="N7" s="10">
        <v>0</v>
      </c>
    </row>
    <row r="8" spans="2:14" ht="18.75" customHeight="1" x14ac:dyDescent="0.25">
      <c r="B8" s="49" t="s">
        <v>20</v>
      </c>
      <c r="C8" s="4">
        <f>C9</f>
        <v>70</v>
      </c>
      <c r="D8" s="159"/>
      <c r="E8" s="11">
        <f>E9</f>
        <v>67</v>
      </c>
      <c r="F8" s="12">
        <f>F9</f>
        <v>10533</v>
      </c>
      <c r="G8" s="13">
        <f>G9</f>
        <v>25006.25</v>
      </c>
      <c r="H8" s="50">
        <f>H9</f>
        <v>235</v>
      </c>
      <c r="I8" s="43">
        <f>IFERROR(J8/(K8*24),"-")</f>
        <v>25.396387157844917</v>
      </c>
      <c r="J8" s="95">
        <f>J9</f>
        <v>16097.5</v>
      </c>
      <c r="K8" s="34">
        <f>+K9</f>
        <v>26.410416666666666</v>
      </c>
      <c r="L8" s="44">
        <f t="shared" si="0"/>
        <v>0.65432520577729458</v>
      </c>
      <c r="M8" s="45">
        <f t="shared" si="1"/>
        <v>373.22761194029852</v>
      </c>
      <c r="N8" s="10"/>
    </row>
    <row r="9" spans="2:14" x14ac:dyDescent="0.25">
      <c r="B9" s="49">
        <v>107</v>
      </c>
      <c r="C9" s="6">
        <v>70</v>
      </c>
      <c r="D9" s="159"/>
      <c r="E9" s="14">
        <v>67</v>
      </c>
      <c r="F9" s="8">
        <v>10533</v>
      </c>
      <c r="G9" s="9">
        <v>25006.25</v>
      </c>
      <c r="H9" s="51">
        <v>235</v>
      </c>
      <c r="I9" s="48">
        <f t="shared" ref="I9:I27" si="2">IFERROR(J9/(K9*24),"-")</f>
        <v>25.396387157844917</v>
      </c>
      <c r="J9" s="96">
        <v>16097.5</v>
      </c>
      <c r="K9" s="35">
        <v>26.410416666666666</v>
      </c>
      <c r="L9" s="44">
        <f t="shared" si="0"/>
        <v>0.65432520577729458</v>
      </c>
      <c r="M9" s="45">
        <f t="shared" si="1"/>
        <v>373.22761194029852</v>
      </c>
      <c r="N9" s="10">
        <v>25</v>
      </c>
    </row>
    <row r="10" spans="2:14" x14ac:dyDescent="0.25">
      <c r="B10" s="52" t="s">
        <v>22</v>
      </c>
      <c r="C10" s="4">
        <f>SUM(C14+C13+C12+C11+C15)</f>
        <v>168</v>
      </c>
      <c r="D10" s="159"/>
      <c r="E10" s="11">
        <f>SUM(E14+E13+E12+E11+E15)</f>
        <v>161</v>
      </c>
      <c r="F10" s="12">
        <f>SUM(F14+F13+F12+F11+F15)</f>
        <v>41059</v>
      </c>
      <c r="G10" s="13">
        <f>SUM(G14+G13+G12+G11+G15)</f>
        <v>57075.75</v>
      </c>
      <c r="H10" s="42">
        <f>SUM(H11+H12+H13+H14+H15)</f>
        <v>912</v>
      </c>
      <c r="I10" s="43">
        <f t="shared" si="2"/>
        <v>19.854015262272778</v>
      </c>
      <c r="J10" s="95">
        <f>SUM(J11+J12+J13+J14+J15)</f>
        <v>39155.758000000002</v>
      </c>
      <c r="K10" s="34">
        <f>+K11+K12+K13+K14</f>
        <v>82.174305555555563</v>
      </c>
      <c r="L10" s="44">
        <f t="shared" si="0"/>
        <v>1.0486069507325078</v>
      </c>
      <c r="M10" s="45">
        <f t="shared" si="1"/>
        <v>354.50776397515529</v>
      </c>
      <c r="N10" s="10"/>
    </row>
    <row r="11" spans="2:14" ht="17.25" customHeight="1" x14ac:dyDescent="0.25">
      <c r="B11" s="53">
        <v>404</v>
      </c>
      <c r="C11" s="6">
        <v>60</v>
      </c>
      <c r="D11" s="159"/>
      <c r="E11" s="14">
        <v>54</v>
      </c>
      <c r="F11" s="8">
        <v>18790</v>
      </c>
      <c r="G11" s="9">
        <v>26166</v>
      </c>
      <c r="H11" s="51">
        <v>266</v>
      </c>
      <c r="I11" s="48">
        <f t="shared" si="2"/>
        <v>19.361213183730715</v>
      </c>
      <c r="J11" s="96">
        <v>12884.242</v>
      </c>
      <c r="K11" s="35">
        <v>27.727777777777778</v>
      </c>
      <c r="L11" s="44">
        <f t="shared" si="0"/>
        <v>1.4583706204835332</v>
      </c>
      <c r="M11" s="45">
        <f t="shared" si="1"/>
        <v>484.55555555555554</v>
      </c>
      <c r="N11" s="10">
        <v>22</v>
      </c>
    </row>
    <row r="12" spans="2:14" x14ac:dyDescent="0.25">
      <c r="B12" s="53">
        <v>405</v>
      </c>
      <c r="C12" s="6">
        <v>41</v>
      </c>
      <c r="D12" s="159"/>
      <c r="E12" s="14">
        <v>40</v>
      </c>
      <c r="F12" s="8">
        <v>9130</v>
      </c>
      <c r="G12" s="9">
        <v>12520.5</v>
      </c>
      <c r="H12" s="51">
        <v>218</v>
      </c>
      <c r="I12" s="48">
        <f t="shared" si="2"/>
        <v>19.703518255753593</v>
      </c>
      <c r="J12" s="96">
        <v>9488.8860000000004</v>
      </c>
      <c r="K12" s="35">
        <v>20.065972222222221</v>
      </c>
      <c r="L12" s="44">
        <f t="shared" si="0"/>
        <v>0.96217827888331675</v>
      </c>
      <c r="M12" s="45">
        <f t="shared" si="1"/>
        <v>313.01249999999999</v>
      </c>
      <c r="N12" s="10">
        <v>22</v>
      </c>
    </row>
    <row r="13" spans="2:14" x14ac:dyDescent="0.25">
      <c r="B13" s="53">
        <v>409</v>
      </c>
      <c r="C13" s="6">
        <v>34</v>
      </c>
      <c r="D13" s="159"/>
      <c r="E13" s="14">
        <v>34</v>
      </c>
      <c r="F13" s="8">
        <v>6169</v>
      </c>
      <c r="G13" s="9">
        <v>8603.25</v>
      </c>
      <c r="H13" s="51">
        <v>179</v>
      </c>
      <c r="I13" s="48">
        <f t="shared" si="2"/>
        <v>19.25201456595795</v>
      </c>
      <c r="J13" s="96">
        <v>8194.6200000000008</v>
      </c>
      <c r="K13" s="35">
        <v>17.735416666666666</v>
      </c>
      <c r="L13" s="44">
        <f t="shared" si="0"/>
        <v>0.75281099062555668</v>
      </c>
      <c r="M13" s="45">
        <f t="shared" si="1"/>
        <v>253.03676470588235</v>
      </c>
      <c r="N13" s="10">
        <v>21</v>
      </c>
    </row>
    <row r="14" spans="2:14" x14ac:dyDescent="0.25">
      <c r="B14" s="53">
        <v>412</v>
      </c>
      <c r="C14" s="6">
        <v>33</v>
      </c>
      <c r="D14" s="159"/>
      <c r="E14" s="14">
        <v>33</v>
      </c>
      <c r="F14" s="8">
        <v>6970</v>
      </c>
      <c r="G14" s="9">
        <v>9786</v>
      </c>
      <c r="H14" s="51">
        <v>249</v>
      </c>
      <c r="I14" s="48">
        <f t="shared" si="2"/>
        <v>21.497792982602522</v>
      </c>
      <c r="J14" s="96">
        <v>8588.0099999999984</v>
      </c>
      <c r="K14" s="35">
        <v>16.645138888888891</v>
      </c>
      <c r="L14" s="44">
        <f t="shared" si="0"/>
        <v>0.81159663298016671</v>
      </c>
      <c r="M14" s="45">
        <f t="shared" si="1"/>
        <v>296.54545454545456</v>
      </c>
      <c r="N14" s="10">
        <v>23</v>
      </c>
    </row>
    <row r="15" spans="2:14" x14ac:dyDescent="0.25">
      <c r="B15" s="53" t="s">
        <v>23</v>
      </c>
      <c r="C15" s="6">
        <v>0</v>
      </c>
      <c r="D15" s="159"/>
      <c r="E15" s="14">
        <v>0</v>
      </c>
      <c r="F15" s="8">
        <v>0</v>
      </c>
      <c r="G15" s="9">
        <v>0</v>
      </c>
      <c r="H15" s="51">
        <v>0</v>
      </c>
      <c r="I15" s="48" t="str">
        <f t="shared" si="2"/>
        <v>-</v>
      </c>
      <c r="J15" s="96">
        <v>0</v>
      </c>
      <c r="K15" s="35">
        <v>0</v>
      </c>
      <c r="L15" s="44" t="str">
        <f t="shared" si="0"/>
        <v>-</v>
      </c>
      <c r="M15" s="45" t="str">
        <f t="shared" si="1"/>
        <v>-</v>
      </c>
      <c r="N15" s="10">
        <v>0</v>
      </c>
    </row>
    <row r="16" spans="2:14" x14ac:dyDescent="0.25">
      <c r="B16" s="54" t="s">
        <v>24</v>
      </c>
      <c r="C16" s="4">
        <f>SUM(C20+C19+C18+C17)</f>
        <v>117</v>
      </c>
      <c r="D16" s="159"/>
      <c r="E16" s="11">
        <f>SUM(E20+E19+E18+E17)</f>
        <v>117</v>
      </c>
      <c r="F16" s="12">
        <f>SUM(F20+F19+F18+F17)</f>
        <v>50396</v>
      </c>
      <c r="G16" s="13">
        <f>SUM(G20+G19+G18+G17)</f>
        <v>68556</v>
      </c>
      <c r="H16" s="42">
        <f>SUM(H20+H19+H18+H17)</f>
        <v>945.5</v>
      </c>
      <c r="I16" s="43">
        <f t="shared" si="2"/>
        <v>19.301507601566072</v>
      </c>
      <c r="J16" s="95">
        <f>SUM(J17:J20)</f>
        <v>25306.85</v>
      </c>
      <c r="K16" s="34">
        <f>+K17+K18+K19+K20</f>
        <v>54.63055555555556</v>
      </c>
      <c r="L16" s="44">
        <f t="shared" si="0"/>
        <v>1.9913975860290791</v>
      </c>
      <c r="M16" s="45">
        <f t="shared" si="1"/>
        <v>585.9487179487179</v>
      </c>
      <c r="N16" s="10"/>
    </row>
    <row r="17" spans="2:14" x14ac:dyDescent="0.25">
      <c r="B17" s="55">
        <v>301</v>
      </c>
      <c r="C17" s="6">
        <v>45</v>
      </c>
      <c r="D17" s="159"/>
      <c r="E17" s="14">
        <v>45</v>
      </c>
      <c r="F17" s="8">
        <v>16343</v>
      </c>
      <c r="G17" s="9">
        <v>21630</v>
      </c>
      <c r="H17" s="51">
        <v>323.5</v>
      </c>
      <c r="I17" s="48">
        <f t="shared" si="2"/>
        <v>18.449064085369411</v>
      </c>
      <c r="J17" s="96">
        <v>10546.1</v>
      </c>
      <c r="K17" s="35">
        <v>23.818055555555556</v>
      </c>
      <c r="L17" s="44">
        <f t="shared" si="0"/>
        <v>1.549672390741601</v>
      </c>
      <c r="M17" s="45">
        <f t="shared" si="1"/>
        <v>480.66666666666669</v>
      </c>
      <c r="N17" s="10">
        <v>20</v>
      </c>
    </row>
    <row r="18" spans="2:14" x14ac:dyDescent="0.25">
      <c r="B18" s="55">
        <v>302</v>
      </c>
      <c r="C18" s="6">
        <v>32</v>
      </c>
      <c r="D18" s="159"/>
      <c r="E18" s="14">
        <v>32</v>
      </c>
      <c r="F18" s="8">
        <v>12369</v>
      </c>
      <c r="G18" s="9">
        <v>17161.5</v>
      </c>
      <c r="H18" s="51">
        <v>241</v>
      </c>
      <c r="I18" s="48">
        <f t="shared" si="2"/>
        <v>21.145748075840054</v>
      </c>
      <c r="J18" s="96">
        <v>5632.1699999999992</v>
      </c>
      <c r="K18" s="35">
        <v>11.097916666666668</v>
      </c>
      <c r="L18" s="44">
        <f t="shared" si="0"/>
        <v>2.1961339945349665</v>
      </c>
      <c r="M18" s="45">
        <f t="shared" si="1"/>
        <v>536.296875</v>
      </c>
      <c r="N18" s="10">
        <v>22</v>
      </c>
    </row>
    <row r="19" spans="2:14" x14ac:dyDescent="0.25">
      <c r="B19" s="55">
        <v>303</v>
      </c>
      <c r="C19" s="6">
        <v>19</v>
      </c>
      <c r="D19" s="159"/>
      <c r="E19" s="14">
        <v>19</v>
      </c>
      <c r="F19" s="8">
        <v>9409</v>
      </c>
      <c r="G19" s="9">
        <v>13043.25</v>
      </c>
      <c r="H19" s="51">
        <v>174</v>
      </c>
      <c r="I19" s="48">
        <f t="shared" si="2"/>
        <v>22.399834382245778</v>
      </c>
      <c r="J19" s="96">
        <v>4508.34</v>
      </c>
      <c r="K19" s="35">
        <v>8.3861111111111111</v>
      </c>
      <c r="L19" s="44">
        <f t="shared" si="0"/>
        <v>2.0870209434071079</v>
      </c>
      <c r="M19" s="45">
        <f t="shared" si="1"/>
        <v>686.48684210526312</v>
      </c>
      <c r="N19" s="10">
        <v>26</v>
      </c>
    </row>
    <row r="20" spans="2:14" x14ac:dyDescent="0.25">
      <c r="B20" s="55">
        <v>306</v>
      </c>
      <c r="C20" s="6">
        <v>21</v>
      </c>
      <c r="D20" s="159"/>
      <c r="E20" s="14">
        <v>21</v>
      </c>
      <c r="F20" s="8">
        <v>12275</v>
      </c>
      <c r="G20" s="9">
        <v>16721.25</v>
      </c>
      <c r="H20" s="51">
        <v>207</v>
      </c>
      <c r="I20" s="48">
        <f t="shared" si="2"/>
        <v>16.993465334395879</v>
      </c>
      <c r="J20" s="96">
        <v>4620.24</v>
      </c>
      <c r="K20" s="35">
        <v>11.328472222222222</v>
      </c>
      <c r="L20" s="44">
        <f t="shared" si="0"/>
        <v>2.6567883919450073</v>
      </c>
      <c r="M20" s="45">
        <f t="shared" si="1"/>
        <v>796.25</v>
      </c>
      <c r="N20" s="10">
        <v>18</v>
      </c>
    </row>
    <row r="21" spans="2:14" x14ac:dyDescent="0.25">
      <c r="B21" s="56" t="s">
        <v>26</v>
      </c>
      <c r="C21" s="4">
        <f>SUM(C27+C26+C25+C24+C23+C22)</f>
        <v>172</v>
      </c>
      <c r="D21" s="159"/>
      <c r="E21" s="11">
        <f>SUM(E27+E26+E25+E24+E23+E22)</f>
        <v>170</v>
      </c>
      <c r="F21" s="12">
        <f>SUM(F22:F27)</f>
        <v>51747</v>
      </c>
      <c r="G21" s="13">
        <f>SUM(G27+G26+G25+G24+G23+G22)</f>
        <v>85560.149999999907</v>
      </c>
      <c r="H21" s="42">
        <f>SUM(H27+H26+H25+H24+H23+H22)</f>
        <v>717</v>
      </c>
      <c r="I21" s="43">
        <f t="shared" si="2"/>
        <v>23.409867082356584</v>
      </c>
      <c r="J21" s="95">
        <f>SUM(J27+J26+J25+J24+J23+J22)</f>
        <v>32788.25</v>
      </c>
      <c r="K21" s="34">
        <f>+K22+K23+K24+K25+K26+K27</f>
        <v>58.359027777777776</v>
      </c>
      <c r="L21" s="44">
        <f t="shared" si="0"/>
        <v>1.5782178066837969</v>
      </c>
      <c r="M21" s="45">
        <f t="shared" si="1"/>
        <v>503.29499999999945</v>
      </c>
      <c r="N21" s="10"/>
    </row>
    <row r="22" spans="2:14" x14ac:dyDescent="0.25">
      <c r="B22" s="57">
        <v>201</v>
      </c>
      <c r="C22" s="7">
        <v>74</v>
      </c>
      <c r="D22" s="159"/>
      <c r="E22" s="14">
        <v>73</v>
      </c>
      <c r="F22" s="15">
        <v>25925</v>
      </c>
      <c r="G22" s="9">
        <v>42800.049999999901</v>
      </c>
      <c r="H22" s="51">
        <v>285.5</v>
      </c>
      <c r="I22" s="48">
        <f t="shared" si="2"/>
        <v>23.012966977281046</v>
      </c>
      <c r="J22" s="96">
        <v>13624.06</v>
      </c>
      <c r="K22" s="35">
        <v>24.667361111111109</v>
      </c>
      <c r="L22" s="44">
        <f t="shared" si="0"/>
        <v>1.9028835750870152</v>
      </c>
      <c r="M22" s="45">
        <f t="shared" si="1"/>
        <v>586.30205479451922</v>
      </c>
      <c r="N22" s="10">
        <v>21</v>
      </c>
    </row>
    <row r="23" spans="2:14" x14ac:dyDescent="0.25">
      <c r="B23" s="57">
        <v>202</v>
      </c>
      <c r="C23" s="7">
        <v>10</v>
      </c>
      <c r="D23" s="159"/>
      <c r="E23" s="14">
        <v>10</v>
      </c>
      <c r="F23" s="8">
        <v>700</v>
      </c>
      <c r="G23" s="9">
        <v>1167.9000000000001</v>
      </c>
      <c r="H23" s="51">
        <v>25</v>
      </c>
      <c r="I23" s="48">
        <f t="shared" si="2"/>
        <v>23.988842398884241</v>
      </c>
      <c r="J23" s="96">
        <v>860.00000000000011</v>
      </c>
      <c r="K23" s="35">
        <v>1.4937500000000001</v>
      </c>
      <c r="L23" s="44">
        <f t="shared" si="0"/>
        <v>0.81395348837209291</v>
      </c>
      <c r="M23" s="45">
        <f t="shared" si="1"/>
        <v>116.79</v>
      </c>
      <c r="N23" s="10">
        <v>24</v>
      </c>
    </row>
    <row r="24" spans="2:14" x14ac:dyDescent="0.25">
      <c r="B24" s="57">
        <v>204</v>
      </c>
      <c r="C24" s="7">
        <v>32</v>
      </c>
      <c r="D24" s="159"/>
      <c r="E24" s="14">
        <v>31</v>
      </c>
      <c r="F24" s="8">
        <v>9378</v>
      </c>
      <c r="G24" s="16">
        <v>15606</v>
      </c>
      <c r="H24" s="51">
        <v>136.5</v>
      </c>
      <c r="I24" s="48">
        <f t="shared" si="2"/>
        <v>25.11618625277162</v>
      </c>
      <c r="J24" s="96">
        <v>7362.8099999999995</v>
      </c>
      <c r="K24" s="35">
        <v>12.214583333333332</v>
      </c>
      <c r="L24" s="44">
        <f t="shared" si="0"/>
        <v>1.2736984928308621</v>
      </c>
      <c r="M24" s="45">
        <f t="shared" si="1"/>
        <v>503.41935483870969</v>
      </c>
      <c r="N24" s="10">
        <v>24</v>
      </c>
    </row>
    <row r="25" spans="2:14" x14ac:dyDescent="0.25">
      <c r="B25" s="57">
        <v>206</v>
      </c>
      <c r="C25" s="7">
        <v>14</v>
      </c>
      <c r="D25" s="159"/>
      <c r="E25" s="14">
        <v>14</v>
      </c>
      <c r="F25" s="8">
        <v>4743</v>
      </c>
      <c r="G25" s="16">
        <v>7793.65</v>
      </c>
      <c r="H25" s="51">
        <v>116</v>
      </c>
      <c r="I25" s="48">
        <f t="shared" si="2"/>
        <v>23.637454467538031</v>
      </c>
      <c r="J25" s="96">
        <v>3677.2</v>
      </c>
      <c r="K25" s="35">
        <v>6.4819444444444443</v>
      </c>
      <c r="L25" s="44">
        <f t="shared" si="0"/>
        <v>1.2898400957250082</v>
      </c>
      <c r="M25" s="45">
        <f t="shared" si="1"/>
        <v>556.68928571428569</v>
      </c>
      <c r="N25" s="10">
        <v>22</v>
      </c>
    </row>
    <row r="26" spans="2:14" x14ac:dyDescent="0.25">
      <c r="B26" s="57">
        <v>209</v>
      </c>
      <c r="C26" s="7">
        <v>42</v>
      </c>
      <c r="D26" s="159"/>
      <c r="E26" s="14">
        <v>42</v>
      </c>
      <c r="F26" s="8">
        <v>11001</v>
      </c>
      <c r="G26" s="9">
        <v>18192.55</v>
      </c>
      <c r="H26" s="51">
        <v>154</v>
      </c>
      <c r="I26" s="48">
        <f t="shared" si="2"/>
        <v>22.418002263141652</v>
      </c>
      <c r="J26" s="96">
        <v>7264.18</v>
      </c>
      <c r="K26" s="35">
        <v>13.50138888888889</v>
      </c>
      <c r="L26" s="44">
        <f t="shared" si="0"/>
        <v>1.5144173189541008</v>
      </c>
      <c r="M26" s="45">
        <f t="shared" si="1"/>
        <v>433.15595238095239</v>
      </c>
      <c r="N26" s="10">
        <v>21</v>
      </c>
    </row>
    <row r="27" spans="2:14" ht="15.75" thickBot="1" x14ac:dyDescent="0.3">
      <c r="B27" s="58">
        <v>257</v>
      </c>
      <c r="C27" s="7">
        <v>0</v>
      </c>
      <c r="D27" s="159"/>
      <c r="E27" s="17">
        <v>0</v>
      </c>
      <c r="F27" s="18">
        <v>0</v>
      </c>
      <c r="G27" s="19">
        <v>0</v>
      </c>
      <c r="H27" s="59">
        <v>0</v>
      </c>
      <c r="I27" s="48" t="str">
        <f t="shared" si="2"/>
        <v>-</v>
      </c>
      <c r="J27" s="97">
        <v>0</v>
      </c>
      <c r="K27" s="35">
        <v>0</v>
      </c>
      <c r="L27" s="44" t="str">
        <f t="shared" si="0"/>
        <v>-</v>
      </c>
      <c r="M27" s="45" t="str">
        <f t="shared" si="1"/>
        <v>-</v>
      </c>
      <c r="N27" s="20">
        <v>0</v>
      </c>
    </row>
    <row r="28" spans="2:14" ht="15.75" customHeight="1" thickBot="1" x14ac:dyDescent="0.3">
      <c r="B28" s="60" t="s">
        <v>27</v>
      </c>
      <c r="C28" s="61">
        <f>SUM(C6+C8+C10+C16+C21)</f>
        <v>527</v>
      </c>
      <c r="D28" s="160"/>
      <c r="E28" s="102">
        <f>SUM(E6+E8+E10+E16+E21+O33)</f>
        <v>515</v>
      </c>
      <c r="F28" s="62">
        <f>SUM(F6+F8+F10+F16+F21)</f>
        <v>153735</v>
      </c>
      <c r="G28" s="63">
        <f>SUM(G6+G8+G10+G16+G21)</f>
        <v>236198.14999999991</v>
      </c>
      <c r="H28" s="64">
        <f>SUM(H6+H8+H10+H16+H21)</f>
        <v>2809.5</v>
      </c>
      <c r="I28" s="64"/>
      <c r="J28" s="63">
        <f>SUM(J6+J8+J10+J16+J21)</f>
        <v>113348.35800000001</v>
      </c>
      <c r="K28" s="63"/>
      <c r="L28" s="63">
        <f>+IFERROR(F28/J28,"-")</f>
        <v>1.3563054879012892</v>
      </c>
      <c r="M28" s="65">
        <f>IFERROR(G28/E28,"-")</f>
        <v>458.63718446601922</v>
      </c>
      <c r="N28" s="66"/>
    </row>
    <row r="29" spans="2:14" ht="15.75" customHeight="1" x14ac:dyDescent="0.25">
      <c r="B29" s="67" t="s">
        <v>46</v>
      </c>
    </row>
    <row r="30" spans="2:14" ht="15.75" customHeight="1" thickBot="1" x14ac:dyDescent="0.3">
      <c r="B30" s="68" t="s">
        <v>24</v>
      </c>
      <c r="C30" s="143" t="s">
        <v>37</v>
      </c>
      <c r="D30" s="143"/>
      <c r="E30" s="143"/>
    </row>
    <row r="31" spans="2:14" x14ac:dyDescent="0.25">
      <c r="B31" s="69" t="s">
        <v>38</v>
      </c>
      <c r="C31" s="144" t="s">
        <v>37</v>
      </c>
      <c r="D31" s="145"/>
      <c r="E31" s="146"/>
    </row>
    <row r="32" spans="2:14" x14ac:dyDescent="0.25">
      <c r="B32" s="22" t="s">
        <v>39</v>
      </c>
      <c r="C32" s="112" t="s">
        <v>37</v>
      </c>
      <c r="D32" s="113"/>
      <c r="E32" s="114"/>
    </row>
    <row r="33" spans="2:8" x14ac:dyDescent="0.25">
      <c r="B33" s="70" t="s">
        <v>40</v>
      </c>
      <c r="C33" s="115" t="s">
        <v>37</v>
      </c>
      <c r="D33" s="116"/>
      <c r="E33" s="117"/>
    </row>
    <row r="34" spans="2:8" ht="15.75" thickBot="1" x14ac:dyDescent="0.3">
      <c r="B34" s="71" t="s">
        <v>36</v>
      </c>
      <c r="C34" s="72"/>
      <c r="D34" s="72"/>
      <c r="E34" s="72"/>
      <c r="F34" s="72"/>
      <c r="G34" s="72"/>
    </row>
    <row r="35" spans="2:8" ht="15" customHeight="1" x14ac:dyDescent="0.25">
      <c r="B35" s="147" t="s">
        <v>47</v>
      </c>
      <c r="C35" s="148"/>
      <c r="D35" s="148"/>
      <c r="E35" s="148"/>
      <c r="F35" s="148"/>
      <c r="G35" s="149"/>
    </row>
    <row r="36" spans="2:8" ht="15.75" thickBot="1" x14ac:dyDescent="0.3">
      <c r="B36" s="141">
        <f>+B3</f>
        <v>44110</v>
      </c>
      <c r="C36" s="142"/>
      <c r="D36" s="142"/>
      <c r="E36" s="142"/>
      <c r="F36" s="142"/>
      <c r="G36" s="98">
        <v>0.33333333333333331</v>
      </c>
    </row>
    <row r="37" spans="2:8" x14ac:dyDescent="0.25">
      <c r="B37" s="138" t="s">
        <v>28</v>
      </c>
      <c r="C37" s="139"/>
      <c r="D37" s="140"/>
      <c r="E37" s="73" t="s">
        <v>29</v>
      </c>
      <c r="F37" s="74" t="s">
        <v>30</v>
      </c>
      <c r="G37" s="75" t="s">
        <v>31</v>
      </c>
    </row>
    <row r="38" spans="2:8" x14ac:dyDescent="0.25">
      <c r="B38" s="103" t="s">
        <v>32</v>
      </c>
      <c r="C38" s="104"/>
      <c r="D38" s="105"/>
      <c r="E38" s="76">
        <f>18+22</f>
        <v>40</v>
      </c>
      <c r="F38" s="76">
        <v>35</v>
      </c>
      <c r="G38" s="36">
        <f>+E38-F38</f>
        <v>5</v>
      </c>
    </row>
    <row r="39" spans="2:8" x14ac:dyDescent="0.25">
      <c r="B39" s="103" t="s">
        <v>33</v>
      </c>
      <c r="C39" s="104"/>
      <c r="D39" s="105"/>
      <c r="E39" s="76">
        <v>58</v>
      </c>
      <c r="F39" s="76">
        <v>56</v>
      </c>
      <c r="G39" s="36">
        <f>+E39-F39</f>
        <v>2</v>
      </c>
    </row>
    <row r="40" spans="2:8" x14ac:dyDescent="0.25">
      <c r="B40" s="103" t="s">
        <v>34</v>
      </c>
      <c r="C40" s="104"/>
      <c r="D40" s="105"/>
      <c r="E40" s="76">
        <v>70</v>
      </c>
      <c r="F40" s="76">
        <v>70</v>
      </c>
      <c r="G40" s="36">
        <f>+E40-F40</f>
        <v>0</v>
      </c>
    </row>
    <row r="41" spans="2:8" x14ac:dyDescent="0.25">
      <c r="B41" s="103" t="s">
        <v>35</v>
      </c>
      <c r="C41" s="104"/>
      <c r="D41" s="105"/>
      <c r="E41" s="76">
        <v>0</v>
      </c>
      <c r="F41" s="76">
        <v>0</v>
      </c>
      <c r="G41" s="36">
        <f>+E41-F41</f>
        <v>0</v>
      </c>
    </row>
    <row r="42" spans="2:8" ht="15.75" thickBot="1" x14ac:dyDescent="0.3">
      <c r="B42" s="118" t="s">
        <v>27</v>
      </c>
      <c r="C42" s="119"/>
      <c r="D42" s="120"/>
      <c r="E42" s="77">
        <f>SUM(E38:E41)</f>
        <v>168</v>
      </c>
      <c r="F42" s="99">
        <f>SUM(F38:F41)</f>
        <v>161</v>
      </c>
      <c r="G42" s="78">
        <f>+E42-F42</f>
        <v>7</v>
      </c>
    </row>
    <row r="44" spans="2:8" ht="15.75" thickBot="1" x14ac:dyDescent="0.3"/>
    <row r="45" spans="2:8" ht="15.75" x14ac:dyDescent="0.25">
      <c r="B45" s="121" t="s">
        <v>41</v>
      </c>
      <c r="C45" s="122"/>
      <c r="D45" s="122"/>
      <c r="E45" s="122"/>
      <c r="F45" s="122"/>
      <c r="G45" s="122"/>
      <c r="H45" s="123"/>
    </row>
    <row r="46" spans="2:8" ht="15.75" x14ac:dyDescent="0.25">
      <c r="B46" s="124" t="s">
        <v>42</v>
      </c>
      <c r="C46" s="125"/>
      <c r="D46" s="125"/>
      <c r="E46" s="125"/>
      <c r="F46" s="125"/>
      <c r="G46" s="125"/>
      <c r="H46" s="126"/>
    </row>
    <row r="47" spans="2:8" ht="16.5" thickBot="1" x14ac:dyDescent="0.3">
      <c r="B47" s="79"/>
      <c r="C47" s="80"/>
      <c r="D47" s="80"/>
      <c r="E47" s="80"/>
      <c r="F47" s="80"/>
      <c r="G47" s="80"/>
      <c r="H47" s="81">
        <f>+L3</f>
        <v>0.33333333333333331</v>
      </c>
    </row>
    <row r="48" spans="2:8" ht="16.5" thickBot="1" x14ac:dyDescent="0.3">
      <c r="B48" s="127">
        <f>B3</f>
        <v>44110</v>
      </c>
      <c r="C48" s="128"/>
      <c r="D48" s="128"/>
      <c r="E48" s="128"/>
      <c r="F48" s="128"/>
      <c r="G48" s="128"/>
      <c r="H48" s="129"/>
    </row>
    <row r="49" spans="2:8" ht="15.75" customHeight="1" thickBot="1" x14ac:dyDescent="0.3">
      <c r="B49" s="130" t="s">
        <v>2</v>
      </c>
      <c r="C49" s="132" t="s">
        <v>3</v>
      </c>
      <c r="D49" s="133"/>
      <c r="E49" s="133"/>
      <c r="F49" s="134"/>
      <c r="G49" s="130" t="s">
        <v>43</v>
      </c>
      <c r="H49" s="130" t="s">
        <v>4</v>
      </c>
    </row>
    <row r="50" spans="2:8" ht="15.75" customHeight="1" thickBot="1" x14ac:dyDescent="0.3">
      <c r="B50" s="131"/>
      <c r="C50" s="2" t="s">
        <v>12</v>
      </c>
      <c r="D50" s="135" t="s">
        <v>13</v>
      </c>
      <c r="E50" s="3" t="s">
        <v>14</v>
      </c>
      <c r="F50" s="23" t="s">
        <v>44</v>
      </c>
      <c r="G50" s="131"/>
      <c r="H50" s="131"/>
    </row>
    <row r="51" spans="2:8" x14ac:dyDescent="0.25">
      <c r="B51" s="82" t="s">
        <v>18</v>
      </c>
      <c r="C51" s="24">
        <f>C6</f>
        <v>0</v>
      </c>
      <c r="D51" s="136"/>
      <c r="E51" s="24">
        <f>E6</f>
        <v>0</v>
      </c>
      <c r="F51" s="25">
        <v>0</v>
      </c>
      <c r="G51" s="26">
        <f>F7</f>
        <v>0</v>
      </c>
      <c r="H51" s="83">
        <f>G6</f>
        <v>0</v>
      </c>
    </row>
    <row r="52" spans="2:8" x14ac:dyDescent="0.25">
      <c r="B52" s="84" t="s">
        <v>19</v>
      </c>
      <c r="C52" s="27">
        <f>C8</f>
        <v>70</v>
      </c>
      <c r="D52" s="136"/>
      <c r="E52" s="28">
        <f>E8</f>
        <v>67</v>
      </c>
      <c r="F52" s="25">
        <f>+E52/C52</f>
        <v>0.95714285714285718</v>
      </c>
      <c r="G52" s="26">
        <f>F8</f>
        <v>10533</v>
      </c>
      <c r="H52" s="83">
        <f>G8</f>
        <v>25006.25</v>
      </c>
    </row>
    <row r="53" spans="2:8" x14ac:dyDescent="0.25">
      <c r="B53" s="85" t="s">
        <v>21</v>
      </c>
      <c r="C53" s="27">
        <f>C10</f>
        <v>168</v>
      </c>
      <c r="D53" s="136"/>
      <c r="E53" s="28">
        <f>E10</f>
        <v>161</v>
      </c>
      <c r="F53" s="25">
        <f>+E53/C53</f>
        <v>0.95833333333333337</v>
      </c>
      <c r="G53" s="26">
        <f>F10</f>
        <v>41059</v>
      </c>
      <c r="H53" s="83">
        <f>+G10</f>
        <v>57075.75</v>
      </c>
    </row>
    <row r="54" spans="2:8" x14ac:dyDescent="0.25">
      <c r="B54" s="86" t="s">
        <v>45</v>
      </c>
      <c r="C54" s="27">
        <f>C16</f>
        <v>117</v>
      </c>
      <c r="D54" s="136"/>
      <c r="E54" s="28">
        <f>E16</f>
        <v>117</v>
      </c>
      <c r="F54" s="25">
        <f>+E54/C54</f>
        <v>1</v>
      </c>
      <c r="G54" s="26">
        <f>F16</f>
        <v>50396</v>
      </c>
      <c r="H54" s="83">
        <f>G16</f>
        <v>68556</v>
      </c>
    </row>
    <row r="55" spans="2:8" ht="15.75" thickBot="1" x14ac:dyDescent="0.3">
      <c r="B55" s="87" t="s">
        <v>25</v>
      </c>
      <c r="C55" s="29">
        <f>C21</f>
        <v>172</v>
      </c>
      <c r="D55" s="136"/>
      <c r="E55" s="30">
        <f>E21</f>
        <v>170</v>
      </c>
      <c r="F55" s="31">
        <f>+E55/C55</f>
        <v>0.98837209302325579</v>
      </c>
      <c r="G55" s="32">
        <f>F21</f>
        <v>51747</v>
      </c>
      <c r="H55" s="88">
        <f>G21</f>
        <v>85560.149999999907</v>
      </c>
    </row>
    <row r="56" spans="2:8" ht="15.75" thickBot="1" x14ac:dyDescent="0.3">
      <c r="B56" s="89" t="s">
        <v>27</v>
      </c>
      <c r="C56" s="90">
        <f>SUM(C51:C55)</f>
        <v>527</v>
      </c>
      <c r="D56" s="137"/>
      <c r="E56" s="90">
        <f>SUM(E51:E55)</f>
        <v>515</v>
      </c>
      <c r="F56" s="91">
        <f>+E56/C56</f>
        <v>0.97722960151802651</v>
      </c>
      <c r="G56" s="92">
        <f>SUM(G51+G52+G53+G54+G55)</f>
        <v>153735</v>
      </c>
      <c r="H56" s="93">
        <f>SUM(H51:H55)</f>
        <v>236198.14999999991</v>
      </c>
    </row>
    <row r="57" spans="2:8" x14ac:dyDescent="0.25">
      <c r="B57" s="33" t="s">
        <v>24</v>
      </c>
      <c r="C57" s="106" t="s">
        <v>37</v>
      </c>
      <c r="D57" s="107"/>
      <c r="E57" s="108"/>
    </row>
    <row r="58" spans="2:8" x14ac:dyDescent="0.25">
      <c r="B58" s="21" t="s">
        <v>38</v>
      </c>
      <c r="C58" s="109" t="s">
        <v>37</v>
      </c>
      <c r="D58" s="110"/>
      <c r="E58" s="111"/>
    </row>
    <row r="59" spans="2:8" x14ac:dyDescent="0.25">
      <c r="B59" s="22" t="s">
        <v>39</v>
      </c>
      <c r="C59" s="112" t="s">
        <v>37</v>
      </c>
      <c r="D59" s="113"/>
      <c r="E59" s="114"/>
    </row>
    <row r="60" spans="2:8" x14ac:dyDescent="0.25">
      <c r="B60" s="70" t="s">
        <v>40</v>
      </c>
      <c r="C60" s="115" t="s">
        <v>37</v>
      </c>
      <c r="D60" s="116"/>
      <c r="E60" s="117"/>
    </row>
  </sheetData>
  <mergeCells count="37">
    <mergeCell ref="B1:N1"/>
    <mergeCell ref="B2:N2"/>
    <mergeCell ref="B3:J3"/>
    <mergeCell ref="L3:M3"/>
    <mergeCell ref="B4:B5"/>
    <mergeCell ref="C4:E4"/>
    <mergeCell ref="F4:F5"/>
    <mergeCell ref="G4:G5"/>
    <mergeCell ref="H4:H5"/>
    <mergeCell ref="J4:J5"/>
    <mergeCell ref="L4:L5"/>
    <mergeCell ref="M4:M5"/>
    <mergeCell ref="D5:D28"/>
    <mergeCell ref="C30:E30"/>
    <mergeCell ref="C31:E31"/>
    <mergeCell ref="C32:E32"/>
    <mergeCell ref="C33:E33"/>
    <mergeCell ref="B35:G35"/>
    <mergeCell ref="B37:D37"/>
    <mergeCell ref="B38:D38"/>
    <mergeCell ref="B39:D39"/>
    <mergeCell ref="B40:D40"/>
    <mergeCell ref="B36:F36"/>
    <mergeCell ref="B41:D41"/>
    <mergeCell ref="C57:E57"/>
    <mergeCell ref="C58:E58"/>
    <mergeCell ref="C59:E59"/>
    <mergeCell ref="C60:E60"/>
    <mergeCell ref="B42:D42"/>
    <mergeCell ref="B45:H45"/>
    <mergeCell ref="B46:H46"/>
    <mergeCell ref="B48:H48"/>
    <mergeCell ref="B49:B50"/>
    <mergeCell ref="C49:F49"/>
    <mergeCell ref="G49:G50"/>
    <mergeCell ref="H49:H50"/>
    <mergeCell ref="D50:D56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Luis Vega Huallpa</dc:creator>
  <cp:lastModifiedBy>Vladimir Luis Vega Huallpa</cp:lastModifiedBy>
  <dcterms:created xsi:type="dcterms:W3CDTF">2020-09-22T13:40:10Z</dcterms:created>
  <dcterms:modified xsi:type="dcterms:W3CDTF">2020-10-07T13:02:49Z</dcterms:modified>
</cp:coreProperties>
</file>