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SEPTIEMBRE PRODUCCION\"/>
    </mc:Choice>
  </mc:AlternateContent>
  <bookViews>
    <workbookView xWindow="0" yWindow="0" windowWidth="28800" windowHeight="12000"/>
  </bookViews>
  <sheets>
    <sheet name="mart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" i="1" l="1"/>
  <c r="N24" i="1"/>
  <c r="J9" i="1" l="1"/>
  <c r="I9" i="1" s="1"/>
  <c r="M10" i="1"/>
  <c r="I10" i="1"/>
  <c r="N23" i="1" l="1"/>
  <c r="I24" i="1" l="1"/>
  <c r="M15" i="1" l="1"/>
  <c r="E9" i="1" l="1"/>
  <c r="H22" i="1" l="1"/>
  <c r="J22" i="1" l="1"/>
  <c r="U26" i="1" l="1"/>
  <c r="N25" i="1" l="1"/>
  <c r="N20" i="1" l="1"/>
  <c r="I25" i="1" l="1"/>
  <c r="D37" i="1"/>
  <c r="I36" i="1"/>
  <c r="H17" i="1"/>
  <c r="H9" i="1"/>
  <c r="K22" i="1"/>
  <c r="H6" i="1"/>
  <c r="N7" i="1"/>
  <c r="N6" i="1" s="1"/>
  <c r="J11" i="1"/>
  <c r="K9" i="1"/>
  <c r="G11" i="1"/>
  <c r="I12" i="1"/>
  <c r="I13" i="1"/>
  <c r="H11" i="1"/>
  <c r="C9" i="1"/>
  <c r="V30" i="1" s="1"/>
  <c r="X30" i="1"/>
  <c r="E22" i="1"/>
  <c r="X33" i="1" s="1"/>
  <c r="G22" i="1"/>
  <c r="AA33" i="1" s="1"/>
  <c r="I23" i="1"/>
  <c r="I26" i="1"/>
  <c r="I27" i="1"/>
  <c r="I14" i="1"/>
  <c r="I15" i="1"/>
  <c r="I7" i="1"/>
  <c r="I6" i="1" s="1"/>
  <c r="F17" i="1"/>
  <c r="Z32" i="1" s="1"/>
  <c r="F22" i="1"/>
  <c r="F11" i="1"/>
  <c r="Z31" i="1" s="1"/>
  <c r="E11" i="1"/>
  <c r="X31" i="1" s="1"/>
  <c r="C11" i="1"/>
  <c r="V31" i="1" s="1"/>
  <c r="M25" i="1"/>
  <c r="C22" i="1"/>
  <c r="V33" i="1" s="1"/>
  <c r="J6" i="1"/>
  <c r="K6" i="1" s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M9" i="1" s="1"/>
  <c r="G9" i="1"/>
  <c r="AA30" i="1" s="1"/>
  <c r="Z29" i="1"/>
  <c r="S17" i="1"/>
  <c r="T18" i="1" s="1"/>
  <c r="N10" i="1"/>
  <c r="N27" i="1"/>
  <c r="M27" i="1"/>
  <c r="M23" i="1"/>
  <c r="X17" i="1"/>
  <c r="Y20" i="1" s="1"/>
  <c r="E17" i="1"/>
  <c r="C17" i="1"/>
  <c r="V32" i="1" s="1"/>
  <c r="N15" i="1"/>
  <c r="N14" i="1"/>
  <c r="N13" i="1"/>
  <c r="N12" i="1"/>
  <c r="X11" i="1"/>
  <c r="Y15" i="1" s="1"/>
  <c r="S11" i="1"/>
  <c r="T14" i="1" s="1"/>
  <c r="AE8" i="1"/>
  <c r="AD8" i="1"/>
  <c r="AE7" i="1"/>
  <c r="AD7" i="1"/>
  <c r="M7" i="1"/>
  <c r="M6" i="1" s="1"/>
  <c r="AE6" i="1"/>
  <c r="AD6" i="1"/>
  <c r="X6" i="1"/>
  <c r="Y7" i="1" s="1"/>
  <c r="S6" i="1"/>
  <c r="T7" i="1" s="1"/>
  <c r="AE5" i="1"/>
  <c r="AD5" i="1"/>
  <c r="AE4" i="1"/>
  <c r="AD4" i="1"/>
  <c r="N18" i="1"/>
  <c r="M14" i="1"/>
  <c r="M13" i="1"/>
  <c r="M12" i="1"/>
  <c r="I37" i="1"/>
  <c r="Y14" i="1"/>
  <c r="T21" i="1" l="1"/>
  <c r="Y8" i="1"/>
  <c r="T20" i="1"/>
  <c r="T13" i="1"/>
  <c r="Y21" i="1"/>
  <c r="T15" i="1"/>
  <c r="T12" i="1"/>
  <c r="T19" i="1"/>
  <c r="W18" i="1" s="1"/>
  <c r="K11" i="1"/>
  <c r="I11" i="1"/>
  <c r="AB7" i="1"/>
  <c r="T8" i="1"/>
  <c r="W7" i="1" s="1"/>
  <c r="Y12" i="1"/>
  <c r="Y13" i="1"/>
  <c r="Y29" i="1"/>
  <c r="Y18" i="1"/>
  <c r="Y19" i="1"/>
  <c r="Y30" i="1"/>
  <c r="N11" i="1"/>
  <c r="N22" i="1"/>
  <c r="N9" i="1"/>
  <c r="M22" i="1"/>
  <c r="Z33" i="1"/>
  <c r="Y33" i="1"/>
  <c r="Y31" i="1"/>
  <c r="E29" i="1"/>
  <c r="X32" i="1"/>
  <c r="Y32" i="1" s="1"/>
  <c r="AA31" i="1"/>
  <c r="AA34" i="1" s="1"/>
  <c r="G29" i="1"/>
  <c r="M11" i="1"/>
  <c r="Z30" i="1"/>
  <c r="F29" i="1"/>
  <c r="N17" i="1"/>
  <c r="C29" i="1"/>
  <c r="V34" i="1"/>
  <c r="H29" i="1"/>
  <c r="I22" i="1"/>
  <c r="W12" i="1" l="1"/>
  <c r="AB18" i="1"/>
  <c r="AB12" i="1"/>
  <c r="Z34" i="1"/>
  <c r="X34" i="1"/>
  <c r="Y34" i="1" s="1"/>
  <c r="N29" i="1"/>
  <c r="M21" i="1" l="1"/>
  <c r="M20" i="1"/>
  <c r="I20" i="1"/>
  <c r="M18" i="1"/>
  <c r="J17" i="1"/>
  <c r="I17" i="1" s="1"/>
  <c r="I18" i="1"/>
  <c r="I21" i="1"/>
  <c r="J29" i="1" l="1"/>
  <c r="M29" i="1" s="1"/>
  <c r="K17" i="1"/>
  <c r="M17" i="1"/>
</calcChain>
</file>

<file path=xl/sharedStrings.xml><?xml version="1.0" encoding="utf-8"?>
<sst xmlns="http://schemas.openxmlformats.org/spreadsheetml/2006/main" count="127" uniqueCount="85">
  <si>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</si>
  <si>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</si>
  <si>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</si>
  <si>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</si>
  <si>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</si>
  <si>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</si>
  <si>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</si>
  <si>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</si>
  <si>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</si>
  <si>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</si>
  <si>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</si>
  <si>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</si>
  <si>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</si>
  <si>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</si>
  <si>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</si>
  <si>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</si>
  <si>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</si>
  <si>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</si>
  <si>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</si>
  <si>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</si>
  <si>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</si>
  <si>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</si>
  <si>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</si>
  <si>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</si>
  <si>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</si>
  <si>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</si>
  <si>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</si>
  <si>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</si>
  <si>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</si>
  <si>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</si>
  <si>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</si>
  <si>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</si>
  <si>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</si>
  <si>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</si>
  <si>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</si>
  <si>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</si>
  <si>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</si>
  <si>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</si>
  <si>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</si>
  <si>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</si>
  <si>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</si>
  <si>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</si>
  <si>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</si>
  <si>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</si>
  <si>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</si>
  <si>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</si>
  <si>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</si>
  <si>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</si>
  <si>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</si>
  <si>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</si>
  <si>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</si>
  <si>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</si>
  <si>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</si>
  <si>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</si>
  <si>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</si>
  <si>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</si>
  <si>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</si>
  <si>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</si>
  <si>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</si>
  <si>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</si>
  <si>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</si>
  <si>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</si>
  <si>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</si>
  <si>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</si>
  <si>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>0</t>
  </si>
  <si>
    <t>14:00:00 p. m.</t>
  </si>
  <si>
    <t xml:space="preserve"> 14:00:00 p.m.</t>
  </si>
  <si>
    <t>430:06</t>
  </si>
  <si>
    <t>149:23</t>
  </si>
  <si>
    <t>215:11</t>
  </si>
  <si>
    <t>759:03</t>
  </si>
  <si>
    <t>256:12</t>
  </si>
  <si>
    <t>37:51</t>
  </si>
  <si>
    <t>153:59</t>
  </si>
  <si>
    <t>155:40</t>
  </si>
  <si>
    <t>155:21</t>
  </si>
  <si>
    <t>794:40</t>
  </si>
  <si>
    <t>1049:18</t>
  </si>
  <si>
    <t>351:42</t>
  </si>
  <si>
    <t>258:58</t>
  </si>
  <si>
    <t>247:26</t>
  </si>
  <si>
    <t>191:12</t>
  </si>
  <si>
    <t>66:21</t>
  </si>
  <si>
    <t>338:46</t>
  </si>
  <si>
    <t xml:space="preserve">BUSES POR CONSORCIO DE  SAN JUAN DE LURIGANCHO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</si>
</sst>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29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8" fillId="19" borderId="21" xfId="0" applyFont="1" applyFill="1" applyBorder="1" applyAlignment="1">
      <alignment horizontal="center" vertical="center"/>
    </xf>
    <xf numFmtId="0" fontId="9" fillId="19" borderId="21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9" fillId="19" borderId="20" xfId="0" applyFont="1" applyFill="1" applyBorder="1" applyAlignment="1">
      <alignment horizontal="center" vertical="center"/>
    </xf>
    <xf numFmtId="0" fontId="4" fillId="19" borderId="20" xfId="0" applyFont="1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3" fontId="4" fillId="19" borderId="10" xfId="0" applyNumberFormat="1" applyFont="1" applyFill="1" applyBorder="1" applyAlignment="1">
      <alignment horizontal="right" indent="1"/>
    </xf>
    <xf numFmtId="167" fontId="4" fillId="19" borderId="10" xfId="0" applyNumberFormat="1" applyFont="1" applyFill="1" applyBorder="1"/>
    <xf numFmtId="1" fontId="4" fillId="19" borderId="7" xfId="0" applyNumberFormat="1" applyFont="1" applyFill="1" applyBorder="1"/>
    <xf numFmtId="2" fontId="4" fillId="19" borderId="7" xfId="0" applyNumberFormat="1" applyFont="1" applyFill="1" applyBorder="1"/>
    <xf numFmtId="168" fontId="4" fillId="19" borderId="7" xfId="0" applyNumberFormat="1" applyFont="1" applyFill="1" applyBorder="1"/>
    <xf numFmtId="49" fontId="26" fillId="19" borderId="7" xfId="0" applyNumberFormat="1" applyFon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right" indent="1"/>
    </xf>
    <xf numFmtId="167" fontId="0" fillId="19" borderId="20" xfId="0" applyNumberFormat="1" applyFill="1" applyBorder="1"/>
    <xf numFmtId="1" fontId="0" fillId="19" borderId="0" xfId="0" applyNumberFormat="1" applyFill="1" applyBorder="1"/>
    <xf numFmtId="2" fontId="4" fillId="19" borderId="0" xfId="0" applyNumberFormat="1" applyFont="1" applyFill="1" applyBorder="1"/>
    <xf numFmtId="168" fontId="0" fillId="19" borderId="0" xfId="0" applyNumberFormat="1" applyFill="1" applyBorder="1"/>
    <xf numFmtId="49" fontId="27" fillId="19" borderId="0" xfId="0" applyNumberFormat="1" applyFont="1" applyFill="1" applyBorder="1" applyAlignment="1">
      <alignment horizontal="center" vertical="center"/>
    </xf>
    <xf numFmtId="2" fontId="0" fillId="19" borderId="0" xfId="0" applyNumberFormat="1" applyFill="1" applyBorder="1"/>
    <xf numFmtId="171" fontId="0" fillId="19" borderId="0" xfId="0" applyNumberFormat="1" applyFont="1" applyFill="1" applyBorder="1"/>
    <xf numFmtId="171" fontId="0" fillId="19" borderId="0" xfId="0" applyNumberFormat="1" applyFont="1" applyFill="1" applyBorder="1" applyAlignment="1">
      <alignment horizontal="center"/>
    </xf>
    <xf numFmtId="3" fontId="4" fillId="19" borderId="20" xfId="0" applyNumberFormat="1" applyFont="1" applyFill="1" applyBorder="1" applyAlignment="1">
      <alignment horizontal="right" indent="1"/>
    </xf>
    <xf numFmtId="167" fontId="4" fillId="19" borderId="20" xfId="0" applyNumberFormat="1" applyFont="1" applyFill="1" applyBorder="1"/>
    <xf numFmtId="1" fontId="4" fillId="19" borderId="0" xfId="0" applyNumberFormat="1" applyFont="1" applyFill="1" applyBorder="1"/>
    <xf numFmtId="168" fontId="4" fillId="19" borderId="0" xfId="0" applyNumberFormat="1" applyFont="1" applyFill="1" applyBorder="1"/>
    <xf numFmtId="49" fontId="26" fillId="19" borderId="0" xfId="0" applyNumberFormat="1" applyFont="1" applyFill="1" applyBorder="1" applyAlignment="1">
      <alignment horizontal="center" vertical="center"/>
    </xf>
    <xf numFmtId="2" fontId="4" fillId="19" borderId="5" xfId="0" applyNumberFormat="1" applyFont="1" applyFill="1" applyBorder="1"/>
    <xf numFmtId="2" fontId="4" fillId="19" borderId="22" xfId="0" applyNumberFormat="1" applyFont="1" applyFill="1" applyBorder="1"/>
    <xf numFmtId="0" fontId="0" fillId="0" borderId="12" xfId="0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30727</xdr:colOff>
      <xdr:row>0</xdr:row>
      <xdr:rowOff>0</xdr:rowOff>
    </xdr:from>
    <xdr:to>
      <xdr:col>15</xdr:col>
      <xdr:colOff>37435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0727" y="0"/>
          <a:ext cx="10330579" cy="602231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topLeftCell="A5" zoomScale="93" zoomScaleNormal="93" workbookViewId="0">
      <selection activeCell="G25" sqref="G25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67" t="s">
        <v>37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9"/>
      <c r="O1" s="92"/>
    </row>
    <row r="2" spans="2:32" ht="18" customHeight="1" thickBot="1" x14ac:dyDescent="0.3">
      <c r="B2" s="170" t="s">
        <v>38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2"/>
      <c r="O2" s="92"/>
    </row>
    <row r="3" spans="2:32" ht="18.75" customHeight="1" thickBot="1" x14ac:dyDescent="0.3">
      <c r="B3" s="171">
        <v>44081</v>
      </c>
      <c r="C3" s="171"/>
      <c r="D3" s="171"/>
      <c r="E3" s="171"/>
      <c r="F3" s="171"/>
      <c r="G3" s="171"/>
      <c r="H3" s="171"/>
      <c r="I3" s="171"/>
      <c r="J3" s="171"/>
      <c r="K3" s="76"/>
      <c r="L3" s="76"/>
      <c r="M3" s="197" t="s">
        <v>65</v>
      </c>
      <c r="N3" s="197"/>
      <c r="O3" s="93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75" t="s">
        <v>4</v>
      </c>
      <c r="C4" s="177" t="s">
        <v>5</v>
      </c>
      <c r="D4" s="178"/>
      <c r="E4" s="179"/>
      <c r="F4" s="180" t="s">
        <v>36</v>
      </c>
      <c r="G4" s="182" t="s">
        <v>3</v>
      </c>
      <c r="H4" s="186" t="s">
        <v>6</v>
      </c>
      <c r="I4" s="80" t="s">
        <v>55</v>
      </c>
      <c r="J4" s="201" t="s">
        <v>7</v>
      </c>
      <c r="K4" s="77" t="s">
        <v>53</v>
      </c>
      <c r="L4" s="80" t="s">
        <v>54</v>
      </c>
      <c r="M4" s="201" t="s">
        <v>8</v>
      </c>
      <c r="N4" s="201" t="s">
        <v>9</v>
      </c>
      <c r="O4" s="94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76"/>
      <c r="C5" s="13" t="s">
        <v>10</v>
      </c>
      <c r="D5" s="183" t="s">
        <v>11</v>
      </c>
      <c r="E5" s="14" t="s">
        <v>12</v>
      </c>
      <c r="F5" s="181"/>
      <c r="G5" s="182"/>
      <c r="H5" s="186"/>
      <c r="I5" s="89" t="s">
        <v>58</v>
      </c>
      <c r="J5" s="202"/>
      <c r="K5" s="88" t="s">
        <v>57</v>
      </c>
      <c r="L5" s="89" t="s">
        <v>56</v>
      </c>
      <c r="M5" s="202"/>
      <c r="N5" s="202"/>
      <c r="O5" s="95" t="s">
        <v>63</v>
      </c>
      <c r="Q5" s="15"/>
      <c r="R5" s="105"/>
      <c r="S5" s="203" t="s">
        <v>13</v>
      </c>
      <c r="T5" s="203"/>
      <c r="U5" s="203"/>
      <c r="V5" s="203"/>
      <c r="W5" s="203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129">
        <f>SUM(C8+C7)</f>
        <v>14</v>
      </c>
      <c r="D6" s="184"/>
      <c r="E6" s="131">
        <f>E7</f>
        <v>7</v>
      </c>
      <c r="F6" s="135">
        <f>F7</f>
        <v>790</v>
      </c>
      <c r="G6" s="136">
        <f>G7</f>
        <v>948</v>
      </c>
      <c r="H6" s="137">
        <f>+H7</f>
        <v>96</v>
      </c>
      <c r="I6" s="138">
        <f>I7</f>
        <v>16.496608892238132</v>
      </c>
      <c r="J6" s="139">
        <f>SUM(J8+J7)</f>
        <v>1094.55</v>
      </c>
      <c r="K6" s="139">
        <f>J6</f>
        <v>1094.55</v>
      </c>
      <c r="L6" s="140" t="s">
        <v>82</v>
      </c>
      <c r="M6" s="138">
        <f>M7</f>
        <v>0.72175780000913625</v>
      </c>
      <c r="N6" s="99">
        <f>N7</f>
        <v>135.42857142857142</v>
      </c>
      <c r="O6" s="155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30">
        <v>14</v>
      </c>
      <c r="D7" s="184"/>
      <c r="E7" s="132">
        <v>7</v>
      </c>
      <c r="F7" s="141">
        <v>790</v>
      </c>
      <c r="G7" s="142">
        <v>948</v>
      </c>
      <c r="H7" s="143">
        <v>96</v>
      </c>
      <c r="I7" s="144">
        <f>J7/(L7*24)</f>
        <v>16.496608892238132</v>
      </c>
      <c r="J7" s="145">
        <v>1094.55</v>
      </c>
      <c r="K7" s="145">
        <v>2717.99</v>
      </c>
      <c r="L7" s="146" t="s">
        <v>82</v>
      </c>
      <c r="M7" s="147">
        <f>+F7/J7</f>
        <v>0.72175780000913625</v>
      </c>
      <c r="N7" s="109">
        <f>+G7/E7</f>
        <v>135.42857142857142</v>
      </c>
      <c r="O7" s="156">
        <v>18.044576608068681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30">
        <v>0</v>
      </c>
      <c r="D8" s="184"/>
      <c r="E8" s="132">
        <v>0</v>
      </c>
      <c r="F8" s="141">
        <v>0</v>
      </c>
      <c r="G8" s="142">
        <v>0</v>
      </c>
      <c r="H8" s="143">
        <v>0</v>
      </c>
      <c r="I8" s="144">
        <v>0</v>
      </c>
      <c r="J8" s="145">
        <v>0</v>
      </c>
      <c r="K8" s="148">
        <v>0</v>
      </c>
      <c r="L8" s="149">
        <v>0</v>
      </c>
      <c r="M8" s="147">
        <v>0</v>
      </c>
      <c r="N8" s="109">
        <v>0</v>
      </c>
      <c r="O8" s="156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129">
        <f>C10</f>
        <v>70</v>
      </c>
      <c r="D9" s="184"/>
      <c r="E9" s="133">
        <f>E10</f>
        <v>35</v>
      </c>
      <c r="F9" s="150">
        <f>F10</f>
        <v>7602</v>
      </c>
      <c r="G9" s="151">
        <f t="shared" ref="G9" si="0">G10</f>
        <v>18097.5</v>
      </c>
      <c r="H9" s="152">
        <f>H10</f>
        <v>248</v>
      </c>
      <c r="I9" s="117">
        <f t="shared" ref="I9:I27" si="1">J9/(L9*24)</f>
        <v>26.794253665256324</v>
      </c>
      <c r="J9" s="153">
        <f>J10</f>
        <v>9077</v>
      </c>
      <c r="K9" s="153">
        <f>J9</f>
        <v>9077</v>
      </c>
      <c r="L9" s="154" t="s">
        <v>83</v>
      </c>
      <c r="M9" s="108">
        <f t="shared" ref="M9" si="2">+F9/J9</f>
        <v>0.8375013771069737</v>
      </c>
      <c r="N9" s="109">
        <f t="shared" ref="N9:N27" si="3">+G9/E9</f>
        <v>517.07142857142856</v>
      </c>
      <c r="O9" s="109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30">
        <v>70</v>
      </c>
      <c r="D10" s="184"/>
      <c r="E10" s="134">
        <v>35</v>
      </c>
      <c r="F10" s="141">
        <v>7602</v>
      </c>
      <c r="G10" s="142">
        <v>18097.5</v>
      </c>
      <c r="H10" s="143">
        <v>248</v>
      </c>
      <c r="I10" s="117">
        <f t="shared" si="1"/>
        <v>26.794253665256324</v>
      </c>
      <c r="J10" s="145">
        <v>9077</v>
      </c>
      <c r="K10" s="145">
        <v>32.5</v>
      </c>
      <c r="L10" s="146" t="s">
        <v>83</v>
      </c>
      <c r="M10" s="108">
        <f t="shared" ref="M10:M29" si="4">+F10/J10</f>
        <v>0.8375013771069737</v>
      </c>
      <c r="N10" s="109">
        <f t="shared" si="3"/>
        <v>517.07142857142856</v>
      </c>
      <c r="O10" s="156">
        <v>24.899146922417032</v>
      </c>
      <c r="T10" s="1"/>
      <c r="U10" s="1"/>
      <c r="V10" s="1"/>
      <c r="W10" s="1"/>
    </row>
    <row r="11" spans="2:32" x14ac:dyDescent="0.25">
      <c r="B11" s="35" t="s">
        <v>18</v>
      </c>
      <c r="C11" s="98">
        <f>SUM(C15+C14+C13+C12+C16)</f>
        <v>168</v>
      </c>
      <c r="D11" s="184"/>
      <c r="E11" s="110">
        <f>SUM(E15+E14+E13+E12+E16)</f>
        <v>86</v>
      </c>
      <c r="F11" s="150">
        <f>SUM(F15+F14+F13+F12+F16)</f>
        <v>34468</v>
      </c>
      <c r="G11" s="151">
        <f>SUM(G15+G14+G13+G12+G16)</f>
        <v>47244.75</v>
      </c>
      <c r="H11" s="152">
        <f>SUM(H12+H13+H14+H15+H16)</f>
        <v>904</v>
      </c>
      <c r="I11" s="144">
        <f>J11/(L11*24)</f>
        <v>8.67382254836558</v>
      </c>
      <c r="J11" s="153">
        <f>SUM(J12+J13+J14+J15+J16)</f>
        <v>9101.4420000000027</v>
      </c>
      <c r="K11" s="153">
        <f>J11</f>
        <v>9101.4420000000027</v>
      </c>
      <c r="L11" s="154" t="s">
        <v>77</v>
      </c>
      <c r="M11" s="144">
        <f t="shared" si="4"/>
        <v>3.7870921992361199</v>
      </c>
      <c r="N11" s="109">
        <f t="shared" si="3"/>
        <v>549.35755813953483</v>
      </c>
      <c r="O11" s="109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0">
        <v>60</v>
      </c>
      <c r="D12" s="184"/>
      <c r="E12" s="116">
        <v>28</v>
      </c>
      <c r="F12" s="102">
        <v>11006</v>
      </c>
      <c r="G12" s="103">
        <v>15257.25</v>
      </c>
      <c r="H12" s="104">
        <v>266</v>
      </c>
      <c r="I12" s="117">
        <f>J12/(L12*24)</f>
        <v>7.4552146715951091</v>
      </c>
      <c r="J12" s="106">
        <v>2621.9989999999998</v>
      </c>
      <c r="K12" s="106">
        <v>24.200000000000003</v>
      </c>
      <c r="L12" s="107" t="s">
        <v>78</v>
      </c>
      <c r="M12" s="108">
        <f>+F12/J12</f>
        <v>4.197560716079602</v>
      </c>
      <c r="N12" s="109">
        <f t="shared" si="3"/>
        <v>544.90178571428567</v>
      </c>
      <c r="O12" s="109">
        <v>19.654371435279266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0">
        <v>41</v>
      </c>
      <c r="D13" s="184"/>
      <c r="E13" s="116">
        <v>21</v>
      </c>
      <c r="F13" s="102">
        <v>8832</v>
      </c>
      <c r="G13" s="103">
        <v>12321.75</v>
      </c>
      <c r="H13" s="104">
        <v>220</v>
      </c>
      <c r="I13" s="117">
        <f>J13/(L13*24)</f>
        <v>4.8728008752735272</v>
      </c>
      <c r="J13" s="106">
        <v>1261.8930000000009</v>
      </c>
      <c r="K13" s="106">
        <v>21.7</v>
      </c>
      <c r="L13" s="107" t="s">
        <v>79</v>
      </c>
      <c r="M13" s="108">
        <f>+F13/J13</f>
        <v>6.9990086322691329</v>
      </c>
      <c r="N13" s="109">
        <f t="shared" si="3"/>
        <v>586.75</v>
      </c>
      <c r="O13" s="109">
        <v>21.188803664681814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0">
        <v>34</v>
      </c>
      <c r="D14" s="184"/>
      <c r="E14" s="116">
        <v>22</v>
      </c>
      <c r="F14" s="102">
        <v>6474</v>
      </c>
      <c r="G14" s="103">
        <v>8491.5</v>
      </c>
      <c r="H14" s="104">
        <v>192</v>
      </c>
      <c r="I14" s="117">
        <f>J14/(L14*24)</f>
        <v>12.026269702276707</v>
      </c>
      <c r="J14" s="106">
        <v>2975.7</v>
      </c>
      <c r="K14" s="106">
        <v>22.95</v>
      </c>
      <c r="L14" s="107" t="s">
        <v>80</v>
      </c>
      <c r="M14" s="108">
        <f>+F14/J14</f>
        <v>2.1756225425950197</v>
      </c>
      <c r="N14" s="109">
        <f t="shared" si="3"/>
        <v>385.97727272727275</v>
      </c>
      <c r="O14" s="109">
        <v>20.502043513361045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0">
        <v>33</v>
      </c>
      <c r="D15" s="184"/>
      <c r="E15" s="116">
        <v>15</v>
      </c>
      <c r="F15" s="102">
        <v>8156</v>
      </c>
      <c r="G15" s="103">
        <v>11174.25</v>
      </c>
      <c r="H15" s="104">
        <v>226</v>
      </c>
      <c r="I15" s="117">
        <f>J15/(L15*24)</f>
        <v>11.725156903765702</v>
      </c>
      <c r="J15" s="106">
        <v>2241.8500000000022</v>
      </c>
      <c r="K15" s="106">
        <v>17.244999999999997</v>
      </c>
      <c r="L15" s="107" t="s">
        <v>81</v>
      </c>
      <c r="M15" s="108">
        <f>Q9</f>
        <v>0</v>
      </c>
      <c r="N15" s="109">
        <f t="shared" si="3"/>
        <v>744.95</v>
      </c>
      <c r="O15" s="109">
        <v>23.447477535891061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0">
        <v>0</v>
      </c>
      <c r="D16" s="184"/>
      <c r="E16" s="116">
        <v>0</v>
      </c>
      <c r="F16" s="102">
        <v>0</v>
      </c>
      <c r="G16" s="103">
        <v>0</v>
      </c>
      <c r="H16" s="104">
        <v>0</v>
      </c>
      <c r="I16" s="117">
        <v>0</v>
      </c>
      <c r="J16" s="106">
        <v>0</v>
      </c>
      <c r="K16" s="106">
        <v>15.2</v>
      </c>
      <c r="L16" s="107" t="s">
        <v>64</v>
      </c>
      <c r="M16" s="108">
        <v>0</v>
      </c>
      <c r="N16" s="109">
        <v>0</v>
      </c>
      <c r="O16" s="109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8">
        <f>SUM(C21+C20+C19+C18)</f>
        <v>115</v>
      </c>
      <c r="D17" s="184"/>
      <c r="E17" s="110">
        <f>SUM(E21+E20+E19+E18)</f>
        <v>59</v>
      </c>
      <c r="F17" s="111">
        <f>SUM(F21+F20+F19+F18)</f>
        <v>34313</v>
      </c>
      <c r="G17" s="112">
        <f>SUM(G21+G20+G19+G18)</f>
        <v>48563.25</v>
      </c>
      <c r="H17" s="113">
        <f>SUM(H21+H20+H19+H18)</f>
        <v>1049</v>
      </c>
      <c r="I17" s="105">
        <f t="shared" si="1"/>
        <v>18.406233221476516</v>
      </c>
      <c r="J17" s="114">
        <f>SUM(J18:J21)</f>
        <v>14626.820000000002</v>
      </c>
      <c r="K17" s="114">
        <f>J17</f>
        <v>14626.820000000002</v>
      </c>
      <c r="L17" s="115" t="s">
        <v>76</v>
      </c>
      <c r="M17" s="105">
        <f t="shared" si="4"/>
        <v>2.345896100451089</v>
      </c>
      <c r="N17" s="109">
        <f t="shared" si="3"/>
        <v>823.10593220338978</v>
      </c>
      <c r="O17" s="109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0">
        <v>45</v>
      </c>
      <c r="D18" s="184"/>
      <c r="E18" s="116">
        <v>31</v>
      </c>
      <c r="F18" s="102">
        <v>20148</v>
      </c>
      <c r="G18" s="103">
        <v>28693.5</v>
      </c>
      <c r="H18" s="104">
        <v>483</v>
      </c>
      <c r="I18" s="117">
        <f>J18/(L18*24)</f>
        <v>18.299197860962568</v>
      </c>
      <c r="J18" s="106">
        <v>7870.4850000000006</v>
      </c>
      <c r="K18" s="106">
        <v>16.295000000000002</v>
      </c>
      <c r="L18" s="107" t="s">
        <v>67</v>
      </c>
      <c r="M18" s="108">
        <f>+F18/J18</f>
        <v>2.5599438916407311</v>
      </c>
      <c r="N18" s="109">
        <f t="shared" si="3"/>
        <v>925.59677419354841</v>
      </c>
      <c r="O18" s="109">
        <v>20.330646632215053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0">
        <v>31</v>
      </c>
      <c r="D19" s="184"/>
      <c r="E19" s="116">
        <v>0</v>
      </c>
      <c r="F19" s="102">
        <v>0</v>
      </c>
      <c r="G19" s="103">
        <v>0</v>
      </c>
      <c r="H19" s="104">
        <v>0</v>
      </c>
      <c r="I19" s="117">
        <v>0</v>
      </c>
      <c r="J19" s="106">
        <v>0</v>
      </c>
      <c r="K19" s="106">
        <v>11.69</v>
      </c>
      <c r="L19" s="107" t="s">
        <v>64</v>
      </c>
      <c r="M19" s="108">
        <v>0</v>
      </c>
      <c r="N19" s="109">
        <v>0</v>
      </c>
      <c r="O19" s="109">
        <v>0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0">
        <v>18</v>
      </c>
      <c r="D20" s="184"/>
      <c r="E20" s="116">
        <v>12</v>
      </c>
      <c r="F20" s="102">
        <v>7000</v>
      </c>
      <c r="G20" s="103">
        <v>9765</v>
      </c>
      <c r="H20" s="104">
        <v>245</v>
      </c>
      <c r="I20" s="117">
        <f t="shared" si="1"/>
        <v>21.247182862880731</v>
      </c>
      <c r="J20" s="106">
        <v>3173.9749999999999</v>
      </c>
      <c r="K20" s="106">
        <v>12.96</v>
      </c>
      <c r="L20" s="107" t="s">
        <v>68</v>
      </c>
      <c r="M20" s="108">
        <f>+F20/J20</f>
        <v>2.2054364007277942</v>
      </c>
      <c r="N20" s="109">
        <f t="shared" si="3"/>
        <v>813.75</v>
      </c>
      <c r="O20" s="109">
        <v>27.744423954700885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0">
        <v>21</v>
      </c>
      <c r="D21" s="184"/>
      <c r="E21" s="116">
        <v>16</v>
      </c>
      <c r="F21" s="102">
        <v>7165</v>
      </c>
      <c r="G21" s="103">
        <v>10104.75</v>
      </c>
      <c r="H21" s="104">
        <v>321</v>
      </c>
      <c r="I21" s="117">
        <f t="shared" si="1"/>
        <v>16.647943613972583</v>
      </c>
      <c r="J21" s="106">
        <v>3582.36</v>
      </c>
      <c r="K21" s="106">
        <v>9.94</v>
      </c>
      <c r="L21" s="107" t="s">
        <v>69</v>
      </c>
      <c r="M21" s="108">
        <f>+F21/J21</f>
        <v>2.0000781607655287</v>
      </c>
      <c r="N21" s="109">
        <f t="shared" si="3"/>
        <v>631.546875</v>
      </c>
      <c r="O21" s="109">
        <v>18.448429272502096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8">
        <f>SUM(C28+C27+C26+C25+C24+C23)</f>
        <v>172</v>
      </c>
      <c r="D22" s="184"/>
      <c r="E22" s="110">
        <f>SUM(E28+E27+E26+E25+E24+E23)</f>
        <v>86</v>
      </c>
      <c r="F22" s="111">
        <f>SUM(F23:F28)</f>
        <v>36782</v>
      </c>
      <c r="G22" s="112">
        <f>SUM(G28+G27+G26+G25+G24+G23)</f>
        <v>60763.100000000013</v>
      </c>
      <c r="H22" s="113">
        <f>SUM(H28+H27+H26+H25+H24+H23)</f>
        <v>656</v>
      </c>
      <c r="I22" s="105">
        <f t="shared" si="1"/>
        <v>21.795520716685331</v>
      </c>
      <c r="J22" s="105">
        <f>SUM(J28+J27+J26+J25+J24+J23)</f>
        <v>16543.89</v>
      </c>
      <c r="K22" s="105">
        <f>J22</f>
        <v>16543.89</v>
      </c>
      <c r="L22" s="115" t="s">
        <v>70</v>
      </c>
      <c r="M22" s="105">
        <f t="shared" si="4"/>
        <v>2.223298148138074</v>
      </c>
      <c r="N22" s="109">
        <f t="shared" si="3"/>
        <v>706.54767441860486</v>
      </c>
      <c r="O22" s="109"/>
      <c r="U22" s="173"/>
      <c r="V22" s="173"/>
      <c r="W22" s="173"/>
      <c r="X22" s="173"/>
      <c r="Y22" s="173"/>
      <c r="Z22" s="173"/>
      <c r="AA22" s="173"/>
    </row>
    <row r="23" spans="2:29" x14ac:dyDescent="0.25">
      <c r="B23" s="44">
        <v>201</v>
      </c>
      <c r="C23" s="101">
        <v>74</v>
      </c>
      <c r="D23" s="184"/>
      <c r="E23" s="116">
        <v>30</v>
      </c>
      <c r="F23" s="118">
        <v>14080</v>
      </c>
      <c r="G23" s="103">
        <v>23260.25</v>
      </c>
      <c r="H23" s="104">
        <v>238</v>
      </c>
      <c r="I23" s="117">
        <f t="shared" si="1"/>
        <v>22.165027322404374</v>
      </c>
      <c r="J23" s="106">
        <v>5678.68</v>
      </c>
      <c r="K23" s="106">
        <v>24.27</v>
      </c>
      <c r="L23" s="107" t="s">
        <v>71</v>
      </c>
      <c r="M23" s="108">
        <f t="shared" si="4"/>
        <v>2.4794494495199588</v>
      </c>
      <c r="N23" s="109">
        <f>+G23/E23</f>
        <v>775.3416666666667</v>
      </c>
      <c r="O23" s="109">
        <v>20.799065334761288</v>
      </c>
      <c r="S23" s="1" t="s">
        <v>2</v>
      </c>
      <c r="T23" s="1"/>
      <c r="U23" s="174" t="s">
        <v>40</v>
      </c>
      <c r="V23" s="174"/>
      <c r="W23" s="174"/>
      <c r="X23" s="174"/>
      <c r="Y23" s="174"/>
      <c r="Z23" s="174"/>
      <c r="AA23" s="174"/>
    </row>
    <row r="24" spans="2:29" x14ac:dyDescent="0.25">
      <c r="B24" s="44">
        <v>202</v>
      </c>
      <c r="C24" s="101">
        <v>10</v>
      </c>
      <c r="D24" s="184"/>
      <c r="E24" s="116">
        <v>10</v>
      </c>
      <c r="F24" s="102">
        <v>1692</v>
      </c>
      <c r="G24" s="103">
        <v>2833.9</v>
      </c>
      <c r="H24" s="104">
        <v>50</v>
      </c>
      <c r="I24" s="117">
        <f t="shared" si="1"/>
        <v>22.721268163804492</v>
      </c>
      <c r="J24" s="106">
        <v>860.00000000000011</v>
      </c>
      <c r="K24" s="106">
        <v>24.27</v>
      </c>
      <c r="L24" s="107" t="s">
        <v>72</v>
      </c>
      <c r="M24" s="108">
        <f t="shared" si="4"/>
        <v>1.967441860465116</v>
      </c>
      <c r="N24" s="109">
        <f>+G24/E24</f>
        <v>283.39</v>
      </c>
      <c r="O24" s="109">
        <v>23.485078079814933</v>
      </c>
      <c r="T24" s="1"/>
      <c r="U24" s="207" t="s">
        <v>41</v>
      </c>
      <c r="V24" s="207"/>
      <c r="W24" s="207"/>
      <c r="X24" s="207"/>
      <c r="Y24" s="207"/>
      <c r="Z24" s="207"/>
      <c r="AA24" s="207"/>
    </row>
    <row r="25" spans="2:29" ht="15.75" thickBot="1" x14ac:dyDescent="0.3">
      <c r="B25" s="44">
        <v>204</v>
      </c>
      <c r="C25" s="101">
        <v>32</v>
      </c>
      <c r="D25" s="184"/>
      <c r="E25" s="116">
        <v>15</v>
      </c>
      <c r="F25" s="102">
        <v>6988</v>
      </c>
      <c r="G25" s="119">
        <v>11599.1</v>
      </c>
      <c r="H25" s="104">
        <v>128</v>
      </c>
      <c r="I25" s="117">
        <f t="shared" si="1"/>
        <v>22.419049680701377</v>
      </c>
      <c r="J25" s="106">
        <v>3452.16</v>
      </c>
      <c r="K25" s="106">
        <v>37.130000000000003</v>
      </c>
      <c r="L25" s="107" t="s">
        <v>73</v>
      </c>
      <c r="M25" s="108">
        <f t="shared" si="4"/>
        <v>2.024239896180942</v>
      </c>
      <c r="N25" s="109">
        <f t="shared" si="3"/>
        <v>773.27333333333331</v>
      </c>
      <c r="O25" s="109">
        <v>23.591286077632866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5" thickBot="1" x14ac:dyDescent="0.3">
      <c r="B26" s="44">
        <v>206</v>
      </c>
      <c r="C26" s="101">
        <v>14</v>
      </c>
      <c r="D26" s="184"/>
      <c r="E26" s="116">
        <v>14</v>
      </c>
      <c r="F26" s="102">
        <v>5879</v>
      </c>
      <c r="G26" s="119">
        <v>9590.5500000000102</v>
      </c>
      <c r="H26" s="104">
        <v>110</v>
      </c>
      <c r="I26" s="117">
        <f t="shared" si="1"/>
        <v>22.400428265524628</v>
      </c>
      <c r="J26" s="106">
        <v>3487</v>
      </c>
      <c r="K26" s="106">
        <v>30.099999999999969</v>
      </c>
      <c r="L26" s="107" t="s">
        <v>74</v>
      </c>
      <c r="M26" s="108">
        <f t="shared" si="4"/>
        <v>1.6859764840837397</v>
      </c>
      <c r="N26" s="109">
        <f t="shared" si="3"/>
        <v>685.03928571428639</v>
      </c>
      <c r="O26" s="109">
        <v>21.6079870355473</v>
      </c>
      <c r="S26" t="s">
        <v>24</v>
      </c>
      <c r="T26" s="1"/>
      <c r="U26" s="198">
        <f>+B3</f>
        <v>44081</v>
      </c>
      <c r="V26" s="199"/>
      <c r="W26" s="199"/>
      <c r="X26" s="199"/>
      <c r="Y26" s="199"/>
      <c r="Z26" s="199"/>
      <c r="AA26" s="200"/>
    </row>
    <row r="27" spans="2:29" ht="15.75" thickBot="1" x14ac:dyDescent="0.3">
      <c r="B27" s="44">
        <v>209</v>
      </c>
      <c r="C27" s="101">
        <v>42</v>
      </c>
      <c r="D27" s="184"/>
      <c r="E27" s="116">
        <v>17</v>
      </c>
      <c r="F27" s="102">
        <v>8143</v>
      </c>
      <c r="G27" s="103">
        <v>13479.3</v>
      </c>
      <c r="H27" s="104">
        <v>130</v>
      </c>
      <c r="I27" s="117">
        <f t="shared" si="1"/>
        <v>19.73640167364017</v>
      </c>
      <c r="J27" s="106">
        <v>3066.05</v>
      </c>
      <c r="K27" s="106">
        <v>23.87</v>
      </c>
      <c r="L27" s="107" t="s">
        <v>75</v>
      </c>
      <c r="M27" s="108">
        <f t="shared" si="4"/>
        <v>2.6558601457901858</v>
      </c>
      <c r="N27" s="109">
        <f t="shared" si="3"/>
        <v>792.9</v>
      </c>
      <c r="O27" s="109">
        <v>20.198301345420688</v>
      </c>
      <c r="T27" s="1"/>
      <c r="U27" s="187" t="s">
        <v>4</v>
      </c>
      <c r="V27" s="204" t="s">
        <v>5</v>
      </c>
      <c r="W27" s="205"/>
      <c r="X27" s="205"/>
      <c r="Y27" s="206"/>
      <c r="Z27" s="187" t="s">
        <v>2</v>
      </c>
      <c r="AA27" s="187" t="s">
        <v>3</v>
      </c>
    </row>
    <row r="28" spans="2:29" ht="15.75" thickBot="1" x14ac:dyDescent="0.3">
      <c r="B28" s="45">
        <v>257</v>
      </c>
      <c r="C28" s="101">
        <v>0</v>
      </c>
      <c r="D28" s="184"/>
      <c r="E28" s="120">
        <v>0</v>
      </c>
      <c r="F28" s="121">
        <v>0</v>
      </c>
      <c r="G28" s="122">
        <v>0</v>
      </c>
      <c r="H28" s="123">
        <v>0</v>
      </c>
      <c r="I28" s="124">
        <v>0</v>
      </c>
      <c r="J28" s="125">
        <v>0</v>
      </c>
      <c r="K28" s="125">
        <v>13.76</v>
      </c>
      <c r="L28" s="126" t="s">
        <v>64</v>
      </c>
      <c r="M28" s="127">
        <v>0</v>
      </c>
      <c r="N28" s="128">
        <v>0</v>
      </c>
      <c r="O28" s="128">
        <v>0</v>
      </c>
      <c r="T28" s="1"/>
      <c r="U28" s="181"/>
      <c r="V28" s="13" t="s">
        <v>10</v>
      </c>
      <c r="W28" s="188" t="s">
        <v>11</v>
      </c>
      <c r="X28" s="14" t="s">
        <v>12</v>
      </c>
      <c r="Y28" s="48" t="s">
        <v>25</v>
      </c>
      <c r="Z28" s="181"/>
      <c r="AA28" s="181"/>
    </row>
    <row r="29" spans="2:29" ht="15.75" customHeight="1" thickBot="1" x14ac:dyDescent="0.3">
      <c r="B29" s="49" t="s">
        <v>26</v>
      </c>
      <c r="C29" s="50">
        <f>SUM(C6+C9+C11+C17+C22)</f>
        <v>539</v>
      </c>
      <c r="D29" s="185"/>
      <c r="E29" s="50">
        <f>SUM(E6+E9+E11+E17+E22+P32)</f>
        <v>273</v>
      </c>
      <c r="F29" s="97">
        <f>SUM(F6+F9+F11+F17+F22)</f>
        <v>113955</v>
      </c>
      <c r="G29" s="90">
        <f>SUM(G6+G9+G11+G17+G22)</f>
        <v>175616.6</v>
      </c>
      <c r="H29" s="52">
        <f>SUM(H6+H9+H11+H17+H22)</f>
        <v>2953</v>
      </c>
      <c r="I29" s="52"/>
      <c r="J29" s="53">
        <f>SUM(J6+J9+J11+J17+J22)</f>
        <v>50443.702000000005</v>
      </c>
      <c r="K29" s="53"/>
      <c r="L29" s="53"/>
      <c r="M29" s="53">
        <f t="shared" si="4"/>
        <v>2.2590530726709943</v>
      </c>
      <c r="N29" s="91">
        <f>G29/E29</f>
        <v>643.28424908424915</v>
      </c>
      <c r="O29" s="96"/>
      <c r="T29" s="1"/>
      <c r="U29" s="66" t="s">
        <v>14</v>
      </c>
      <c r="V29" s="54">
        <f>C6</f>
        <v>14</v>
      </c>
      <c r="W29" s="189"/>
      <c r="X29" s="54">
        <f>E6</f>
        <v>7</v>
      </c>
      <c r="Y29" s="55">
        <f t="shared" ref="Y29:Y34" si="5">+X29/V29</f>
        <v>0.5</v>
      </c>
      <c r="Z29" s="24">
        <f>F7</f>
        <v>790</v>
      </c>
      <c r="AA29" s="67">
        <f>G6</f>
        <v>948</v>
      </c>
    </row>
    <row r="30" spans="2:29" ht="15.75" customHeight="1" x14ac:dyDescent="0.25">
      <c r="B30" s="192" t="s">
        <v>84</v>
      </c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S30" s="73" t="s">
        <v>39</v>
      </c>
      <c r="U30" s="68" t="s">
        <v>16</v>
      </c>
      <c r="V30" s="34">
        <f>C9</f>
        <v>70</v>
      </c>
      <c r="W30" s="189"/>
      <c r="X30" s="56">
        <f>E9</f>
        <v>35</v>
      </c>
      <c r="Y30" s="55">
        <f t="shared" si="5"/>
        <v>0.5</v>
      </c>
      <c r="Z30" s="24">
        <f>F9</f>
        <v>7602</v>
      </c>
      <c r="AA30" s="67">
        <f>G9</f>
        <v>18097.5</v>
      </c>
    </row>
    <row r="31" spans="2:29" x14ac:dyDescent="0.25">
      <c r="B31" s="192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Q31" s="85"/>
      <c r="U31" s="69" t="s">
        <v>18</v>
      </c>
      <c r="V31" s="34">
        <f>C11</f>
        <v>168</v>
      </c>
      <c r="W31" s="189"/>
      <c r="X31" s="56">
        <f>E11</f>
        <v>86</v>
      </c>
      <c r="Y31" s="55">
        <f t="shared" si="5"/>
        <v>0.51190476190476186</v>
      </c>
      <c r="Z31" s="24">
        <f>F11</f>
        <v>34468</v>
      </c>
      <c r="AA31" s="67">
        <f>G11</f>
        <v>47244.75</v>
      </c>
    </row>
    <row r="32" spans="2:29" x14ac:dyDescent="0.25">
      <c r="B32" s="190" t="s">
        <v>42</v>
      </c>
      <c r="C32" s="190"/>
      <c r="D32" s="191" t="s">
        <v>43</v>
      </c>
      <c r="E32" s="191"/>
      <c r="F32" s="191"/>
      <c r="G32" s="191" t="s">
        <v>44</v>
      </c>
      <c r="H32" s="191"/>
      <c r="I32" s="191" t="s">
        <v>45</v>
      </c>
      <c r="J32" s="191"/>
      <c r="K32" s="191"/>
      <c r="L32" s="191"/>
      <c r="M32" s="191"/>
      <c r="N32" s="191"/>
      <c r="O32" s="191"/>
      <c r="U32" s="70" t="s">
        <v>21</v>
      </c>
      <c r="V32" s="34">
        <f>C17</f>
        <v>115</v>
      </c>
      <c r="W32" s="189"/>
      <c r="X32" s="56">
        <f>E17</f>
        <v>59</v>
      </c>
      <c r="Y32" s="55">
        <f t="shared" si="5"/>
        <v>0.5130434782608696</v>
      </c>
      <c r="Z32" s="24">
        <f>F17</f>
        <v>34313</v>
      </c>
      <c r="AA32" s="67">
        <f>G17</f>
        <v>48563.25</v>
      </c>
    </row>
    <row r="33" spans="2:27" ht="15.75" thickBot="1" x14ac:dyDescent="0.3">
      <c r="B33" s="158" t="s">
        <v>46</v>
      </c>
      <c r="C33" s="158"/>
      <c r="D33" s="157">
        <v>40</v>
      </c>
      <c r="E33" s="157"/>
      <c r="F33" s="157"/>
      <c r="G33" s="157">
        <v>25</v>
      </c>
      <c r="H33" s="157"/>
      <c r="I33" s="157">
        <v>15</v>
      </c>
      <c r="J33" s="157"/>
      <c r="K33" s="157"/>
      <c r="L33" s="157"/>
      <c r="M33" s="157"/>
      <c r="N33" s="157"/>
      <c r="O33" s="157"/>
      <c r="U33" s="71" t="s">
        <v>23</v>
      </c>
      <c r="V33" s="46">
        <f>C22</f>
        <v>172</v>
      </c>
      <c r="W33" s="189"/>
      <c r="X33" s="57">
        <f>E22</f>
        <v>86</v>
      </c>
      <c r="Y33" s="58">
        <f t="shared" si="5"/>
        <v>0.5</v>
      </c>
      <c r="Z33" s="47">
        <f>F22</f>
        <v>36782</v>
      </c>
      <c r="AA33" s="72">
        <f>G22</f>
        <v>60763.100000000013</v>
      </c>
    </row>
    <row r="34" spans="2:27" ht="15.75" thickBot="1" x14ac:dyDescent="0.3">
      <c r="B34" s="158" t="s">
        <v>47</v>
      </c>
      <c r="C34" s="158"/>
      <c r="D34" s="157">
        <v>58</v>
      </c>
      <c r="E34" s="157"/>
      <c r="F34" s="157"/>
      <c r="G34" s="157">
        <v>26</v>
      </c>
      <c r="H34" s="157"/>
      <c r="I34" s="157">
        <v>32</v>
      </c>
      <c r="J34" s="157"/>
      <c r="K34" s="157"/>
      <c r="L34" s="157"/>
      <c r="M34" s="157"/>
      <c r="N34" s="157"/>
      <c r="O34" s="157"/>
      <c r="U34" s="49" t="s">
        <v>26</v>
      </c>
      <c r="V34" s="75">
        <f>SUM(V29:V33)</f>
        <v>539</v>
      </c>
      <c r="W34" s="189"/>
      <c r="X34" s="75">
        <f>SUM(X29:X33)</f>
        <v>273</v>
      </c>
      <c r="Y34" s="59">
        <f t="shared" si="5"/>
        <v>0.50649350649350644</v>
      </c>
      <c r="Z34" s="51">
        <f>SUM(Z29+Z30+Z31+Z32+Z33)</f>
        <v>113955</v>
      </c>
      <c r="AA34" s="60">
        <f>SUM(AA29:AA33)</f>
        <v>175616.6</v>
      </c>
    </row>
    <row r="35" spans="2:27" x14ac:dyDescent="0.25">
      <c r="B35" s="158" t="s">
        <v>48</v>
      </c>
      <c r="C35" s="158"/>
      <c r="D35" s="157">
        <v>70</v>
      </c>
      <c r="E35" s="157"/>
      <c r="F35" s="157"/>
      <c r="G35" s="161">
        <v>35</v>
      </c>
      <c r="H35" s="162"/>
      <c r="I35" s="157">
        <v>35</v>
      </c>
      <c r="J35" s="157"/>
      <c r="K35" s="157"/>
      <c r="L35" s="157"/>
      <c r="M35" s="157"/>
      <c r="N35" s="157"/>
      <c r="O35" s="157"/>
      <c r="U35" s="74" t="s">
        <v>50</v>
      </c>
      <c r="V35" s="194" t="s">
        <v>60</v>
      </c>
      <c r="W35" s="195"/>
      <c r="X35" s="196"/>
    </row>
    <row r="36" spans="2:27" x14ac:dyDescent="0.25">
      <c r="B36" s="158" t="s">
        <v>49</v>
      </c>
      <c r="C36" s="158"/>
      <c r="D36" s="157">
        <v>0</v>
      </c>
      <c r="E36" s="157"/>
      <c r="F36" s="157"/>
      <c r="G36" s="157">
        <v>0</v>
      </c>
      <c r="H36" s="157"/>
      <c r="I36" s="157">
        <f t="shared" ref="I36" si="6">+D36-G36</f>
        <v>0</v>
      </c>
      <c r="J36" s="157"/>
      <c r="K36" s="157"/>
      <c r="L36" s="157"/>
      <c r="M36" s="157"/>
      <c r="N36" s="157"/>
      <c r="O36" s="157"/>
      <c r="U36" s="79" t="s">
        <v>51</v>
      </c>
      <c r="V36" s="212" t="s">
        <v>60</v>
      </c>
      <c r="W36" s="213"/>
      <c r="X36" s="214"/>
    </row>
    <row r="37" spans="2:27" x14ac:dyDescent="0.25">
      <c r="B37" s="166" t="s">
        <v>26</v>
      </c>
      <c r="C37" s="166"/>
      <c r="D37" s="216">
        <f>SUM(D33+D34+D35+D36)</f>
        <v>168</v>
      </c>
      <c r="E37" s="217"/>
      <c r="F37" s="218"/>
      <c r="G37" s="166">
        <f>SUM(G33+G34+G35+G36)</f>
        <v>86</v>
      </c>
      <c r="H37" s="166"/>
      <c r="I37" s="166">
        <f>SUM(I33+I34+I35+I36)</f>
        <v>82</v>
      </c>
      <c r="J37" s="166"/>
      <c r="K37" s="166"/>
      <c r="L37" s="166"/>
      <c r="M37" s="166"/>
      <c r="N37" s="166"/>
      <c r="O37" s="166"/>
      <c r="U37" s="78" t="s">
        <v>52</v>
      </c>
      <c r="V37" s="208" t="s">
        <v>60</v>
      </c>
      <c r="W37" s="209"/>
      <c r="X37" s="210"/>
    </row>
    <row r="38" spans="2:27" x14ac:dyDescent="0.25">
      <c r="B38" s="74" t="s">
        <v>50</v>
      </c>
      <c r="C38" s="215" t="s">
        <v>60</v>
      </c>
      <c r="D38" s="215"/>
      <c r="E38" s="215"/>
      <c r="F38" s="165" t="s">
        <v>62</v>
      </c>
      <c r="G38" s="165"/>
      <c r="H38" s="165"/>
      <c r="U38" s="86" t="s">
        <v>59</v>
      </c>
      <c r="V38" s="219" t="s">
        <v>60</v>
      </c>
      <c r="W38" s="220"/>
      <c r="X38" s="221"/>
    </row>
    <row r="39" spans="2:27" x14ac:dyDescent="0.25">
      <c r="B39" s="79" t="s">
        <v>51</v>
      </c>
      <c r="C39" s="211" t="s">
        <v>60</v>
      </c>
      <c r="D39" s="211"/>
      <c r="E39" s="211"/>
    </row>
    <row r="40" spans="2:27" x14ac:dyDescent="0.25">
      <c r="B40" s="78" t="s">
        <v>52</v>
      </c>
      <c r="C40" s="163" t="s">
        <v>60</v>
      </c>
      <c r="D40" s="163"/>
      <c r="E40" s="163"/>
    </row>
    <row r="41" spans="2:27" x14ac:dyDescent="0.25">
      <c r="B41" s="86" t="s">
        <v>59</v>
      </c>
      <c r="C41" s="164" t="s">
        <v>60</v>
      </c>
      <c r="D41" s="164"/>
      <c r="E41" s="164"/>
    </row>
    <row r="48" spans="2:27" x14ac:dyDescent="0.25">
      <c r="K48" s="159"/>
      <c r="L48" s="160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V37:X37"/>
    <mergeCell ref="C39:E39"/>
    <mergeCell ref="V36:X36"/>
    <mergeCell ref="C38:E38"/>
    <mergeCell ref="B37:C37"/>
    <mergeCell ref="D37:F37"/>
    <mergeCell ref="G37:H37"/>
    <mergeCell ref="V38:X38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I34:O34"/>
    <mergeCell ref="I35:O35"/>
    <mergeCell ref="B33:C33"/>
    <mergeCell ref="B34:C34"/>
    <mergeCell ref="D34:F34"/>
    <mergeCell ref="G34:H34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27" t="s">
        <v>4</v>
      </c>
      <c r="D10" s="222" t="s">
        <v>27</v>
      </c>
      <c r="E10" s="222" t="s">
        <v>28</v>
      </c>
      <c r="F10" s="222" t="s">
        <v>29</v>
      </c>
      <c r="G10" s="222" t="s">
        <v>30</v>
      </c>
      <c r="H10" s="222" t="s">
        <v>31</v>
      </c>
      <c r="I10" s="222" t="s">
        <v>32</v>
      </c>
      <c r="J10" s="222" t="s">
        <v>33</v>
      </c>
    </row>
    <row r="11" spans="3:10" ht="24" customHeight="1" x14ac:dyDescent="0.25">
      <c r="C11" s="228"/>
      <c r="D11" s="222"/>
      <c r="E11" s="222"/>
      <c r="F11" s="222"/>
      <c r="G11" s="222"/>
      <c r="H11" s="222"/>
      <c r="I11" s="222"/>
      <c r="J11" s="222"/>
    </row>
    <row r="12" spans="3:10" ht="20.100000000000001" customHeight="1" x14ac:dyDescent="0.25">
      <c r="C12" s="225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26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23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24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martes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2020-09-18T03:16:06Z</dcterms:modified>
</cp:coreProperties>
</file>