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persitpana\Desktop\DEMANDAS NUEVO FORMATO\"/>
    </mc:Choice>
  </mc:AlternateContent>
  <bookViews>
    <workbookView xWindow="0" yWindow="0" windowWidth="28800" windowHeight="12300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1" l="1"/>
  <c r="N20" i="1"/>
  <c r="M19" i="1"/>
  <c r="M20" i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2" i="1"/>
  <c r="I13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0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T14" i="1"/>
  <c r="T15" i="1"/>
  <c r="Y20" i="1"/>
  <c r="T21" i="1"/>
  <c r="T8" i="1"/>
  <c r="W7" i="1" s="1"/>
  <c r="Y14" i="1"/>
  <c r="Y12" i="1"/>
  <c r="Y15" i="1"/>
  <c r="AB7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<sst xmlns="http://schemas.openxmlformats.org/spreadsheetml/2006/main" count="126" uniqueCount="85">
  <si>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</si>
  <si>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</si>
  <si>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</si>
  <si>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</si>
  <si>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</si>
  <si>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</si>
  <si>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</si>
  <si>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</si>
  <si>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</si>
  <si>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</si>
  <si>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</si>
  <si>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</si>
  <si>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</si>
  <si>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</si>
  <si>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</si>
  <si>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</si>
  <si>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</si>
  <si>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</si>
  <si>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</si>
  <si>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</si>
  <si>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</si>
  <si>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</si>
  <si>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</si>
  <si>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</si>
  <si>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</si>
  <si>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</si>
  <si>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</si>
  <si>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</si>
  <si>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</si>
  <si>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</si>
  <si>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</si>
  <si>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</si>
  <si>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</si>
  <si>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</si>
  <si>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</si>
  <si>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</si>
  <si>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</si>
  <si>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</si>
  <si>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</si>
  <si>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</si>
  <si>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</si>
  <si>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</si>
  <si>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</si>
  <si>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</si>
  <si>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</si>
  <si>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</si>
  <si>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</si>
  <si>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</si>
  <si>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</si>
  <si>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</si>
  <si>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</si>
  <si>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</si>
  <si>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</si>
  <si>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</si>
  <si>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</si>
  <si>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</si>
  <si>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</si>
  <si>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</si>
  <si>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</si>
  <si>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</si>
  <si>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</si>
  <si>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</si>
  <si>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</si>
  <si>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</si>
  <si>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 xml:space="preserve">BUSES Y PASAJEROS POR SERVICIO SAN JUAN DE LURIGANCHO                                                                                                                                                                             </t>
  </si>
  <si>
    <t>0</t>
  </si>
  <si>
    <t xml:space="preserve">  18:00:00 p.m.</t>
  </si>
  <si>
    <t>1711:20</t>
  </si>
  <si>
    <t>664:42</t>
  </si>
  <si>
    <t>468:55</t>
  </si>
  <si>
    <t>292:11</t>
  </si>
  <si>
    <t>285:32</t>
  </si>
  <si>
    <t>889:01</t>
  </si>
  <si>
    <t>394:34</t>
  </si>
  <si>
    <t>138:56</t>
  </si>
  <si>
    <t>162:50</t>
  </si>
  <si>
    <t>192:41</t>
  </si>
  <si>
    <t>1198:52</t>
  </si>
  <si>
    <t>513:17</t>
  </si>
  <si>
    <t>00</t>
  </si>
  <si>
    <t>266:53</t>
  </si>
  <si>
    <t>135:57</t>
  </si>
  <si>
    <t>282:45</t>
  </si>
  <si>
    <t>74:29</t>
  </si>
  <si>
    <t>450:50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</si>
</sst>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1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/>
    <cellStyle name="Normal 2 2 2" xfId="4"/>
    <cellStyle name="Normal 2 2 3" xfId="5"/>
    <cellStyle name="Normal 2 3" xfId="2"/>
    <cellStyle name="Normal 23" xfId="3"/>
    <cellStyle name="Normal 3" xfId="9"/>
    <cellStyle name="Normal 5 2" xfId="6"/>
    <cellStyle name="Normal 6" xfId="7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15874</xdr:rowOff>
    </xdr:from>
    <xdr:to>
      <xdr:col>15</xdr:col>
      <xdr:colOff>6708</xdr:colOff>
      <xdr:row>29</xdr:row>
      <xdr:rowOff>1848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15874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AF53"/>
  <sheetViews>
    <sheetView showGridLines="0" tabSelected="1" topLeftCell="J8" zoomScale="96" zoomScaleNormal="96" workbookViewId="0">
      <selection activeCell="U23" sqref="U23:AA23"/>
    </sheetView>
  </sheetViews>
  <sheetFormatPr baseColWidth="10" defaultColWidth="10.7109375" defaultRowHeight="15" x14ac:dyDescent="0.25"/>
  <cols>
    <col min="1" max="1" width="0.7109375" customWidth="1"/>
    <col min="2" max="2" width="12.140625" customWidth="1"/>
    <col min="3" max="3" width="10.140625" customWidth="1"/>
    <col min="4" max="4" width="3" customWidth="1"/>
    <col min="5" max="5" width="8.28515625" customWidth="1"/>
    <col min="6" max="6" width="21.7109375" customWidth="1"/>
    <col min="7" max="7" width="17.42578125" customWidth="1"/>
    <col min="8" max="9" width="11.7109375" customWidth="1"/>
    <col min="10" max="10" width="13.140625" customWidth="1"/>
    <col min="11" max="11" width="13.140625" hidden="1" customWidth="1"/>
    <col min="12" max="12" width="13.5703125" customWidth="1"/>
    <col min="13" max="14" width="9.42578125" customWidth="1"/>
    <col min="15" max="15" width="12.5703125" customWidth="1"/>
    <col min="16" max="16" width="8.28515625" customWidth="1"/>
    <col min="17" max="17" width="10.7109375" customWidth="1"/>
    <col min="18" max="18" width="8.28515625" customWidth="1"/>
    <col min="19" max="19" width="7" style="1" customWidth="1"/>
    <col min="20" max="20" width="7" customWidth="1"/>
    <col min="21" max="21" width="10" customWidth="1"/>
    <col min="22" max="22" width="8.7109375" customWidth="1"/>
    <col min="23" max="23" width="8" customWidth="1"/>
    <col min="24" max="24" width="9.7109375" customWidth="1"/>
    <col min="25" max="25" width="9.140625" customWidth="1"/>
    <col min="26" max="26" width="9.85546875" bestFit="1" customWidth="1"/>
    <col min="27" max="27" width="16.7109375" customWidth="1"/>
    <col min="31" max="31" width="13.7109375" customWidth="1"/>
  </cols>
  <sheetData>
    <row r="1" spans="2:32" ht="15.75" x14ac:dyDescent="0.25">
      <c r="B1" s="174" t="s">
        <v>37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6"/>
      <c r="O1" s="93"/>
    </row>
    <row r="2" spans="2:32" ht="18" customHeight="1" thickBot="1" x14ac:dyDescent="0.3">
      <c r="B2" s="177" t="s">
        <v>38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78"/>
      <c r="O2" s="93"/>
    </row>
    <row r="3" spans="2:32" ht="18.75" customHeight="1" thickBot="1" x14ac:dyDescent="0.3">
      <c r="B3" s="158">
        <v>44051</v>
      </c>
      <c r="C3" s="158"/>
      <c r="D3" s="158"/>
      <c r="E3" s="158"/>
      <c r="F3" s="158"/>
      <c r="G3" s="158"/>
      <c r="H3" s="158"/>
      <c r="I3" s="158"/>
      <c r="J3" s="158"/>
      <c r="K3" s="76"/>
      <c r="L3" s="76"/>
      <c r="M3" s="159">
        <v>0.75</v>
      </c>
      <c r="N3" s="159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">
      <c r="B4" s="181" t="s">
        <v>4</v>
      </c>
      <c r="C4" s="183" t="s">
        <v>5</v>
      </c>
      <c r="D4" s="184"/>
      <c r="E4" s="185"/>
      <c r="F4" s="186" t="s">
        <v>36</v>
      </c>
      <c r="G4" s="187" t="s">
        <v>3</v>
      </c>
      <c r="H4" s="191" t="s">
        <v>6</v>
      </c>
      <c r="I4" s="80" t="s">
        <v>55</v>
      </c>
      <c r="J4" s="163" t="s">
        <v>7</v>
      </c>
      <c r="K4" s="77" t="s">
        <v>53</v>
      </c>
      <c r="L4" s="80" t="s">
        <v>54</v>
      </c>
      <c r="M4" s="163" t="s">
        <v>8</v>
      </c>
      <c r="N4" s="163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">
      <c r="B5" s="182"/>
      <c r="C5" s="13" t="s">
        <v>10</v>
      </c>
      <c r="D5" s="188" t="s">
        <v>11</v>
      </c>
      <c r="E5" s="14" t="s">
        <v>12</v>
      </c>
      <c r="F5" s="167"/>
      <c r="G5" s="187"/>
      <c r="H5" s="191"/>
      <c r="I5" s="89" t="s">
        <v>58</v>
      </c>
      <c r="J5" s="164"/>
      <c r="K5" s="88" t="s">
        <v>57</v>
      </c>
      <c r="L5" s="89" t="s">
        <v>56</v>
      </c>
      <c r="M5" s="164"/>
      <c r="N5" s="164"/>
      <c r="O5" s="96" t="s">
        <v>63</v>
      </c>
      <c r="Q5" s="15"/>
      <c r="R5" s="15"/>
      <c r="S5" s="165" t="s">
        <v>13</v>
      </c>
      <c r="T5" s="165"/>
      <c r="U5" s="165"/>
      <c r="V5" s="165"/>
      <c r="W5" s="165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25">
      <c r="B6" s="19" t="s">
        <v>14</v>
      </c>
      <c r="C6" s="99">
        <f>SUM(C8+C7)</f>
        <v>14</v>
      </c>
      <c r="D6" s="189"/>
      <c r="E6" s="100">
        <f>E7</f>
        <v>7</v>
      </c>
      <c r="F6" s="101">
        <f>F7</f>
        <v>2301</v>
      </c>
      <c r="G6" s="102">
        <f>G7</f>
        <v>2761.2</v>
      </c>
      <c r="H6" s="103">
        <f>+H7</f>
        <v>110</v>
      </c>
      <c r="I6" s="104">
        <f>I7</f>
        <v>16.784291787872004</v>
      </c>
      <c r="J6" s="105">
        <f>SUM(J8+J7)</f>
        <v>1250.1499999999999</v>
      </c>
      <c r="K6" s="105">
        <f>J6</f>
        <v>1250.1499999999999</v>
      </c>
      <c r="L6" s="106" t="s">
        <v>83</v>
      </c>
      <c r="M6" s="107">
        <f>M7</f>
        <v>1.8405791305043397</v>
      </c>
      <c r="N6" s="108">
        <f>N7</f>
        <v>394.45714285714286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25">
      <c r="B7" s="23">
        <v>508</v>
      </c>
      <c r="C7" s="109">
        <v>14</v>
      </c>
      <c r="D7" s="189"/>
      <c r="E7" s="110">
        <v>7</v>
      </c>
      <c r="F7" s="111">
        <v>2301</v>
      </c>
      <c r="G7" s="112">
        <v>2761.2</v>
      </c>
      <c r="H7" s="113">
        <v>110</v>
      </c>
      <c r="I7" s="114">
        <f>J7/(L7*24)</f>
        <v>16.784291787872004</v>
      </c>
      <c r="J7" s="115">
        <v>1250.1499999999999</v>
      </c>
      <c r="K7" s="115">
        <v>2717.99</v>
      </c>
      <c r="L7" s="116" t="s">
        <v>83</v>
      </c>
      <c r="M7" s="117">
        <f>+F7/J7</f>
        <v>1.8405791305043397</v>
      </c>
      <c r="N7" s="118">
        <f>+G7/E7</f>
        <v>394.45714285714286</v>
      </c>
      <c r="O7" s="118">
        <v>17.526065773478102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25">
      <c r="B8" s="23">
        <v>516</v>
      </c>
      <c r="C8" s="109">
        <v>0</v>
      </c>
      <c r="D8" s="189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">
      <c r="B9" s="28" t="s">
        <v>16</v>
      </c>
      <c r="C9" s="99">
        <f>C10</f>
        <v>70</v>
      </c>
      <c r="D9" s="189"/>
      <c r="E9" s="121">
        <f>E10</f>
        <v>70</v>
      </c>
      <c r="F9" s="122">
        <f>F10</f>
        <v>8629</v>
      </c>
      <c r="G9" s="123">
        <f t="shared" ref="G9" si="0">G10</f>
        <v>20637.5</v>
      </c>
      <c r="H9" s="124">
        <f>H10</f>
        <v>357</v>
      </c>
      <c r="I9" s="114">
        <f t="shared" ref="I9:I27" si="1">J9/(L9*24)</f>
        <v>27.035756007393719</v>
      </c>
      <c r="J9" s="125">
        <f>J10</f>
        <v>12188.62</v>
      </c>
      <c r="K9" s="125">
        <f>J9</f>
        <v>12188.62</v>
      </c>
      <c r="L9" s="126" t="s">
        <v>84</v>
      </c>
      <c r="M9" s="117">
        <f t="shared" ref="M9:M29" si="2">+F9/J9</f>
        <v>0.70795545352960376</v>
      </c>
      <c r="N9" s="118">
        <f t="shared" ref="N9:N27" si="3">+G9/E9</f>
        <v>294.82142857142856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25">
      <c r="B10" s="28">
        <v>107</v>
      </c>
      <c r="C10" s="109">
        <v>70</v>
      </c>
      <c r="D10" s="189"/>
      <c r="E10" s="127">
        <v>70</v>
      </c>
      <c r="F10" s="111">
        <v>8629</v>
      </c>
      <c r="G10" s="112">
        <v>20637.5</v>
      </c>
      <c r="H10" s="113">
        <v>357</v>
      </c>
      <c r="I10" s="114">
        <f>J10/(L10*24)</f>
        <v>27.035756007393719</v>
      </c>
      <c r="J10" s="115">
        <v>12188.62</v>
      </c>
      <c r="K10" s="115">
        <v>32.5</v>
      </c>
      <c r="L10" s="116" t="s">
        <v>84</v>
      </c>
      <c r="M10" s="117">
        <f>+F10/J10</f>
        <v>0.70795545352960376</v>
      </c>
      <c r="N10" s="118">
        <f t="shared" si="3"/>
        <v>294.82142857142856</v>
      </c>
      <c r="O10" s="118">
        <v>28.837679844122412</v>
      </c>
      <c r="T10" s="1"/>
      <c r="U10" s="1"/>
      <c r="V10" s="1"/>
      <c r="W10" s="1"/>
    </row>
    <row r="11" spans="2:32" x14ac:dyDescent="0.25">
      <c r="B11" s="35" t="s">
        <v>18</v>
      </c>
      <c r="C11" s="99">
        <f>SUM(C15+C14+C13+C12+C16)</f>
        <v>168</v>
      </c>
      <c r="D11" s="189"/>
      <c r="E11" s="121">
        <f>SUM(E15+E14+E13+E12+E16)</f>
        <v>157</v>
      </c>
      <c r="F11" s="122">
        <f>SUM(F15+F14+F13+F12+F16)</f>
        <v>41758</v>
      </c>
      <c r="G11" s="123">
        <f>SUM(G15+G14+G13+G12+G16)</f>
        <v>57209.25</v>
      </c>
      <c r="H11" s="124">
        <f>SUM(H12+H13+H14+H15+H16)</f>
        <v>1596</v>
      </c>
      <c r="I11" s="114">
        <f t="shared" si="1"/>
        <v>20.096642968445654</v>
      </c>
      <c r="J11" s="125">
        <f>SUM(J12+J13+J14+J15+J16)</f>
        <v>34392.055</v>
      </c>
      <c r="K11" s="125">
        <f>J11</f>
        <v>34392.055</v>
      </c>
      <c r="L11" s="126" t="s">
        <v>67</v>
      </c>
      <c r="M11" s="117">
        <f t="shared" si="2"/>
        <v>1.2141757740268793</v>
      </c>
      <c r="N11" s="118">
        <f t="shared" si="3"/>
        <v>364.39012738853501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25">
      <c r="B12" s="36">
        <v>404</v>
      </c>
      <c r="C12" s="109">
        <v>60</v>
      </c>
      <c r="D12" s="189"/>
      <c r="E12" s="127">
        <v>58</v>
      </c>
      <c r="F12" s="111">
        <v>15494</v>
      </c>
      <c r="G12" s="112">
        <v>21021.75</v>
      </c>
      <c r="H12" s="113">
        <v>510</v>
      </c>
      <c r="I12" s="128">
        <f>J12/(L12*24)</f>
        <v>18.567774936061383</v>
      </c>
      <c r="J12" s="115">
        <v>12342.000000000002</v>
      </c>
      <c r="K12" s="115">
        <v>24.200000000000003</v>
      </c>
      <c r="L12" s="116" t="s">
        <v>68</v>
      </c>
      <c r="M12" s="117">
        <f t="shared" si="2"/>
        <v>1.2553881056554852</v>
      </c>
      <c r="N12" s="118">
        <f t="shared" si="3"/>
        <v>362.44396551724139</v>
      </c>
      <c r="O12" s="118">
        <v>22.616144999518504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25">
      <c r="B13" s="36">
        <v>405</v>
      </c>
      <c r="C13" s="109">
        <v>41</v>
      </c>
      <c r="D13" s="189"/>
      <c r="E13" s="127">
        <v>38</v>
      </c>
      <c r="F13" s="111">
        <v>8799</v>
      </c>
      <c r="G13" s="112">
        <v>12278.25</v>
      </c>
      <c r="H13" s="113">
        <v>399</v>
      </c>
      <c r="I13" s="128">
        <f t="shared" si="1"/>
        <v>18.519783188199749</v>
      </c>
      <c r="J13" s="115">
        <v>8684.2350000000006</v>
      </c>
      <c r="K13" s="115">
        <v>21.7</v>
      </c>
      <c r="L13" s="116" t="s">
        <v>69</v>
      </c>
      <c r="M13" s="117">
        <f t="shared" si="2"/>
        <v>1.0132153263931709</v>
      </c>
      <c r="N13" s="118">
        <f t="shared" si="3"/>
        <v>323.11184210526318</v>
      </c>
      <c r="O13" s="118">
        <v>23.390800392421433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25">
      <c r="B14" s="36">
        <v>409</v>
      </c>
      <c r="C14" s="109">
        <v>34</v>
      </c>
      <c r="D14" s="189"/>
      <c r="E14" s="127">
        <v>29</v>
      </c>
      <c r="F14" s="111">
        <v>7070</v>
      </c>
      <c r="G14" s="112">
        <v>9729.75</v>
      </c>
      <c r="H14" s="113">
        <v>269</v>
      </c>
      <c r="I14" s="128">
        <f t="shared" si="1"/>
        <v>21.073789287547772</v>
      </c>
      <c r="J14" s="115">
        <v>6157.41</v>
      </c>
      <c r="K14" s="115">
        <v>22.95</v>
      </c>
      <c r="L14" s="116" t="s">
        <v>70</v>
      </c>
      <c r="M14" s="117">
        <f t="shared" si="2"/>
        <v>1.1482100428589292</v>
      </c>
      <c r="N14" s="118">
        <f t="shared" si="3"/>
        <v>335.50862068965517</v>
      </c>
      <c r="O14" s="118">
        <v>22.901429595828894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25">
      <c r="B15" s="36">
        <v>412</v>
      </c>
      <c r="C15" s="109">
        <v>33</v>
      </c>
      <c r="D15" s="189"/>
      <c r="E15" s="127">
        <v>32</v>
      </c>
      <c r="F15" s="111">
        <v>10395</v>
      </c>
      <c r="G15" s="112">
        <v>14179.5</v>
      </c>
      <c r="H15" s="113">
        <v>418</v>
      </c>
      <c r="I15" s="128">
        <f t="shared" si="1"/>
        <v>25.24542376838664</v>
      </c>
      <c r="J15" s="115">
        <v>7208.4099999999989</v>
      </c>
      <c r="K15" s="115">
        <v>17.244999999999997</v>
      </c>
      <c r="L15" s="116" t="s">
        <v>71</v>
      </c>
      <c r="M15" s="117">
        <f t="shared" si="2"/>
        <v>1.4420655872793031</v>
      </c>
      <c r="N15" s="118">
        <f t="shared" si="3"/>
        <v>443.109375</v>
      </c>
      <c r="O15" s="118">
        <v>26.055930932391917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25">
      <c r="B16" s="36" t="s">
        <v>61</v>
      </c>
      <c r="C16" s="109">
        <v>0</v>
      </c>
      <c r="D16" s="189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65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25">
      <c r="B17" s="39" t="s">
        <v>50</v>
      </c>
      <c r="C17" s="99">
        <f>SUM(C21+C20+C19+C18)</f>
        <v>88</v>
      </c>
      <c r="D17" s="189"/>
      <c r="E17" s="121">
        <f>SUM(E21+E20+E19+E18)</f>
        <v>82</v>
      </c>
      <c r="F17" s="122">
        <f>SUM(F21+F20+F19+F18)</f>
        <v>29909</v>
      </c>
      <c r="G17" s="123">
        <f>SUM(G21+G20+G19+G18)</f>
        <v>41455.5</v>
      </c>
      <c r="H17" s="124">
        <f>SUM(H21+H20+H19+H18)</f>
        <v>1269</v>
      </c>
      <c r="I17" s="114">
        <f t="shared" si="1"/>
        <v>19.209937946420204</v>
      </c>
      <c r="J17" s="125">
        <f>SUM(J18:J21)</f>
        <v>17077.955000000002</v>
      </c>
      <c r="K17" s="125">
        <f>J17</f>
        <v>17077.955000000002</v>
      </c>
      <c r="L17" s="126" t="s">
        <v>72</v>
      </c>
      <c r="M17" s="117">
        <f t="shared" si="2"/>
        <v>1.7513220991623411</v>
      </c>
      <c r="N17" s="118">
        <f t="shared" si="3"/>
        <v>505.55487804878049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25">
      <c r="B18" s="40">
        <v>301</v>
      </c>
      <c r="C18" s="109">
        <v>34</v>
      </c>
      <c r="D18" s="189"/>
      <c r="E18" s="127">
        <v>30</v>
      </c>
      <c r="F18" s="111">
        <v>14546</v>
      </c>
      <c r="G18" s="112">
        <v>20208</v>
      </c>
      <c r="H18" s="113">
        <v>442</v>
      </c>
      <c r="I18" s="128">
        <f t="shared" si="1"/>
        <v>18.253924136183159</v>
      </c>
      <c r="J18" s="115">
        <v>7202.39</v>
      </c>
      <c r="K18" s="115">
        <v>16.295000000000002</v>
      </c>
      <c r="L18" s="116" t="s">
        <v>73</v>
      </c>
      <c r="M18" s="117">
        <f t="shared" si="2"/>
        <v>2.0196073803279186</v>
      </c>
      <c r="N18" s="118">
        <f t="shared" si="3"/>
        <v>673.6</v>
      </c>
      <c r="O18" s="118">
        <v>20.284700165853884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25">
      <c r="B19" s="40">
        <v>302</v>
      </c>
      <c r="C19" s="109">
        <v>21</v>
      </c>
      <c r="D19" s="189"/>
      <c r="E19" s="127">
        <v>20</v>
      </c>
      <c r="F19" s="111">
        <v>4479</v>
      </c>
      <c r="G19" s="112">
        <v>6126.75</v>
      </c>
      <c r="H19" s="113">
        <v>236</v>
      </c>
      <c r="I19" s="128">
        <f t="shared" si="1"/>
        <v>19.848800383877158</v>
      </c>
      <c r="J19" s="115">
        <v>2757.66</v>
      </c>
      <c r="K19" s="115">
        <v>11.69</v>
      </c>
      <c r="L19" s="116" t="s">
        <v>74</v>
      </c>
      <c r="M19" s="117">
        <f t="shared" si="2"/>
        <v>1.6242031287395837</v>
      </c>
      <c r="N19" s="118">
        <f t="shared" si="3"/>
        <v>306.33749999999998</v>
      </c>
      <c r="O19" s="118">
        <v>21.828412011621722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25">
      <c r="B20" s="40">
        <v>303</v>
      </c>
      <c r="C20" s="109">
        <v>17</v>
      </c>
      <c r="D20" s="189"/>
      <c r="E20" s="127">
        <v>16</v>
      </c>
      <c r="F20" s="111">
        <v>5133</v>
      </c>
      <c r="G20" s="112">
        <v>7044.75</v>
      </c>
      <c r="H20" s="113">
        <v>291</v>
      </c>
      <c r="I20" s="128">
        <f t="shared" si="1"/>
        <v>23.151924257932446</v>
      </c>
      <c r="J20" s="115">
        <v>3769.9050000000002</v>
      </c>
      <c r="K20" s="115">
        <v>12.96</v>
      </c>
      <c r="L20" s="116" t="s">
        <v>75</v>
      </c>
      <c r="M20" s="117">
        <f t="shared" si="2"/>
        <v>1.3615727717276696</v>
      </c>
      <c r="N20" s="118">
        <f t="shared" si="3"/>
        <v>440.296875</v>
      </c>
      <c r="O20" s="118">
        <v>27.270781454901183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25">
      <c r="B21" s="40">
        <v>306</v>
      </c>
      <c r="C21" s="109">
        <v>16</v>
      </c>
      <c r="D21" s="189"/>
      <c r="E21" s="127">
        <v>16</v>
      </c>
      <c r="F21" s="111">
        <v>5751</v>
      </c>
      <c r="G21" s="112">
        <v>8076</v>
      </c>
      <c r="H21" s="113">
        <v>300</v>
      </c>
      <c r="I21" s="128">
        <f>J21/(L21*24)</f>
        <v>17.375659545022057</v>
      </c>
      <c r="J21" s="115">
        <v>3348</v>
      </c>
      <c r="K21" s="115">
        <v>9.94</v>
      </c>
      <c r="L21" s="116" t="s">
        <v>76</v>
      </c>
      <c r="M21" s="117">
        <f t="shared" si="2"/>
        <v>1.717741935483871</v>
      </c>
      <c r="N21" s="118">
        <f t="shared" si="3"/>
        <v>504.75</v>
      </c>
      <c r="O21" s="118">
        <v>18.166295250172173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25">
      <c r="B22" s="43" t="s">
        <v>23</v>
      </c>
      <c r="C22" s="99">
        <f>SUM(C28+C27+C26+C25+C24+C23)</f>
        <v>150</v>
      </c>
      <c r="D22" s="189"/>
      <c r="E22" s="121">
        <f>SUM(E28+E27+E26+E25+E24+E23)</f>
        <v>148</v>
      </c>
      <c r="F22" s="122">
        <f>SUM(F23:F28)</f>
        <v>36501</v>
      </c>
      <c r="G22" s="123">
        <f>SUM(G28+G27+G26+G25+G24+G23)</f>
        <v>60162.149999999994</v>
      </c>
      <c r="H22" s="124">
        <f>SUM(H28+H27+H26+H25+H24+H23)</f>
        <v>1201</v>
      </c>
      <c r="I22" s="114">
        <f t="shared" si="1"/>
        <v>24.244489239837623</v>
      </c>
      <c r="J22" s="114">
        <f>SUM(J28+J27+J26+J25+J24+J23)</f>
        <v>29065.909999999996</v>
      </c>
      <c r="K22" s="114">
        <f>J22</f>
        <v>29065.909999999996</v>
      </c>
      <c r="L22" s="126" t="s">
        <v>77</v>
      </c>
      <c r="M22" s="117">
        <f>+F22/J22</f>
        <v>1.2558010397747741</v>
      </c>
      <c r="N22" s="118">
        <f>+G22/E22</f>
        <v>406.5010135135135</v>
      </c>
      <c r="O22" s="118"/>
      <c r="U22" s="179"/>
      <c r="V22" s="179"/>
      <c r="W22" s="179"/>
      <c r="X22" s="179"/>
      <c r="Y22" s="179"/>
      <c r="Z22" s="179"/>
      <c r="AA22" s="179"/>
    </row>
    <row r="23" spans="2:29" x14ac:dyDescent="0.25">
      <c r="B23" s="44">
        <v>201</v>
      </c>
      <c r="C23" s="110">
        <v>71</v>
      </c>
      <c r="D23" s="189"/>
      <c r="E23" s="127">
        <v>70</v>
      </c>
      <c r="F23" s="129">
        <v>18830</v>
      </c>
      <c r="G23" s="112">
        <v>31078.55</v>
      </c>
      <c r="H23" s="113">
        <v>540</v>
      </c>
      <c r="I23" s="128">
        <f t="shared" si="1"/>
        <v>25.101925512225218</v>
      </c>
      <c r="J23" s="115">
        <v>12884.4</v>
      </c>
      <c r="K23" s="115">
        <v>24.27</v>
      </c>
      <c r="L23" s="116" t="s">
        <v>78</v>
      </c>
      <c r="M23" s="117">
        <f t="shared" si="2"/>
        <v>1.4614572661513148</v>
      </c>
      <c r="N23" s="118">
        <f t="shared" si="3"/>
        <v>443.97928571428571</v>
      </c>
      <c r="O23" s="118">
        <v>21.790543720034957</v>
      </c>
      <c r="S23" s="1" t="s">
        <v>2</v>
      </c>
      <c r="T23" s="1"/>
      <c r="U23" s="180" t="s">
        <v>40</v>
      </c>
      <c r="V23" s="180"/>
      <c r="W23" s="180"/>
      <c r="X23" s="180"/>
      <c r="Y23" s="180"/>
      <c r="Z23" s="180"/>
      <c r="AA23" s="180"/>
    </row>
    <row r="24" spans="2:29" x14ac:dyDescent="0.25">
      <c r="B24" s="44">
        <v>202</v>
      </c>
      <c r="C24" s="110">
        <v>0</v>
      </c>
      <c r="D24" s="189"/>
      <c r="E24" s="127">
        <v>0</v>
      </c>
      <c r="F24" s="111">
        <v>0</v>
      </c>
      <c r="G24" s="112">
        <v>0</v>
      </c>
      <c r="H24" s="113">
        <v>0</v>
      </c>
      <c r="I24" s="128">
        <v>0</v>
      </c>
      <c r="J24" s="115">
        <v>0</v>
      </c>
      <c r="K24" s="115">
        <v>24.27</v>
      </c>
      <c r="L24" s="116" t="s">
        <v>79</v>
      </c>
      <c r="M24" s="117">
        <v>0</v>
      </c>
      <c r="N24" s="118">
        <v>0</v>
      </c>
      <c r="O24" s="118">
        <v>0</v>
      </c>
      <c r="T24" s="1"/>
      <c r="U24" s="171" t="s">
        <v>41</v>
      </c>
      <c r="V24" s="171"/>
      <c r="W24" s="171"/>
      <c r="X24" s="171"/>
      <c r="Y24" s="171"/>
      <c r="Z24" s="171"/>
      <c r="AA24" s="171"/>
    </row>
    <row r="25" spans="2:29" ht="15.75" thickBot="1" x14ac:dyDescent="0.3">
      <c r="B25" s="44">
        <v>204</v>
      </c>
      <c r="C25" s="110">
        <v>28</v>
      </c>
      <c r="D25" s="189"/>
      <c r="E25" s="127">
        <v>28</v>
      </c>
      <c r="F25" s="111">
        <v>5623</v>
      </c>
      <c r="G25" s="130">
        <v>9323.65</v>
      </c>
      <c r="H25" s="113">
        <v>259</v>
      </c>
      <c r="I25" s="128">
        <f t="shared" si="1"/>
        <v>26.173346655842128</v>
      </c>
      <c r="J25" s="115">
        <v>6985.23</v>
      </c>
      <c r="K25" s="115">
        <v>37.130000000000003</v>
      </c>
      <c r="L25" s="116" t="s">
        <v>80</v>
      </c>
      <c r="M25" s="117">
        <f t="shared" si="2"/>
        <v>0.80498423101315209</v>
      </c>
      <c r="N25" s="118">
        <f t="shared" si="3"/>
        <v>332.98750000000001</v>
      </c>
      <c r="O25" s="118">
        <v>28.203544747634723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5" thickBot="1" x14ac:dyDescent="0.3">
      <c r="B26" s="44">
        <v>206</v>
      </c>
      <c r="C26" s="110">
        <v>13</v>
      </c>
      <c r="D26" s="189"/>
      <c r="E26" s="127">
        <v>13</v>
      </c>
      <c r="F26" s="111">
        <v>3574</v>
      </c>
      <c r="G26" s="130">
        <v>5874.35</v>
      </c>
      <c r="H26" s="113">
        <v>107</v>
      </c>
      <c r="I26" s="128">
        <f t="shared" si="1"/>
        <v>9.1219566016917977</v>
      </c>
      <c r="J26" s="115">
        <v>1240.1299999999999</v>
      </c>
      <c r="K26" s="115">
        <v>30.099999999999969</v>
      </c>
      <c r="L26" s="116" t="s">
        <v>81</v>
      </c>
      <c r="M26" s="117">
        <f t="shared" si="2"/>
        <v>2.8819559239757124</v>
      </c>
      <c r="N26" s="118">
        <f t="shared" si="3"/>
        <v>451.87307692307695</v>
      </c>
      <c r="O26" s="118">
        <v>24.98771967842908</v>
      </c>
      <c r="S26" t="s">
        <v>24</v>
      </c>
      <c r="T26" s="1"/>
      <c r="U26" s="160">
        <f>B3</f>
        <v>44051</v>
      </c>
      <c r="V26" s="161"/>
      <c r="W26" s="161"/>
      <c r="X26" s="161"/>
      <c r="Y26" s="161"/>
      <c r="Z26" s="161"/>
      <c r="AA26" s="162"/>
    </row>
    <row r="27" spans="2:29" ht="15.75" thickBot="1" x14ac:dyDescent="0.3">
      <c r="B27" s="44">
        <v>209</v>
      </c>
      <c r="C27" s="110">
        <v>38</v>
      </c>
      <c r="D27" s="189"/>
      <c r="E27" s="127">
        <v>37</v>
      </c>
      <c r="F27" s="111">
        <v>8474</v>
      </c>
      <c r="G27" s="112">
        <v>13885.6</v>
      </c>
      <c r="H27" s="113">
        <v>295</v>
      </c>
      <c r="I27" s="128">
        <f t="shared" si="1"/>
        <v>28.138461538461538</v>
      </c>
      <c r="J27" s="115">
        <v>7956.15</v>
      </c>
      <c r="K27" s="115">
        <v>23.87</v>
      </c>
      <c r="L27" s="116" t="s">
        <v>82</v>
      </c>
      <c r="M27" s="117">
        <f t="shared" si="2"/>
        <v>1.0650880136749559</v>
      </c>
      <c r="N27" s="118">
        <f t="shared" si="3"/>
        <v>375.28648648648652</v>
      </c>
      <c r="O27" s="118">
        <v>21.098012257007138</v>
      </c>
      <c r="T27" s="1"/>
      <c r="U27" s="166" t="s">
        <v>4</v>
      </c>
      <c r="V27" s="168" t="s">
        <v>5</v>
      </c>
      <c r="W27" s="169"/>
      <c r="X27" s="169"/>
      <c r="Y27" s="170"/>
      <c r="Z27" s="166" t="s">
        <v>2</v>
      </c>
      <c r="AA27" s="166" t="s">
        <v>3</v>
      </c>
    </row>
    <row r="28" spans="2:29" ht="15.75" thickBot="1" x14ac:dyDescent="0.3">
      <c r="B28" s="45">
        <v>257</v>
      </c>
      <c r="C28" s="110">
        <v>0</v>
      </c>
      <c r="D28" s="189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65</v>
      </c>
      <c r="M28" s="138">
        <v>0</v>
      </c>
      <c r="N28" s="139">
        <v>0</v>
      </c>
      <c r="O28" s="139">
        <v>0</v>
      </c>
      <c r="T28" s="1"/>
      <c r="U28" s="167"/>
      <c r="V28" s="13" t="s">
        <v>10</v>
      </c>
      <c r="W28" s="192" t="s">
        <v>11</v>
      </c>
      <c r="X28" s="14" t="s">
        <v>12</v>
      </c>
      <c r="Y28" s="48" t="s">
        <v>25</v>
      </c>
      <c r="Z28" s="167"/>
      <c r="AA28" s="167"/>
    </row>
    <row r="29" spans="2:29" ht="15.75" customHeight="1" thickBot="1" x14ac:dyDescent="0.3">
      <c r="B29" s="49" t="s">
        <v>26</v>
      </c>
      <c r="C29" s="50">
        <f>SUM(C6+C9+C11+C17+C22)</f>
        <v>490</v>
      </c>
      <c r="D29" s="190"/>
      <c r="E29" s="50">
        <f>SUM(E6+E9+E11+E17+E22+P32)</f>
        <v>464</v>
      </c>
      <c r="F29" s="98">
        <f>SUM(F6+F9+F11+F17+F22)</f>
        <v>119098</v>
      </c>
      <c r="G29" s="90">
        <f>SUM(G6+G9+G11+G17+G22)</f>
        <v>182225.59999999998</v>
      </c>
      <c r="H29" s="52">
        <f>SUM(H6+H9+H11+H17+H22)</f>
        <v>4533</v>
      </c>
      <c r="I29" s="52"/>
      <c r="J29" s="53">
        <f>SUM(J6+J9+J11+J17+J22)</f>
        <v>93974.69</v>
      </c>
      <c r="K29" s="53"/>
      <c r="L29" s="53"/>
      <c r="M29" s="53">
        <f t="shared" si="2"/>
        <v>1.2673412383696079</v>
      </c>
      <c r="N29" s="91">
        <f>G29/E29</f>
        <v>392.72758620689649</v>
      </c>
      <c r="O29" s="97"/>
      <c r="T29" s="1"/>
      <c r="U29" s="66" t="s">
        <v>14</v>
      </c>
      <c r="V29" s="54">
        <f>C6</f>
        <v>14</v>
      </c>
      <c r="W29" s="193"/>
      <c r="X29" s="54">
        <f>E6</f>
        <v>7</v>
      </c>
      <c r="Y29" s="55">
        <f t="shared" ref="Y29:Y34" si="4">+X29/V29</f>
        <v>0.5</v>
      </c>
      <c r="Z29" s="24">
        <f>F7</f>
        <v>2301</v>
      </c>
      <c r="AA29" s="67">
        <f>G6</f>
        <v>2761.2</v>
      </c>
    </row>
    <row r="30" spans="2:29" ht="15.75" customHeight="1" x14ac:dyDescent="0.25">
      <c r="B30" s="195" t="s">
        <v>64</v>
      </c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S30" s="73" t="s">
        <v>39</v>
      </c>
      <c r="U30" s="68" t="s">
        <v>16</v>
      </c>
      <c r="V30" s="34">
        <f>C9</f>
        <v>70</v>
      </c>
      <c r="W30" s="193"/>
      <c r="X30" s="56">
        <f>E9</f>
        <v>70</v>
      </c>
      <c r="Y30" s="55">
        <f t="shared" si="4"/>
        <v>1</v>
      </c>
      <c r="Z30" s="24">
        <f>F9</f>
        <v>8629</v>
      </c>
      <c r="AA30" s="67">
        <f>G9</f>
        <v>20637.5</v>
      </c>
    </row>
    <row r="31" spans="2:29" x14ac:dyDescent="0.25">
      <c r="B31" s="195"/>
      <c r="C31" s="196"/>
      <c r="D31" s="196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6"/>
      <c r="Q31" s="85"/>
      <c r="U31" s="69" t="s">
        <v>18</v>
      </c>
      <c r="V31" s="34">
        <f>C11</f>
        <v>168</v>
      </c>
      <c r="W31" s="193"/>
      <c r="X31" s="56">
        <f>E11</f>
        <v>157</v>
      </c>
      <c r="Y31" s="55">
        <f t="shared" si="4"/>
        <v>0.93452380952380953</v>
      </c>
      <c r="Z31" s="24">
        <f>F11</f>
        <v>41758</v>
      </c>
      <c r="AA31" s="67">
        <f>G11</f>
        <v>57209.25</v>
      </c>
    </row>
    <row r="32" spans="2:29" x14ac:dyDescent="0.25">
      <c r="B32" s="194" t="s">
        <v>42</v>
      </c>
      <c r="C32" s="194"/>
      <c r="D32" s="172" t="s">
        <v>43</v>
      </c>
      <c r="E32" s="172"/>
      <c r="F32" s="172"/>
      <c r="G32" s="172" t="s">
        <v>44</v>
      </c>
      <c r="H32" s="172"/>
      <c r="I32" s="172" t="s">
        <v>45</v>
      </c>
      <c r="J32" s="172"/>
      <c r="K32" s="172"/>
      <c r="L32" s="172"/>
      <c r="M32" s="172"/>
      <c r="N32" s="172"/>
      <c r="O32" s="172"/>
      <c r="U32" s="70" t="s">
        <v>21</v>
      </c>
      <c r="V32" s="34">
        <f>C17</f>
        <v>88</v>
      </c>
      <c r="W32" s="193"/>
      <c r="X32" s="56">
        <f>E17</f>
        <v>82</v>
      </c>
      <c r="Y32" s="55">
        <f t="shared" si="4"/>
        <v>0.93181818181818177</v>
      </c>
      <c r="Z32" s="24">
        <f>F17</f>
        <v>29909</v>
      </c>
      <c r="AA32" s="67">
        <f>G17</f>
        <v>41455.5</v>
      </c>
    </row>
    <row r="33" spans="2:27" ht="15.75" thickBot="1" x14ac:dyDescent="0.3">
      <c r="B33" s="199" t="s">
        <v>46</v>
      </c>
      <c r="C33" s="199"/>
      <c r="D33" s="173">
        <v>40</v>
      </c>
      <c r="E33" s="173"/>
      <c r="F33" s="173"/>
      <c r="G33" s="173">
        <v>36</v>
      </c>
      <c r="H33" s="173"/>
      <c r="I33" s="173">
        <v>4</v>
      </c>
      <c r="J33" s="173"/>
      <c r="K33" s="173"/>
      <c r="L33" s="173"/>
      <c r="M33" s="173"/>
      <c r="N33" s="173"/>
      <c r="O33" s="173"/>
      <c r="U33" s="71" t="s">
        <v>23</v>
      </c>
      <c r="V33" s="46">
        <f>C22</f>
        <v>150</v>
      </c>
      <c r="W33" s="193"/>
      <c r="X33" s="57">
        <f>E22</f>
        <v>148</v>
      </c>
      <c r="Y33" s="58">
        <f t="shared" si="4"/>
        <v>0.98666666666666669</v>
      </c>
      <c r="Z33" s="47">
        <f>F22</f>
        <v>36501</v>
      </c>
      <c r="AA33" s="72">
        <f>G22</f>
        <v>60162.149999999994</v>
      </c>
    </row>
    <row r="34" spans="2:27" ht="15.75" thickBot="1" x14ac:dyDescent="0.3">
      <c r="B34" s="199" t="s">
        <v>47</v>
      </c>
      <c r="C34" s="199"/>
      <c r="D34" s="173">
        <v>58</v>
      </c>
      <c r="E34" s="173"/>
      <c r="F34" s="173"/>
      <c r="G34" s="173">
        <v>54</v>
      </c>
      <c r="H34" s="173"/>
      <c r="I34" s="173">
        <v>4</v>
      </c>
      <c r="J34" s="173"/>
      <c r="K34" s="173"/>
      <c r="L34" s="173"/>
      <c r="M34" s="173"/>
      <c r="N34" s="173"/>
      <c r="O34" s="173"/>
      <c r="U34" s="49" t="s">
        <v>26</v>
      </c>
      <c r="V34" s="75">
        <f>SUM(V29:V33)</f>
        <v>490</v>
      </c>
      <c r="W34" s="193"/>
      <c r="X34" s="75">
        <f>SUM(X29:X33)</f>
        <v>464</v>
      </c>
      <c r="Y34" s="59">
        <f t="shared" si="4"/>
        <v>0.94693877551020411</v>
      </c>
      <c r="Z34" s="51">
        <f>SUM(Z29+Z30+Z31+Z32+Z33)</f>
        <v>119098</v>
      </c>
      <c r="AA34" s="60">
        <f>SUM(AA29:AA33)</f>
        <v>182225.59999999998</v>
      </c>
    </row>
    <row r="35" spans="2:27" x14ac:dyDescent="0.25">
      <c r="B35" s="199" t="s">
        <v>48</v>
      </c>
      <c r="C35" s="199"/>
      <c r="D35" s="173">
        <v>70</v>
      </c>
      <c r="E35" s="173"/>
      <c r="F35" s="173"/>
      <c r="G35" s="200">
        <v>67</v>
      </c>
      <c r="H35" s="201"/>
      <c r="I35" s="173">
        <v>3</v>
      </c>
      <c r="J35" s="173"/>
      <c r="K35" s="173"/>
      <c r="L35" s="173"/>
      <c r="M35" s="173"/>
      <c r="N35" s="173"/>
      <c r="O35" s="173"/>
      <c r="U35" s="74" t="s">
        <v>50</v>
      </c>
      <c r="V35" s="155" t="s">
        <v>60</v>
      </c>
      <c r="W35" s="156"/>
      <c r="X35" s="157"/>
    </row>
    <row r="36" spans="2:27" x14ac:dyDescent="0.25">
      <c r="B36" s="199" t="s">
        <v>49</v>
      </c>
      <c r="C36" s="199"/>
      <c r="D36" s="173">
        <v>0</v>
      </c>
      <c r="E36" s="173"/>
      <c r="F36" s="173"/>
      <c r="G36" s="173">
        <v>0</v>
      </c>
      <c r="H36" s="173"/>
      <c r="I36" s="173">
        <f t="shared" ref="I36" si="5">+D36-G36</f>
        <v>0</v>
      </c>
      <c r="J36" s="173"/>
      <c r="K36" s="173"/>
      <c r="L36" s="173"/>
      <c r="M36" s="173"/>
      <c r="N36" s="173"/>
      <c r="O36" s="173"/>
      <c r="U36" s="79" t="s">
        <v>51</v>
      </c>
      <c r="V36" s="144" t="s">
        <v>60</v>
      </c>
      <c r="W36" s="145"/>
      <c r="X36" s="146"/>
    </row>
    <row r="37" spans="2:27" x14ac:dyDescent="0.25">
      <c r="B37" s="148" t="s">
        <v>26</v>
      </c>
      <c r="C37" s="148"/>
      <c r="D37" s="149">
        <f>SUM(D33+D34+D35+D36)</f>
        <v>168</v>
      </c>
      <c r="E37" s="150"/>
      <c r="F37" s="151"/>
      <c r="G37" s="148">
        <f>SUM(G33+G34+G35+G36)</f>
        <v>157</v>
      </c>
      <c r="H37" s="148"/>
      <c r="I37" s="148">
        <f>SUM(I33+I34+I35+I36)</f>
        <v>11</v>
      </c>
      <c r="J37" s="148"/>
      <c r="K37" s="148"/>
      <c r="L37" s="148"/>
      <c r="M37" s="148"/>
      <c r="N37" s="148"/>
      <c r="O37" s="148"/>
      <c r="U37" s="78" t="s">
        <v>52</v>
      </c>
      <c r="V37" s="140" t="s">
        <v>60</v>
      </c>
      <c r="W37" s="141"/>
      <c r="X37" s="142"/>
    </row>
    <row r="38" spans="2:27" x14ac:dyDescent="0.25">
      <c r="B38" s="74" t="s">
        <v>50</v>
      </c>
      <c r="C38" s="147" t="s">
        <v>60</v>
      </c>
      <c r="D38" s="147"/>
      <c r="E38" s="147"/>
      <c r="F38" s="204" t="s">
        <v>62</v>
      </c>
      <c r="G38" s="204"/>
      <c r="H38" s="204"/>
      <c r="I38" s="92"/>
      <c r="U38" s="86" t="s">
        <v>59</v>
      </c>
      <c r="V38" s="152" t="s">
        <v>60</v>
      </c>
      <c r="W38" s="153"/>
      <c r="X38" s="154"/>
    </row>
    <row r="39" spans="2:27" x14ac:dyDescent="0.25">
      <c r="B39" s="79" t="s">
        <v>51</v>
      </c>
      <c r="C39" s="143" t="s">
        <v>60</v>
      </c>
      <c r="D39" s="143"/>
      <c r="E39" s="143"/>
    </row>
    <row r="40" spans="2:27" x14ac:dyDescent="0.25">
      <c r="B40" s="78" t="s">
        <v>52</v>
      </c>
      <c r="C40" s="202" t="s">
        <v>60</v>
      </c>
      <c r="D40" s="202"/>
      <c r="E40" s="202"/>
    </row>
    <row r="41" spans="2:27" x14ac:dyDescent="0.25">
      <c r="B41" s="86" t="s">
        <v>59</v>
      </c>
      <c r="C41" s="203" t="s">
        <v>60</v>
      </c>
      <c r="D41" s="203"/>
      <c r="E41" s="203"/>
    </row>
    <row r="48" spans="2:27" x14ac:dyDescent="0.25">
      <c r="K48" s="197"/>
      <c r="L48" s="198"/>
    </row>
    <row r="49" spans="11:12" x14ac:dyDescent="0.25">
      <c r="K49" s="82"/>
      <c r="L49" s="83"/>
    </row>
    <row r="50" spans="11:12" x14ac:dyDescent="0.25">
      <c r="K50" s="82"/>
      <c r="L50" s="83"/>
    </row>
    <row r="51" spans="11:12" x14ac:dyDescent="0.25">
      <c r="K51" s="82"/>
      <c r="L51" s="83"/>
    </row>
    <row r="52" spans="11:12" x14ac:dyDescent="0.25">
      <c r="K52" s="82"/>
      <c r="L52" s="83"/>
    </row>
    <row r="53" spans="11:12" x14ac:dyDescent="0.25">
      <c r="K53" s="82"/>
      <c r="L53" s="83"/>
    </row>
  </sheetData>
  <mergeCells count="58">
    <mergeCell ref="I34:O34"/>
    <mergeCell ref="I35:O35"/>
    <mergeCell ref="B33:C33"/>
    <mergeCell ref="B34:C34"/>
    <mergeCell ref="D34:F34"/>
    <mergeCell ref="G34:H34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V37:X37"/>
    <mergeCell ref="C39:E39"/>
    <mergeCell ref="V36:X36"/>
    <mergeCell ref="C38:E38"/>
    <mergeCell ref="B37:C37"/>
    <mergeCell ref="D37:F37"/>
    <mergeCell ref="G37:H37"/>
    <mergeCell ref="V38:X38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E33" sqref="E3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3" sqref="D13"/>
    </sheetView>
  </sheetViews>
  <sheetFormatPr baseColWidth="10" defaultColWidth="10.710937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C10:J19"/>
  <sheetViews>
    <sheetView workbookViewId="0">
      <selection activeCell="H33" sqref="H33"/>
    </sheetView>
  </sheetViews>
  <sheetFormatPr baseColWidth="10" defaultColWidth="10.7109375" defaultRowHeight="15" x14ac:dyDescent="0.25"/>
  <cols>
    <col min="6" max="6" width="21.42578125" customWidth="1"/>
    <col min="10" max="10" width="21.28515625" customWidth="1"/>
  </cols>
  <sheetData>
    <row r="10" spans="3:10" ht="24" customHeight="1" x14ac:dyDescent="0.25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25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25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25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25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25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25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25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25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25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OperadorPana OperadorSit</cp:lastModifiedBy>
  <dcterms:created xsi:type="dcterms:W3CDTF">2019-02-06T14:14:25Z</dcterms:created>
  <dcterms:modified xsi:type="dcterms:W3CDTF">2020-08-16T13:03:38Z</dcterms:modified>
</cp:coreProperties>
</file>