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ed903776f685135/Escritorio/KOCHE/"/>
    </mc:Choice>
  </mc:AlternateContent>
  <xr:revisionPtr revIDLastSave="53" documentId="8_{C63ED7A9-F7E1-42A1-95D0-3CD8A6C751A7}" xr6:coauthVersionLast="45" xr6:coauthVersionMax="45" xr10:uidLastSave="{E156776B-7C11-4DB9-BD85-1DEA6A366F44}"/>
  <bookViews>
    <workbookView xWindow="-108" yWindow="-108" windowWidth="23256" windowHeight="12576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1" l="1"/>
  <c r="M24" i="1"/>
  <c r="N19" i="1"/>
  <c r="N20" i="1"/>
  <c r="M19" i="1"/>
  <c r="M20" i="1"/>
  <c r="I10" i="1" l="1"/>
  <c r="I12" i="1" l="1"/>
  <c r="I13" i="1" l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AB7" i="1" s="1"/>
  <c r="T14" i="1"/>
  <c r="T15" i="1"/>
  <c r="Y20" i="1"/>
  <c r="T21" i="1"/>
  <c r="T8" i="1"/>
  <c r="W7" i="1" s="1"/>
  <c r="Y14" i="1"/>
  <c r="Y12" i="1"/>
  <c r="Y15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<sst xmlns="http://schemas.openxmlformats.org/spreadsheetml/2006/main" count="126" uniqueCount="85">
  <si>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</si>
  <si>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</si>
  <si>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</si>
  <si>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</si>
  <si>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</si>
  <si>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</si>
  <si>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</si>
  <si>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</si>
  <si>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</si>
  <si>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</si>
  <si>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</si>
  <si>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</si>
  <si>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</si>
  <si>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</si>
  <si>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</si>
  <si>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</si>
  <si>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</si>
  <si>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</si>
  <si>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</si>
  <si>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</si>
  <si>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</si>
  <si>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</si>
  <si>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</si>
  <si>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</si>
  <si>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</si>
  <si>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</si>
  <si>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</si>
  <si>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</si>
  <si>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</si>
  <si>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</si>
  <si>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</si>
  <si>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</si>
  <si>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</si>
  <si>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</si>
  <si>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</si>
  <si>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</si>
  <si>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</si>
  <si>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</si>
  <si>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</si>
  <si>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</si>
  <si>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</si>
  <si>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</si>
  <si>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</si>
  <si>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</si>
  <si>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</si>
  <si>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</si>
  <si>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</si>
  <si>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</si>
  <si>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</si>
  <si>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</si>
  <si>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</si>
  <si>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</si>
  <si>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</si>
  <si>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</si>
  <si>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</si>
  <si>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</si>
  <si>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</si>
  <si>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</si>
  <si>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</si>
  <si>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</si>
  <si>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</si>
  <si>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</si>
  <si>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</si>
  <si>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</si>
  <si>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</si>
  <si>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>64:08</t>
  </si>
  <si>
    <t>581:25</t>
  </si>
  <si>
    <t xml:space="preserve">BUSES  POR CONSORCIO DE SAN JUAN DE LURIGANCHO                                                                                                                                                                             </t>
  </si>
  <si>
    <t>1902:59</t>
  </si>
  <si>
    <t>541:07</t>
  </si>
  <si>
    <t>541:17</t>
  </si>
  <si>
    <t>430:38</t>
  </si>
  <si>
    <t>389:57</t>
  </si>
  <si>
    <t>1331:07</t>
  </si>
  <si>
    <t>538:35</t>
  </si>
  <si>
    <t>39:21</t>
  </si>
  <si>
    <t>296:02</t>
  </si>
  <si>
    <t>155:15</t>
  </si>
  <si>
    <t>301:54</t>
  </si>
  <si>
    <t>1284:05</t>
  </si>
  <si>
    <t>560:33</t>
  </si>
  <si>
    <t>261:30</t>
  </si>
  <si>
    <t>191:02</t>
  </si>
  <si>
    <t>262:00</t>
  </si>
  <si>
    <t xml:space="preserve">  08:00:00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</si>
</sst>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  <xf numFmtId="0" fontId="27" fillId="0" borderId="0"/>
    <xf numFmtId="0" fontId="1" fillId="0" borderId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" xfId="51" xr:uid="{00000000-0005-0000-0000-000023000000}"/>
    <cellStyle name="Normal 2 2 2" xfId="4" xr:uid="{00000000-0005-0000-0000-000024000000}"/>
    <cellStyle name="Normal 2 2 3" xfId="5" xr:uid="{00000000-0005-0000-0000-000025000000}"/>
    <cellStyle name="Normal 2 3" xfId="2" xr:uid="{00000000-0005-0000-0000-000026000000}"/>
    <cellStyle name="Normal 23" xfId="3" xr:uid="{00000000-0005-0000-0000-000027000000}"/>
    <cellStyle name="Normal 3" xfId="9" xr:uid="{00000000-0005-0000-0000-000028000000}"/>
    <cellStyle name="Normal 3 2" xfId="52" xr:uid="{00000000-0005-0000-0000-000029000000}"/>
    <cellStyle name="Normal 5 2" xfId="6" xr:uid="{00000000-0005-0000-0000-00002A000000}"/>
    <cellStyle name="Normal 6" xfId="7" xr:uid="{00000000-0005-0000-0000-00002B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28</xdr:row>
      <xdr:rowOff>184411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L7" zoomScale="96" zoomScaleNormal="96" workbookViewId="0">
      <selection activeCell="U23" sqref="U23:AA38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5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5">
      <c r="B3" s="158">
        <v>44088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0.33333333333333331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99">
        <f>SUM(C8+C7)</f>
        <v>14</v>
      </c>
      <c r="D6" s="189"/>
      <c r="E6" s="100">
        <f>E7</f>
        <v>6</v>
      </c>
      <c r="F6" s="101">
        <f>F7</f>
        <v>2165</v>
      </c>
      <c r="G6" s="102">
        <f>G7</f>
        <v>2598</v>
      </c>
      <c r="H6" s="103">
        <f>+H7</f>
        <v>95</v>
      </c>
      <c r="I6" s="104">
        <f>I7</f>
        <v>16.862214137214131</v>
      </c>
      <c r="J6" s="105">
        <f>SUM(J8+J7)</f>
        <v>1081.4299999999998</v>
      </c>
      <c r="K6" s="105">
        <f>J6</f>
        <v>1081.4299999999998</v>
      </c>
      <c r="L6" s="106" t="s">
        <v>65</v>
      </c>
      <c r="M6" s="107">
        <f>M7</f>
        <v>2.0019788613225087</v>
      </c>
      <c r="N6" s="108">
        <f>N7</f>
        <v>433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09">
        <v>14</v>
      </c>
      <c r="D7" s="189"/>
      <c r="E7" s="110">
        <v>6</v>
      </c>
      <c r="F7" s="111">
        <v>2165</v>
      </c>
      <c r="G7" s="112">
        <v>2598</v>
      </c>
      <c r="H7" s="113">
        <v>95</v>
      </c>
      <c r="I7" s="114">
        <f>J7/(L7*24)</f>
        <v>16.862214137214131</v>
      </c>
      <c r="J7" s="115">
        <v>1081.4299999999998</v>
      </c>
      <c r="K7" s="115">
        <v>2717.99</v>
      </c>
      <c r="L7" s="116" t="s">
        <v>65</v>
      </c>
      <c r="M7" s="117">
        <f>+F7/J7</f>
        <v>2.0019788613225087</v>
      </c>
      <c r="N7" s="118">
        <f>+G7/E7</f>
        <v>433</v>
      </c>
      <c r="O7" s="118">
        <v>18.336955128205126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10508</v>
      </c>
      <c r="G9" s="123">
        <f t="shared" ref="G9" si="0">G10</f>
        <v>25038.75</v>
      </c>
      <c r="H9" s="124">
        <f>H10</f>
        <v>451</v>
      </c>
      <c r="I9" s="114">
        <f t="shared" ref="I9:I27" si="1">J9/(L9*24)</f>
        <v>27.686684821556543</v>
      </c>
      <c r="J9" s="125">
        <f>J10</f>
        <v>16097.5</v>
      </c>
      <c r="K9" s="125">
        <f>J9</f>
        <v>16097.5</v>
      </c>
      <c r="L9" s="126" t="s">
        <v>66</v>
      </c>
      <c r="M9" s="117">
        <f t="shared" ref="M9:M29" si="2">+F9/J9</f>
        <v>0.65277216959155149</v>
      </c>
      <c r="N9" s="118">
        <f t="shared" ref="N9:N27" si="3">+G9/E9</f>
        <v>357.69642857142856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09">
        <v>70</v>
      </c>
      <c r="D10" s="189"/>
      <c r="E10" s="127">
        <v>70</v>
      </c>
      <c r="F10" s="111">
        <v>10508</v>
      </c>
      <c r="G10" s="112">
        <v>25038.75</v>
      </c>
      <c r="H10" s="113">
        <v>451</v>
      </c>
      <c r="I10" s="114">
        <f>J10/(L10*24)</f>
        <v>27.686684821556543</v>
      </c>
      <c r="J10" s="115">
        <v>16097.5</v>
      </c>
      <c r="K10" s="115">
        <v>32.5</v>
      </c>
      <c r="L10" s="116" t="s">
        <v>66</v>
      </c>
      <c r="M10" s="117">
        <f>+F10/J10</f>
        <v>0.65277216959155149</v>
      </c>
      <c r="N10" s="118">
        <f t="shared" si="3"/>
        <v>357.69642857142856</v>
      </c>
      <c r="O10" s="118">
        <v>25.603619279461604</v>
      </c>
      <c r="T10" s="1"/>
      <c r="U10" s="1"/>
      <c r="V10" s="1"/>
      <c r="W10" s="1"/>
    </row>
    <row r="11" spans="2:32" x14ac:dyDescent="0.3">
      <c r="B11" s="35" t="s">
        <v>18</v>
      </c>
      <c r="C11" s="99">
        <f>SUM(C15+C14+C13+C12+C16)</f>
        <v>168</v>
      </c>
      <c r="D11" s="189"/>
      <c r="E11" s="121">
        <f>SUM(E15+E14+E13+E12+E16)</f>
        <v>149</v>
      </c>
      <c r="F11" s="122">
        <f>SUM(F15+F14+F13+F12+F16)</f>
        <v>45101</v>
      </c>
      <c r="G11" s="123">
        <f>SUM(G15+G14+G13+G12+G16)</f>
        <v>61452</v>
      </c>
      <c r="H11" s="124">
        <f>SUM(H12+H13+H14+H15+H16)</f>
        <v>1607</v>
      </c>
      <c r="I11" s="114">
        <f t="shared" si="1"/>
        <v>12.596750891144605</v>
      </c>
      <c r="J11" s="125">
        <f>SUM(J12+J13+J14+J15+J16)</f>
        <v>23971.406999999999</v>
      </c>
      <c r="K11" s="125">
        <f>J11</f>
        <v>23971.406999999999</v>
      </c>
      <c r="L11" s="126" t="s">
        <v>68</v>
      </c>
      <c r="M11" s="117">
        <f t="shared" si="2"/>
        <v>1.8814498456431865</v>
      </c>
      <c r="N11" s="118">
        <f t="shared" si="3"/>
        <v>412.42953020134229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9">
        <v>60</v>
      </c>
      <c r="D12" s="189"/>
      <c r="E12" s="127">
        <v>49</v>
      </c>
      <c r="F12" s="111">
        <v>14615</v>
      </c>
      <c r="G12" s="112">
        <v>19455.75</v>
      </c>
      <c r="H12" s="113">
        <v>421</v>
      </c>
      <c r="I12" s="128">
        <f>J12/(L12*24)</f>
        <v>16.652229648566237</v>
      </c>
      <c r="J12" s="115">
        <v>9010.7990000000009</v>
      </c>
      <c r="K12" s="115">
        <v>24.200000000000003</v>
      </c>
      <c r="L12" s="116" t="s">
        <v>69</v>
      </c>
      <c r="M12" s="117">
        <f t="shared" si="2"/>
        <v>1.6219427378193652</v>
      </c>
      <c r="N12" s="118">
        <f t="shared" si="3"/>
        <v>397.05612244897958</v>
      </c>
      <c r="O12" s="118">
        <v>20.408583735401812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9">
        <v>41</v>
      </c>
      <c r="D13" s="189"/>
      <c r="E13" s="127">
        <v>33</v>
      </c>
      <c r="F13" s="111">
        <v>9709</v>
      </c>
      <c r="G13" s="112">
        <v>13328.25</v>
      </c>
      <c r="H13" s="113">
        <v>358</v>
      </c>
      <c r="I13" s="128">
        <f t="shared" si="1"/>
        <v>11.418757274378795</v>
      </c>
      <c r="J13" s="115">
        <v>6180.7830000000013</v>
      </c>
      <c r="K13" s="115">
        <v>21.7</v>
      </c>
      <c r="L13" s="116" t="s">
        <v>70</v>
      </c>
      <c r="M13" s="117">
        <f t="shared" si="2"/>
        <v>1.5708365752365028</v>
      </c>
      <c r="N13" s="118">
        <f t="shared" si="3"/>
        <v>403.88636363636363</v>
      </c>
      <c r="O13" s="118">
        <v>21.583698700248974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9">
        <v>34</v>
      </c>
      <c r="D14" s="189"/>
      <c r="E14" s="127">
        <v>34</v>
      </c>
      <c r="F14" s="111">
        <v>8637</v>
      </c>
      <c r="G14" s="112">
        <v>12172.5</v>
      </c>
      <c r="H14" s="113">
        <v>366</v>
      </c>
      <c r="I14" s="128">
        <f t="shared" si="1"/>
        <v>10.737162319064945</v>
      </c>
      <c r="J14" s="115">
        <v>4623.7800000000007</v>
      </c>
      <c r="K14" s="115">
        <v>22.95</v>
      </c>
      <c r="L14" s="116" t="s">
        <v>71</v>
      </c>
      <c r="M14" s="117">
        <f t="shared" si="2"/>
        <v>1.8679521949573723</v>
      </c>
      <c r="N14" s="118">
        <f t="shared" si="3"/>
        <v>358.01470588235293</v>
      </c>
      <c r="O14" s="118">
        <v>30.963388718881795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9">
        <v>33</v>
      </c>
      <c r="D15" s="189"/>
      <c r="E15" s="127">
        <v>33</v>
      </c>
      <c r="F15" s="111">
        <v>12140</v>
      </c>
      <c r="G15" s="112">
        <v>16495.5</v>
      </c>
      <c r="H15" s="113">
        <v>462</v>
      </c>
      <c r="I15" s="128">
        <f t="shared" si="1"/>
        <v>10.6578920374407</v>
      </c>
      <c r="J15" s="115">
        <v>4156.0450000000001</v>
      </c>
      <c r="K15" s="115">
        <v>17.244999999999997</v>
      </c>
      <c r="L15" s="116" t="s">
        <v>72</v>
      </c>
      <c r="M15" s="117">
        <f t="shared" si="2"/>
        <v>2.9210463313077697</v>
      </c>
      <c r="N15" s="118">
        <f t="shared" si="3"/>
        <v>499.86363636363637</v>
      </c>
      <c r="O15" s="118">
        <v>15.701481118024731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64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9">
        <f>SUM(C21+C20+C19+C18)</f>
        <v>117</v>
      </c>
      <c r="D17" s="189"/>
      <c r="E17" s="121">
        <f>SUM(E21+E20+E19+E18)</f>
        <v>116</v>
      </c>
      <c r="F17" s="122">
        <f>SUM(F21+F20+F19+F18)</f>
        <v>39811</v>
      </c>
      <c r="G17" s="123">
        <f>SUM(G21+G20+G19+G18)</f>
        <v>55874.25</v>
      </c>
      <c r="H17" s="124">
        <f>SUM(H21+H20+H19+H18)</f>
        <v>1795</v>
      </c>
      <c r="I17" s="114">
        <f t="shared" si="1"/>
        <v>18.749153092348628</v>
      </c>
      <c r="J17" s="125">
        <f>SUM(J18:J21)</f>
        <v>24075.474999999999</v>
      </c>
      <c r="K17" s="125">
        <f>J17</f>
        <v>24075.474999999999</v>
      </c>
      <c r="L17" s="126" t="s">
        <v>79</v>
      </c>
      <c r="M17" s="117">
        <f t="shared" si="2"/>
        <v>1.6535914660043054</v>
      </c>
      <c r="N17" s="118">
        <f t="shared" si="3"/>
        <v>481.67456896551727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9">
        <v>45</v>
      </c>
      <c r="D18" s="189"/>
      <c r="E18" s="127">
        <v>45</v>
      </c>
      <c r="F18" s="111">
        <v>18327</v>
      </c>
      <c r="G18" s="112">
        <v>25746.75</v>
      </c>
      <c r="H18" s="113">
        <v>629</v>
      </c>
      <c r="I18" s="128">
        <f t="shared" si="1"/>
        <v>18.284818481848188</v>
      </c>
      <c r="J18" s="115">
        <v>10249.555</v>
      </c>
      <c r="K18" s="115">
        <v>16.295000000000002</v>
      </c>
      <c r="L18" s="116" t="s">
        <v>80</v>
      </c>
      <c r="M18" s="117">
        <f t="shared" si="2"/>
        <v>1.7880776287360767</v>
      </c>
      <c r="N18" s="118">
        <f t="shared" si="3"/>
        <v>572.15</v>
      </c>
      <c r="O18" s="118">
        <v>20.088634495563319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9">
        <v>32</v>
      </c>
      <c r="D19" s="189"/>
      <c r="E19" s="127">
        <v>32</v>
      </c>
      <c r="F19" s="111">
        <v>9157</v>
      </c>
      <c r="G19" s="112">
        <v>12835.5</v>
      </c>
      <c r="H19" s="113">
        <v>462</v>
      </c>
      <c r="I19" s="128">
        <f t="shared" si="1"/>
        <v>20.644244741873802</v>
      </c>
      <c r="J19" s="115">
        <v>5398.4699999999993</v>
      </c>
      <c r="K19" s="115">
        <v>11.69</v>
      </c>
      <c r="L19" s="116" t="s">
        <v>81</v>
      </c>
      <c r="M19" s="117">
        <f t="shared" si="2"/>
        <v>1.6962213367861636</v>
      </c>
      <c r="N19" s="118">
        <f t="shared" si="3"/>
        <v>401.109375</v>
      </c>
      <c r="O19" s="118">
        <v>22.133125455457936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9">
        <v>19</v>
      </c>
      <c r="D20" s="189"/>
      <c r="E20" s="127">
        <v>18</v>
      </c>
      <c r="F20" s="111">
        <v>5507</v>
      </c>
      <c r="G20" s="112">
        <v>7634.25</v>
      </c>
      <c r="H20" s="113">
        <v>318</v>
      </c>
      <c r="I20" s="128">
        <f t="shared" si="1"/>
        <v>21.565294015006106</v>
      </c>
      <c r="J20" s="115">
        <v>4119.6899999999996</v>
      </c>
      <c r="K20" s="115">
        <v>12.96</v>
      </c>
      <c r="L20" s="116" t="s">
        <v>82</v>
      </c>
      <c r="M20" s="117">
        <f t="shared" si="2"/>
        <v>1.3367510662210023</v>
      </c>
      <c r="N20" s="118">
        <f t="shared" si="3"/>
        <v>424.125</v>
      </c>
      <c r="O20" s="118">
        <v>26.860580432975471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9">
        <v>21</v>
      </c>
      <c r="D21" s="189"/>
      <c r="E21" s="127">
        <v>21</v>
      </c>
      <c r="F21" s="111">
        <v>6820</v>
      </c>
      <c r="G21" s="112">
        <v>9657.75</v>
      </c>
      <c r="H21" s="113">
        <v>386</v>
      </c>
      <c r="I21" s="128">
        <f>J21/(L21*24)</f>
        <v>16.441832061068702</v>
      </c>
      <c r="J21" s="115">
        <v>4307.76</v>
      </c>
      <c r="K21" s="115">
        <v>9.94</v>
      </c>
      <c r="L21" s="116" t="s">
        <v>83</v>
      </c>
      <c r="M21" s="117">
        <f t="shared" si="2"/>
        <v>1.5831894070236039</v>
      </c>
      <c r="N21" s="118">
        <f t="shared" si="3"/>
        <v>459.89285714285717</v>
      </c>
      <c r="O21" s="118">
        <v>17.726927991106468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9">
        <f>SUM(C28+C27+C26+C25+C24+C23)</f>
        <v>172</v>
      </c>
      <c r="D22" s="189"/>
      <c r="E22" s="121">
        <f>SUM(E28+E27+E26+E25+E24+E23)</f>
        <v>172</v>
      </c>
      <c r="F22" s="122">
        <f>SUM(F23:F28)</f>
        <v>50026</v>
      </c>
      <c r="G22" s="123">
        <f>SUM(G28+G27+G26+G25+G24+G23)</f>
        <v>82646.349999999904</v>
      </c>
      <c r="H22" s="124">
        <f>SUM(H28+H27+H26+H25+H24+H23)</f>
        <v>1290</v>
      </c>
      <c r="I22" s="114">
        <f t="shared" si="1"/>
        <v>24.101535052023994</v>
      </c>
      <c r="J22" s="114">
        <f>SUM(J28+J27+J26+J25+J24+J23)</f>
        <v>32081.955000000002</v>
      </c>
      <c r="K22" s="114">
        <f>J22</f>
        <v>32081.955000000002</v>
      </c>
      <c r="L22" s="126" t="s">
        <v>73</v>
      </c>
      <c r="M22" s="117">
        <f>+F22/J22</f>
        <v>1.5593189380135966</v>
      </c>
      <c r="N22" s="118">
        <f>+G22/E22</f>
        <v>480.5020348837204</v>
      </c>
      <c r="O22" s="118">
        <v>0</v>
      </c>
      <c r="U22" s="179"/>
      <c r="V22" s="179"/>
      <c r="W22" s="179"/>
      <c r="X22" s="179"/>
      <c r="Y22" s="179"/>
      <c r="Z22" s="179"/>
      <c r="AA22" s="179"/>
    </row>
    <row r="23" spans="2:29" x14ac:dyDescent="0.3">
      <c r="B23" s="44">
        <v>201</v>
      </c>
      <c r="C23" s="110">
        <v>74</v>
      </c>
      <c r="D23" s="189"/>
      <c r="E23" s="127">
        <v>74</v>
      </c>
      <c r="F23" s="129">
        <v>23594</v>
      </c>
      <c r="G23" s="112">
        <v>39021.799999999901</v>
      </c>
      <c r="H23" s="113">
        <v>559</v>
      </c>
      <c r="I23" s="128">
        <f t="shared" si="1"/>
        <v>24.764487080303262</v>
      </c>
      <c r="J23" s="115">
        <v>13337.74</v>
      </c>
      <c r="K23" s="115">
        <v>24.27</v>
      </c>
      <c r="L23" s="116" t="s">
        <v>74</v>
      </c>
      <c r="M23" s="117">
        <f t="shared" si="2"/>
        <v>1.7689653569495283</v>
      </c>
      <c r="N23" s="118">
        <f t="shared" si="3"/>
        <v>527.32162162162024</v>
      </c>
      <c r="O23" s="118">
        <v>20.634703706573653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3">
      <c r="B24" s="44">
        <v>202</v>
      </c>
      <c r="C24" s="110">
        <v>10</v>
      </c>
      <c r="D24" s="189"/>
      <c r="E24" s="127">
        <v>10</v>
      </c>
      <c r="F24" s="111">
        <v>698</v>
      </c>
      <c r="G24" s="112">
        <v>1151.75</v>
      </c>
      <c r="H24" s="113">
        <v>50</v>
      </c>
      <c r="I24" s="128">
        <v>0</v>
      </c>
      <c r="J24" s="115">
        <v>860.00000000000011</v>
      </c>
      <c r="K24" s="115">
        <v>24.27</v>
      </c>
      <c r="L24" s="116" t="s">
        <v>75</v>
      </c>
      <c r="M24" s="117">
        <f t="shared" si="2"/>
        <v>0.81162790697674403</v>
      </c>
      <c r="N24" s="118">
        <f t="shared" si="3"/>
        <v>115.175</v>
      </c>
      <c r="O24" s="118">
        <v>22.774097374778993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" thickBot="1" x14ac:dyDescent="0.35">
      <c r="B25" s="44">
        <v>204</v>
      </c>
      <c r="C25" s="110">
        <v>32</v>
      </c>
      <c r="D25" s="189"/>
      <c r="E25" s="127">
        <v>32</v>
      </c>
      <c r="F25" s="111">
        <v>9525</v>
      </c>
      <c r="G25" s="130">
        <v>15793</v>
      </c>
      <c r="H25" s="113">
        <v>270</v>
      </c>
      <c r="I25" s="128">
        <f t="shared" si="1"/>
        <v>24.598243441053931</v>
      </c>
      <c r="J25" s="115">
        <v>7281.9</v>
      </c>
      <c r="K25" s="115">
        <v>37.130000000000003</v>
      </c>
      <c r="L25" s="116" t="s">
        <v>76</v>
      </c>
      <c r="M25" s="117">
        <f t="shared" si="2"/>
        <v>1.3080377374036996</v>
      </c>
      <c r="N25" s="118">
        <f t="shared" si="3"/>
        <v>493.53125</v>
      </c>
      <c r="O25" s="118">
        <v>23.305658087576852</v>
      </c>
      <c r="T25" s="1"/>
      <c r="U25" s="84"/>
      <c r="V25" s="84"/>
      <c r="W25" s="84"/>
      <c r="X25" s="84"/>
      <c r="Y25" s="84"/>
      <c r="Z25" s="84"/>
      <c r="AA25" s="84" t="s">
        <v>84</v>
      </c>
    </row>
    <row r="26" spans="2:29" ht="16.2" thickBot="1" x14ac:dyDescent="0.35">
      <c r="B26" s="44">
        <v>206</v>
      </c>
      <c r="C26" s="110">
        <v>14</v>
      </c>
      <c r="D26" s="189"/>
      <c r="E26" s="127">
        <v>14</v>
      </c>
      <c r="F26" s="111">
        <v>4929</v>
      </c>
      <c r="G26" s="130">
        <v>8082.65</v>
      </c>
      <c r="H26" s="113">
        <v>112</v>
      </c>
      <c r="I26" s="128">
        <f t="shared" si="1"/>
        <v>22.868921095008051</v>
      </c>
      <c r="J26" s="115">
        <v>3550.4</v>
      </c>
      <c r="K26" s="115">
        <v>30.099999999999969</v>
      </c>
      <c r="L26" s="116" t="s">
        <v>77</v>
      </c>
      <c r="M26" s="117">
        <f t="shared" si="2"/>
        <v>1.3882942767012167</v>
      </c>
      <c r="N26" s="118">
        <f t="shared" si="3"/>
        <v>577.3321428571428</v>
      </c>
      <c r="O26" s="118">
        <v>22.466603261125268</v>
      </c>
      <c r="S26" t="s">
        <v>24</v>
      </c>
      <c r="T26" s="1"/>
      <c r="U26" s="160">
        <f>B3</f>
        <v>44088</v>
      </c>
      <c r="V26" s="161"/>
      <c r="W26" s="161"/>
      <c r="X26" s="161"/>
      <c r="Y26" s="161"/>
      <c r="Z26" s="161"/>
      <c r="AA26" s="162"/>
    </row>
    <row r="27" spans="2:29" ht="15" thickBot="1" x14ac:dyDescent="0.35">
      <c r="B27" s="44">
        <v>209</v>
      </c>
      <c r="C27" s="110">
        <v>42</v>
      </c>
      <c r="D27" s="189"/>
      <c r="E27" s="127">
        <v>42</v>
      </c>
      <c r="F27" s="111">
        <v>11280</v>
      </c>
      <c r="G27" s="112">
        <v>18597.150000000001</v>
      </c>
      <c r="H27" s="113">
        <v>299</v>
      </c>
      <c r="I27" s="128">
        <f t="shared" si="1"/>
        <v>23.358446505465388</v>
      </c>
      <c r="J27" s="115">
        <v>7051.915</v>
      </c>
      <c r="K27" s="115">
        <v>23.87</v>
      </c>
      <c r="L27" s="116" t="s">
        <v>78</v>
      </c>
      <c r="M27" s="117">
        <f t="shared" si="2"/>
        <v>1.5995655080924827</v>
      </c>
      <c r="N27" s="118">
        <f t="shared" si="3"/>
        <v>442.78928571428577</v>
      </c>
      <c r="O27" s="118">
        <v>19.513706559719076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" thickBot="1" x14ac:dyDescent="0.35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64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5">
      <c r="B29" s="49" t="s">
        <v>26</v>
      </c>
      <c r="C29" s="50">
        <f>SUM(C6+C9+C11+C17+C22)</f>
        <v>541</v>
      </c>
      <c r="D29" s="190"/>
      <c r="E29" s="50">
        <f>SUM(E6+E9+E11+E17+E22+P32)</f>
        <v>513</v>
      </c>
      <c r="F29" s="98">
        <f>SUM(F6+F9+F11+F17+F22)</f>
        <v>147611</v>
      </c>
      <c r="G29" s="90">
        <f>SUM(G6+G9+G11+G17+G22)</f>
        <v>227609.34999999992</v>
      </c>
      <c r="H29" s="52">
        <f>SUM(H6+H9+H11+H17+H22)</f>
        <v>5238</v>
      </c>
      <c r="I29" s="52"/>
      <c r="J29" s="53">
        <f>SUM(J6+J9+J11+J17+J22)</f>
        <v>97307.766999999993</v>
      </c>
      <c r="K29" s="53"/>
      <c r="L29" s="53"/>
      <c r="M29" s="53">
        <f t="shared" si="2"/>
        <v>1.5169498237483963</v>
      </c>
      <c r="N29" s="91">
        <f>G29/E29</f>
        <v>443.68294346978541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6</v>
      </c>
      <c r="Y29" s="55">
        <f t="shared" ref="Y29:Y34" si="4">+X29/V29</f>
        <v>0.42857142857142855</v>
      </c>
      <c r="Z29" s="24">
        <f>F7</f>
        <v>2165</v>
      </c>
      <c r="AA29" s="67">
        <f>G6</f>
        <v>2598</v>
      </c>
    </row>
    <row r="30" spans="2:29" ht="15.75" customHeight="1" x14ac:dyDescent="0.3">
      <c r="B30" s="195" t="s">
        <v>67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10508</v>
      </c>
      <c r="AA30" s="67">
        <f>G9</f>
        <v>25038.75</v>
      </c>
    </row>
    <row r="31" spans="2:29" x14ac:dyDescent="0.3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168</v>
      </c>
      <c r="W31" s="193"/>
      <c r="X31" s="56">
        <f>E11</f>
        <v>149</v>
      </c>
      <c r="Y31" s="55">
        <f t="shared" si="4"/>
        <v>0.88690476190476186</v>
      </c>
      <c r="Z31" s="24">
        <f>F11</f>
        <v>45101</v>
      </c>
      <c r="AA31" s="67">
        <f>G11</f>
        <v>61452</v>
      </c>
    </row>
    <row r="32" spans="2:29" x14ac:dyDescent="0.3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117</v>
      </c>
      <c r="W32" s="193"/>
      <c r="X32" s="56">
        <f>E17</f>
        <v>116</v>
      </c>
      <c r="Y32" s="55">
        <f t="shared" si="4"/>
        <v>0.99145299145299148</v>
      </c>
      <c r="Z32" s="24">
        <f>F17</f>
        <v>39811</v>
      </c>
      <c r="AA32" s="67">
        <f>G17</f>
        <v>55874.25</v>
      </c>
    </row>
    <row r="33" spans="2:27" ht="15" thickBot="1" x14ac:dyDescent="0.35">
      <c r="B33" s="199" t="s">
        <v>46</v>
      </c>
      <c r="C33" s="199"/>
      <c r="D33" s="173">
        <v>40</v>
      </c>
      <c r="E33" s="173"/>
      <c r="F33" s="173"/>
      <c r="G33" s="173">
        <v>29</v>
      </c>
      <c r="H33" s="173"/>
      <c r="I33" s="173">
        <v>11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172</v>
      </c>
      <c r="W33" s="193"/>
      <c r="X33" s="57">
        <f>E22</f>
        <v>172</v>
      </c>
      <c r="Y33" s="58">
        <f t="shared" si="4"/>
        <v>1</v>
      </c>
      <c r="Z33" s="47">
        <f>F22</f>
        <v>50026</v>
      </c>
      <c r="AA33" s="72">
        <f>G22</f>
        <v>82646.349999999904</v>
      </c>
    </row>
    <row r="34" spans="2:27" ht="15" thickBot="1" x14ac:dyDescent="0.35">
      <c r="B34" s="199" t="s">
        <v>47</v>
      </c>
      <c r="C34" s="199"/>
      <c r="D34" s="173">
        <v>58</v>
      </c>
      <c r="E34" s="173"/>
      <c r="F34" s="173"/>
      <c r="G34" s="173">
        <v>48</v>
      </c>
      <c r="H34" s="173"/>
      <c r="I34" s="173">
        <v>10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541</v>
      </c>
      <c r="W34" s="193"/>
      <c r="X34" s="75">
        <f>SUM(X29:X33)</f>
        <v>513</v>
      </c>
      <c r="Y34" s="59">
        <f t="shared" si="4"/>
        <v>0.94824399260628467</v>
      </c>
      <c r="Z34" s="51">
        <f>SUM(Z29+Z30+Z31+Z32+Z33)</f>
        <v>147611</v>
      </c>
      <c r="AA34" s="60">
        <f>SUM(AA29:AA33)</f>
        <v>227609.34999999992</v>
      </c>
    </row>
    <row r="35" spans="2:27" x14ac:dyDescent="0.3">
      <c r="B35" s="199" t="s">
        <v>48</v>
      </c>
      <c r="C35" s="199"/>
      <c r="D35" s="173">
        <v>70</v>
      </c>
      <c r="E35" s="173"/>
      <c r="F35" s="173"/>
      <c r="G35" s="200">
        <v>72</v>
      </c>
      <c r="H35" s="201"/>
      <c r="I35" s="173">
        <v>0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3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3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149</v>
      </c>
      <c r="H37" s="148"/>
      <c r="I37" s="148">
        <f>SUM(I33+I34+I35+I36)</f>
        <v>21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3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3">
      <c r="B39" s="79" t="s">
        <v>51</v>
      </c>
      <c r="C39" s="143" t="s">
        <v>60</v>
      </c>
      <c r="D39" s="143"/>
      <c r="E39" s="143"/>
    </row>
    <row r="40" spans="2:27" x14ac:dyDescent="0.3">
      <c r="B40" s="78" t="s">
        <v>52</v>
      </c>
      <c r="C40" s="202" t="s">
        <v>60</v>
      </c>
      <c r="D40" s="202"/>
      <c r="E40" s="202"/>
    </row>
    <row r="41" spans="2:27" x14ac:dyDescent="0.3">
      <c r="B41" s="86" t="s">
        <v>59</v>
      </c>
      <c r="C41" s="203" t="s">
        <v>60</v>
      </c>
      <c r="D41" s="203"/>
      <c r="E41" s="203"/>
    </row>
    <row r="48" spans="2:27" x14ac:dyDescent="0.3">
      <c r="K48" s="197"/>
      <c r="L48" s="198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3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3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josesaavedraro@gmail.com</cp:lastModifiedBy>
  <dcterms:created xsi:type="dcterms:W3CDTF">2019-02-06T14:14:25Z</dcterms:created>
  <dcterms:modified xsi:type="dcterms:W3CDTF">2020-09-15T13:53:56Z</dcterms:modified>
</cp:coreProperties>
</file>