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persitpana\Desktop\AGOSTO\"/>
    </mc:Choice>
  </mc:AlternateContent>
  <bookViews>
    <workbookView xWindow="0" yWindow="0" windowWidth="28800" windowHeight="12000"/>
  </bookViews>
  <sheets>
    <sheet name="miercol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1" l="1"/>
  <c r="I26" i="1"/>
  <c r="I27" i="1"/>
  <c r="I24" i="1"/>
  <c r="N19" i="1"/>
  <c r="N20" i="1"/>
  <c r="M19" i="1"/>
  <c r="M20" i="1"/>
  <c r="N24" i="1"/>
  <c r="M24" i="1"/>
  <c r="I10" i="1" l="1"/>
  <c r="I12" i="1" l="1"/>
  <c r="I13" i="1" l="1"/>
  <c r="I19" i="1" l="1"/>
  <c r="I20" i="1"/>
  <c r="U26" i="1" l="1"/>
  <c r="J9" i="1" l="1"/>
  <c r="F22" i="1" l="1"/>
  <c r="Z33" i="1" s="1"/>
  <c r="M7" i="1"/>
  <c r="M6" i="1" s="1"/>
  <c r="H22" i="1"/>
  <c r="K22" i="1"/>
  <c r="E22" i="1"/>
  <c r="X33" i="1" s="1"/>
  <c r="I7" i="1"/>
  <c r="I6" i="1" s="1"/>
  <c r="I14" i="1"/>
  <c r="M14" i="1"/>
  <c r="N14" i="1"/>
  <c r="N15" i="1"/>
  <c r="I15" i="1"/>
  <c r="E9" i="1"/>
  <c r="X30" i="1" s="1"/>
  <c r="D37" i="1"/>
  <c r="I36" i="1"/>
  <c r="I37" i="1" s="1"/>
  <c r="H17" i="1"/>
  <c r="H9" i="1"/>
  <c r="H6" i="1"/>
  <c r="N7" i="1"/>
  <c r="N6" i="1" s="1"/>
  <c r="J11" i="1"/>
  <c r="I11" i="1" s="1"/>
  <c r="I9" i="1"/>
  <c r="G11" i="1"/>
  <c r="H11" i="1"/>
  <c r="C9" i="1"/>
  <c r="V30" i="1" s="1"/>
  <c r="G22" i="1"/>
  <c r="AA33" i="1" s="1"/>
  <c r="I21" i="1"/>
  <c r="I23" i="1"/>
  <c r="I18" i="1"/>
  <c r="F17" i="1"/>
  <c r="Z32" i="1" s="1"/>
  <c r="F11" i="1"/>
  <c r="Z31" i="1" s="1"/>
  <c r="E11" i="1"/>
  <c r="X31" i="1" s="1"/>
  <c r="C11" i="1"/>
  <c r="V31" i="1" s="1"/>
  <c r="N25" i="1"/>
  <c r="M25" i="1"/>
  <c r="C22" i="1"/>
  <c r="V33" i="1" s="1"/>
  <c r="J17" i="1"/>
  <c r="K17" i="1" s="1"/>
  <c r="J6" i="1"/>
  <c r="K6" i="1" s="1"/>
  <c r="M10" i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Z30" i="1" s="1"/>
  <c r="G9" i="1"/>
  <c r="Z29" i="1"/>
  <c r="S17" i="1"/>
  <c r="T18" i="1" s="1"/>
  <c r="N10" i="1"/>
  <c r="N27" i="1"/>
  <c r="M27" i="1"/>
  <c r="N23" i="1"/>
  <c r="M23" i="1"/>
  <c r="X17" i="1"/>
  <c r="Y18" i="1" s="1"/>
  <c r="E17" i="1"/>
  <c r="X32" i="1" s="1"/>
  <c r="C17" i="1"/>
  <c r="V32" i="1" s="1"/>
  <c r="N13" i="1"/>
  <c r="N12" i="1"/>
  <c r="X11" i="1"/>
  <c r="Y13" i="1" s="1"/>
  <c r="S11" i="1"/>
  <c r="T12" i="1" s="1"/>
  <c r="AE8" i="1"/>
  <c r="AD8" i="1"/>
  <c r="AE7" i="1"/>
  <c r="AD7" i="1"/>
  <c r="AE6" i="1"/>
  <c r="AD6" i="1"/>
  <c r="X6" i="1"/>
  <c r="Y8" i="1" s="1"/>
  <c r="S6" i="1"/>
  <c r="T7" i="1" s="1"/>
  <c r="AE5" i="1"/>
  <c r="AD5" i="1"/>
  <c r="AE4" i="1"/>
  <c r="AD4" i="1"/>
  <c r="M21" i="1"/>
  <c r="N18" i="1"/>
  <c r="M18" i="1"/>
  <c r="M15" i="1"/>
  <c r="M13" i="1"/>
  <c r="M12" i="1"/>
  <c r="Y30" i="1" l="1"/>
  <c r="T13" i="1"/>
  <c r="Y7" i="1"/>
  <c r="AB7" i="1" s="1"/>
  <c r="T14" i="1"/>
  <c r="T15" i="1"/>
  <c r="Y20" i="1"/>
  <c r="T21" i="1"/>
  <c r="T8" i="1"/>
  <c r="W7" i="1" s="1"/>
  <c r="Y14" i="1"/>
  <c r="Y12" i="1"/>
  <c r="Y15" i="1"/>
  <c r="Y21" i="1"/>
  <c r="C29" i="1"/>
  <c r="Y33" i="1"/>
  <c r="I22" i="1"/>
  <c r="M22" i="1"/>
  <c r="Y32" i="1"/>
  <c r="I17" i="1"/>
  <c r="M9" i="1"/>
  <c r="N11" i="1"/>
  <c r="Y31" i="1"/>
  <c r="K9" i="1"/>
  <c r="V34" i="1"/>
  <c r="N17" i="1"/>
  <c r="Y19" i="1"/>
  <c r="T19" i="1"/>
  <c r="T20" i="1"/>
  <c r="N9" i="1"/>
  <c r="M11" i="1"/>
  <c r="K11" i="1"/>
  <c r="AA31" i="1"/>
  <c r="F29" i="1"/>
  <c r="M17" i="1"/>
  <c r="N22" i="1"/>
  <c r="AA30" i="1"/>
  <c r="Z34" i="1"/>
  <c r="Y29" i="1"/>
  <c r="X34" i="1"/>
  <c r="E29" i="1"/>
  <c r="G29" i="1"/>
  <c r="H29" i="1"/>
  <c r="J29" i="1"/>
  <c r="W12" i="1" l="1"/>
  <c r="AA34" i="1"/>
  <c r="W18" i="1"/>
  <c r="AB18" i="1"/>
  <c r="AB12" i="1"/>
  <c r="Y34" i="1"/>
  <c r="M29" i="1"/>
  <c r="N29" i="1"/>
</calcChain>
</file>

<file path=xl/sharedStrings.xml><?xml version="1.0" encoding="utf-8"?>
<sst xmlns="http://schemas.openxmlformats.org/spreadsheetml/2006/main" count="126" uniqueCount="85">
  <si>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</si>
  <si>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</si>
  <si>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</si>
  <si>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</si>
  <si>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</si>
  <si>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</si>
  <si>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</si>
  <si>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</si>
  <si>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</si>
  <si>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</si>
  <si>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</si>
  <si>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</si>
  <si>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</si>
  <si>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</si>
  <si>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</si>
  <si>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</si>
  <si>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</si>
  <si>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</si>
  <si>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</si>
  <si>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</si>
  <si>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</si>
  <si>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</si>
  <si>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</si>
  <si>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</si>
  <si>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</si>
  <si>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</si>
  <si>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</si>
  <si>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</si>
  <si>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</si>
  <si>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</si>
  <si>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</si>
  <si>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</si>
  <si>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</si>
  <si>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</si>
  <si>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</si>
  <si>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</si>
  <si>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</si>
  <si>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</si>
  <si>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</si>
  <si>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</si>
  <si>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</si>
  <si>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</si>
  <si>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</si>
  <si>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</si>
  <si>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</si>
  <si>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</si>
  <si>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</si>
  <si>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</si>
  <si>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</si>
  <si>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</si>
  <si>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</si>
  <si>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</si>
  <si>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</si>
  <si>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</si>
  <si>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</si>
  <si>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</si>
  <si>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</si>
  <si>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</si>
  <si>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</si>
  <si>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</si>
  <si>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</si>
  <si>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</si>
  <si>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</si>
  <si>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</si>
  <si>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>0</t>
  </si>
  <si>
    <t xml:space="preserve">BUSES  POR CONSORCIO DE  SAN JUAN DE LURIGANCHO                                                                                                                                                                             </t>
  </si>
  <si>
    <t xml:space="preserve">  14:00:00 p.m.</t>
  </si>
  <si>
    <t>75:55</t>
  </si>
  <si>
    <t>1045:46</t>
  </si>
  <si>
    <t>377:26</t>
  </si>
  <si>
    <t>33:34</t>
  </si>
  <si>
    <t>293:15</t>
  </si>
  <si>
    <t>147:57</t>
  </si>
  <si>
    <t>193:34</t>
  </si>
  <si>
    <t>992:29</t>
  </si>
  <si>
    <t>417:42</t>
  </si>
  <si>
    <t>190:53</t>
  </si>
  <si>
    <t>171:32</t>
  </si>
  <si>
    <t>212:22</t>
  </si>
  <si>
    <t>439:00</t>
  </si>
  <si>
    <t>1453:57</t>
  </si>
  <si>
    <t>500:53</t>
  </si>
  <si>
    <t>368:08</t>
  </si>
  <si>
    <t>325:53</t>
  </si>
  <si>
    <t>259:03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</si>
</sst>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  <xf numFmtId="0" fontId="27" fillId="0" borderId="0"/>
    <xf numFmtId="0" fontId="1" fillId="0" borderId="0"/>
  </cellStyleXfs>
  <cellXfs count="212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0" fontId="20" fillId="21" borderId="0" xfId="0" applyFont="1" applyFill="1" applyBorder="1" applyAlignment="1">
      <alignment horizontal="center"/>
    </xf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right" indent="1"/>
    </xf>
    <xf numFmtId="167" fontId="4" fillId="0" borderId="10" xfId="0" applyNumberFormat="1" applyFont="1" applyFill="1" applyBorder="1"/>
    <xf numFmtId="1" fontId="4" fillId="0" borderId="7" xfId="0" applyNumberFormat="1" applyFont="1" applyFill="1" applyBorder="1"/>
    <xf numFmtId="2" fontId="4" fillId="0" borderId="7" xfId="0" applyNumberFormat="1" applyFont="1" applyFill="1" applyBorder="1"/>
    <xf numFmtId="168" fontId="4" fillId="0" borderId="7" xfId="0" applyNumberFormat="1" applyFont="1" applyFill="1" applyBorder="1"/>
    <xf numFmtId="49" fontId="26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ill="1" applyBorder="1"/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3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/>
    <cellStyle name="Normal 2 2" xfId="51"/>
    <cellStyle name="Normal 2 2 2" xfId="4"/>
    <cellStyle name="Normal 2 2 3" xfId="5"/>
    <cellStyle name="Normal 2 3" xfId="2"/>
    <cellStyle name="Normal 23" xfId="3"/>
    <cellStyle name="Normal 3" xfId="9"/>
    <cellStyle name="Normal 3 2" xfId="52"/>
    <cellStyle name="Normal 5 2" xfId="6"/>
    <cellStyle name="Normal 6" xfId="7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39688</xdr:rowOff>
    </xdr:from>
    <xdr:to>
      <xdr:col>15</xdr:col>
      <xdr:colOff>6708</xdr:colOff>
      <xdr:row>29</xdr:row>
      <xdr:rowOff>25662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39688"/>
          <a:ext cx="10627083" cy="5827974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AF53"/>
  <sheetViews>
    <sheetView showGridLines="0" tabSelected="1" zoomScale="96" zoomScaleNormal="96" workbookViewId="0">
      <selection activeCell="G12" sqref="G12"/>
    </sheetView>
  </sheetViews>
  <sheetFormatPr baseColWidth="10" defaultColWidth="10.7109375" defaultRowHeight="15" x14ac:dyDescent="0.25"/>
  <cols>
    <col min="1" max="1" width="0.7109375" customWidth="1"/>
    <col min="2" max="2" width="12.140625" customWidth="1"/>
    <col min="3" max="3" width="10.140625" customWidth="1"/>
    <col min="4" max="4" width="3" customWidth="1"/>
    <col min="5" max="5" width="8.28515625" customWidth="1"/>
    <col min="6" max="6" width="21.7109375" customWidth="1"/>
    <col min="7" max="7" width="17.42578125" customWidth="1"/>
    <col min="8" max="9" width="11.7109375" customWidth="1"/>
    <col min="10" max="10" width="13.140625" customWidth="1"/>
    <col min="11" max="11" width="13.140625" hidden="1" customWidth="1"/>
    <col min="12" max="12" width="13.5703125" customWidth="1"/>
    <col min="13" max="14" width="9.42578125" customWidth="1"/>
    <col min="15" max="15" width="12.5703125" customWidth="1"/>
    <col min="16" max="16" width="8.28515625" customWidth="1"/>
    <col min="17" max="17" width="10.7109375" customWidth="1"/>
    <col min="18" max="18" width="8.28515625" customWidth="1"/>
    <col min="19" max="19" width="7" style="1" customWidth="1"/>
    <col min="20" max="20" width="7" customWidth="1"/>
    <col min="21" max="21" width="10" customWidth="1"/>
    <col min="22" max="22" width="8.7109375" customWidth="1"/>
    <col min="23" max="23" width="8" customWidth="1"/>
    <col min="24" max="24" width="9.7109375" customWidth="1"/>
    <col min="25" max="25" width="9.140625" customWidth="1"/>
    <col min="26" max="26" width="9.85546875" bestFit="1" customWidth="1"/>
    <col min="27" max="27" width="16.7109375" customWidth="1"/>
    <col min="31" max="31" width="13.7109375" customWidth="1"/>
  </cols>
  <sheetData>
    <row r="1" spans="2:32" ht="15.75" x14ac:dyDescent="0.25">
      <c r="B1" s="174" t="s">
        <v>37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6"/>
      <c r="O1" s="93"/>
    </row>
    <row r="2" spans="2:32" ht="18" customHeight="1" thickBot="1" x14ac:dyDescent="0.3">
      <c r="B2" s="177" t="s">
        <v>38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78"/>
      <c r="O2" s="93"/>
    </row>
    <row r="3" spans="2:32" ht="18.75" customHeight="1" thickBot="1" x14ac:dyDescent="0.3">
      <c r="B3" s="158">
        <v>44061</v>
      </c>
      <c r="C3" s="158"/>
      <c r="D3" s="158"/>
      <c r="E3" s="158"/>
      <c r="F3" s="158"/>
      <c r="G3" s="158"/>
      <c r="H3" s="158"/>
      <c r="I3" s="158"/>
      <c r="J3" s="158"/>
      <c r="K3" s="76"/>
      <c r="L3" s="76"/>
      <c r="M3" s="159">
        <v>0.58333333333333337</v>
      </c>
      <c r="N3" s="159"/>
      <c r="O3" s="94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">
      <c r="B4" s="181" t="s">
        <v>4</v>
      </c>
      <c r="C4" s="183" t="s">
        <v>5</v>
      </c>
      <c r="D4" s="184"/>
      <c r="E4" s="185"/>
      <c r="F4" s="186" t="s">
        <v>36</v>
      </c>
      <c r="G4" s="187" t="s">
        <v>3</v>
      </c>
      <c r="H4" s="191" t="s">
        <v>6</v>
      </c>
      <c r="I4" s="80" t="s">
        <v>55</v>
      </c>
      <c r="J4" s="163" t="s">
        <v>7</v>
      </c>
      <c r="K4" s="77" t="s">
        <v>53</v>
      </c>
      <c r="L4" s="80" t="s">
        <v>54</v>
      </c>
      <c r="M4" s="163" t="s">
        <v>8</v>
      </c>
      <c r="N4" s="163" t="s">
        <v>9</v>
      </c>
      <c r="O4" s="95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">
      <c r="B5" s="182"/>
      <c r="C5" s="13" t="s">
        <v>10</v>
      </c>
      <c r="D5" s="188" t="s">
        <v>11</v>
      </c>
      <c r="E5" s="14" t="s">
        <v>12</v>
      </c>
      <c r="F5" s="167"/>
      <c r="G5" s="187"/>
      <c r="H5" s="191"/>
      <c r="I5" s="89" t="s">
        <v>58</v>
      </c>
      <c r="J5" s="164"/>
      <c r="K5" s="88" t="s">
        <v>57</v>
      </c>
      <c r="L5" s="89" t="s">
        <v>56</v>
      </c>
      <c r="M5" s="164"/>
      <c r="N5" s="164"/>
      <c r="O5" s="96" t="s">
        <v>63</v>
      </c>
      <c r="Q5" s="15"/>
      <c r="R5" s="15"/>
      <c r="S5" s="165" t="s">
        <v>13</v>
      </c>
      <c r="T5" s="165"/>
      <c r="U5" s="165"/>
      <c r="V5" s="165"/>
      <c r="W5" s="165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25">
      <c r="B6" s="19" t="s">
        <v>14</v>
      </c>
      <c r="C6" s="99">
        <f>SUM(C8+C7)</f>
        <v>14</v>
      </c>
      <c r="D6" s="189"/>
      <c r="E6" s="100">
        <f>E7</f>
        <v>7</v>
      </c>
      <c r="F6" s="101">
        <f>F7</f>
        <v>2678</v>
      </c>
      <c r="G6" s="102">
        <f>G7</f>
        <v>3213.6</v>
      </c>
      <c r="H6" s="103">
        <f>+H7</f>
        <v>105</v>
      </c>
      <c r="I6" s="104">
        <f>I7</f>
        <v>15.741997804610316</v>
      </c>
      <c r="J6" s="105">
        <f>SUM(J8+J7)</f>
        <v>1195.08</v>
      </c>
      <c r="K6" s="105">
        <f>J6</f>
        <v>1195.08</v>
      </c>
      <c r="L6" s="106" t="s">
        <v>67</v>
      </c>
      <c r="M6" s="107">
        <f>M7</f>
        <v>2.240854168758577</v>
      </c>
      <c r="N6" s="108">
        <f>N7</f>
        <v>459.08571428571429</v>
      </c>
      <c r="O6" s="108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25">
      <c r="B7" s="23">
        <v>508</v>
      </c>
      <c r="C7" s="109">
        <v>14</v>
      </c>
      <c r="D7" s="189"/>
      <c r="E7" s="110">
        <v>7</v>
      </c>
      <c r="F7" s="111">
        <v>2678</v>
      </c>
      <c r="G7" s="112">
        <v>3213.6</v>
      </c>
      <c r="H7" s="113">
        <v>105</v>
      </c>
      <c r="I7" s="114">
        <f>J7/(L7*24)</f>
        <v>15.741997804610316</v>
      </c>
      <c r="J7" s="115">
        <v>1195.08</v>
      </c>
      <c r="K7" s="115">
        <v>2717.99</v>
      </c>
      <c r="L7" s="116" t="s">
        <v>67</v>
      </c>
      <c r="M7" s="117">
        <f>+F7/J7</f>
        <v>2.240854168758577</v>
      </c>
      <c r="N7" s="118">
        <f>+G7/E7</f>
        <v>459.08571428571429</v>
      </c>
      <c r="O7" s="118">
        <v>18.813313491704264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25">
      <c r="B8" s="23">
        <v>516</v>
      </c>
      <c r="C8" s="109">
        <v>0</v>
      </c>
      <c r="D8" s="189"/>
      <c r="E8" s="110">
        <v>0</v>
      </c>
      <c r="F8" s="111">
        <v>0</v>
      </c>
      <c r="G8" s="112">
        <v>0</v>
      </c>
      <c r="H8" s="113">
        <v>0</v>
      </c>
      <c r="I8" s="114">
        <v>0</v>
      </c>
      <c r="J8" s="115">
        <v>0</v>
      </c>
      <c r="K8" s="119">
        <v>0</v>
      </c>
      <c r="L8" s="120">
        <v>0</v>
      </c>
      <c r="M8" s="117">
        <v>0</v>
      </c>
      <c r="N8" s="118">
        <v>0</v>
      </c>
      <c r="O8" s="118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">
      <c r="B9" s="28" t="s">
        <v>16</v>
      </c>
      <c r="C9" s="99">
        <f>C10</f>
        <v>70</v>
      </c>
      <c r="D9" s="189"/>
      <c r="E9" s="121">
        <f>E10</f>
        <v>70</v>
      </c>
      <c r="F9" s="122">
        <f>F10</f>
        <v>9107</v>
      </c>
      <c r="G9" s="123">
        <f t="shared" ref="G9" si="0">G10</f>
        <v>21641.25</v>
      </c>
      <c r="H9" s="124">
        <f>H10</f>
        <v>463</v>
      </c>
      <c r="I9" s="114">
        <f t="shared" ref="I9:I27" si="1">J9/(L9*24)</f>
        <v>36.689111617312072</v>
      </c>
      <c r="J9" s="125">
        <f>J10</f>
        <v>16106.52</v>
      </c>
      <c r="K9" s="125">
        <f>J9</f>
        <v>16106.52</v>
      </c>
      <c r="L9" s="126" t="s">
        <v>79</v>
      </c>
      <c r="M9" s="117">
        <f t="shared" ref="M9:M29" si="2">+F9/J9</f>
        <v>0.56542319507876315</v>
      </c>
      <c r="N9" s="118">
        <f t="shared" ref="N9:N27" si="3">+G9/E9</f>
        <v>309.16071428571428</v>
      </c>
      <c r="O9" s="118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25">
      <c r="B10" s="28">
        <v>107</v>
      </c>
      <c r="C10" s="109">
        <v>70</v>
      </c>
      <c r="D10" s="189"/>
      <c r="E10" s="127">
        <v>70</v>
      </c>
      <c r="F10" s="111">
        <v>9107</v>
      </c>
      <c r="G10" s="112">
        <v>21641.25</v>
      </c>
      <c r="H10" s="113">
        <v>463</v>
      </c>
      <c r="I10" s="114">
        <f>J10/(L10*24)</f>
        <v>36.689111617312072</v>
      </c>
      <c r="J10" s="115">
        <v>16106.52</v>
      </c>
      <c r="K10" s="115">
        <v>32.5</v>
      </c>
      <c r="L10" s="116" t="s">
        <v>79</v>
      </c>
      <c r="M10" s="117">
        <f>+F10/J10</f>
        <v>0.56542319507876315</v>
      </c>
      <c r="N10" s="118">
        <f t="shared" si="3"/>
        <v>309.16071428571428</v>
      </c>
      <c r="O10" s="118">
        <v>28.631456518117208</v>
      </c>
      <c r="T10" s="1"/>
      <c r="U10" s="1"/>
      <c r="V10" s="1"/>
      <c r="W10" s="1"/>
    </row>
    <row r="11" spans="2:32" x14ac:dyDescent="0.25">
      <c r="B11" s="35" t="s">
        <v>18</v>
      </c>
      <c r="C11" s="99">
        <f>SUM(C15+C14+C13+C12+C16)</f>
        <v>168</v>
      </c>
      <c r="D11" s="189"/>
      <c r="E11" s="121">
        <f>SUM(E15+E14+E13+E12+E16)</f>
        <v>123</v>
      </c>
      <c r="F11" s="122">
        <f>SUM(F15+F14+F13+F12+F16)</f>
        <v>44432</v>
      </c>
      <c r="G11" s="123">
        <f>SUM(G15+G14+G13+G12+G16)</f>
        <v>60921.75</v>
      </c>
      <c r="H11" s="124">
        <f>SUM(H12+H13+H14+H15+H16)</f>
        <v>1656</v>
      </c>
      <c r="I11" s="114">
        <f t="shared" si="1"/>
        <v>17.674577530176418</v>
      </c>
      <c r="J11" s="125">
        <f>SUM(J12+J13+J14+J15+J16)</f>
        <v>25697.952000000001</v>
      </c>
      <c r="K11" s="125">
        <f>J11</f>
        <v>25697.952000000001</v>
      </c>
      <c r="L11" s="126" t="s">
        <v>80</v>
      </c>
      <c r="M11" s="117">
        <f t="shared" si="2"/>
        <v>1.7290093778679327</v>
      </c>
      <c r="N11" s="118">
        <f t="shared" si="3"/>
        <v>495.29878048780489</v>
      </c>
      <c r="O11" s="118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25">
      <c r="B12" s="36">
        <v>404</v>
      </c>
      <c r="C12" s="109">
        <v>60</v>
      </c>
      <c r="D12" s="189"/>
      <c r="E12" s="127">
        <v>44</v>
      </c>
      <c r="F12" s="111">
        <v>16354</v>
      </c>
      <c r="G12" s="112">
        <v>22691.25</v>
      </c>
      <c r="H12" s="113">
        <v>572</v>
      </c>
      <c r="I12" s="128">
        <f>J12/(L12*24)</f>
        <v>20.019031045153564</v>
      </c>
      <c r="J12" s="115">
        <v>10027.199000000001</v>
      </c>
      <c r="K12" s="115">
        <v>24.200000000000003</v>
      </c>
      <c r="L12" s="116" t="s">
        <v>81</v>
      </c>
      <c r="M12" s="117">
        <f t="shared" si="2"/>
        <v>1.6309639411763943</v>
      </c>
      <c r="N12" s="118">
        <f t="shared" si="3"/>
        <v>515.71022727272725</v>
      </c>
      <c r="O12" s="118">
        <v>19.854108070498434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25">
      <c r="B13" s="36">
        <v>405</v>
      </c>
      <c r="C13" s="109">
        <v>41</v>
      </c>
      <c r="D13" s="189"/>
      <c r="E13" s="127">
        <v>31</v>
      </c>
      <c r="F13" s="111">
        <v>10683</v>
      </c>
      <c r="G13" s="112">
        <v>14838.75</v>
      </c>
      <c r="H13" s="113">
        <v>402</v>
      </c>
      <c r="I13" s="128">
        <f t="shared" si="1"/>
        <v>14.188128395508878</v>
      </c>
      <c r="J13" s="115">
        <v>5223.1230000000014</v>
      </c>
      <c r="K13" s="115">
        <v>21.7</v>
      </c>
      <c r="L13" s="116" t="s">
        <v>82</v>
      </c>
      <c r="M13" s="117">
        <f t="shared" si="2"/>
        <v>2.0453280537333693</v>
      </c>
      <c r="N13" s="118">
        <f t="shared" si="3"/>
        <v>478.66935483870969</v>
      </c>
      <c r="O13" s="118">
        <v>21.595835565924872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25">
      <c r="B14" s="36">
        <v>409</v>
      </c>
      <c r="C14" s="109">
        <v>34</v>
      </c>
      <c r="D14" s="189"/>
      <c r="E14" s="127">
        <v>24</v>
      </c>
      <c r="F14" s="111">
        <v>7534</v>
      </c>
      <c r="G14" s="112">
        <v>9856.5</v>
      </c>
      <c r="H14" s="113">
        <v>312</v>
      </c>
      <c r="I14" s="128">
        <f t="shared" si="1"/>
        <v>17.559965222727971</v>
      </c>
      <c r="J14" s="115">
        <v>5722.5</v>
      </c>
      <c r="K14" s="115">
        <v>22.95</v>
      </c>
      <c r="L14" s="116" t="s">
        <v>83</v>
      </c>
      <c r="M14" s="117">
        <f t="shared" si="2"/>
        <v>1.3165574486675404</v>
      </c>
      <c r="N14" s="118">
        <f t="shared" si="3"/>
        <v>410.6875</v>
      </c>
      <c r="O14" s="118">
        <v>20.293680180325481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25">
      <c r="B15" s="36">
        <v>412</v>
      </c>
      <c r="C15" s="109">
        <v>33</v>
      </c>
      <c r="D15" s="189"/>
      <c r="E15" s="127">
        <v>24</v>
      </c>
      <c r="F15" s="111">
        <v>9861</v>
      </c>
      <c r="G15" s="112">
        <v>13535.25</v>
      </c>
      <c r="H15" s="113">
        <v>370</v>
      </c>
      <c r="I15" s="128">
        <f t="shared" si="1"/>
        <v>18.240223895000973</v>
      </c>
      <c r="J15" s="115">
        <v>4725.1300000000019</v>
      </c>
      <c r="K15" s="115">
        <v>17.244999999999997</v>
      </c>
      <c r="L15" s="116" t="s">
        <v>84</v>
      </c>
      <c r="M15" s="117">
        <f t="shared" si="2"/>
        <v>2.0869267088947807</v>
      </c>
      <c r="N15" s="118">
        <f t="shared" si="3"/>
        <v>563.96875</v>
      </c>
      <c r="O15" s="118">
        <v>23.995275034991217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25">
      <c r="B16" s="36" t="s">
        <v>61</v>
      </c>
      <c r="C16" s="109">
        <v>0</v>
      </c>
      <c r="D16" s="189"/>
      <c r="E16" s="127">
        <v>0</v>
      </c>
      <c r="F16" s="111">
        <v>0</v>
      </c>
      <c r="G16" s="112">
        <v>0</v>
      </c>
      <c r="H16" s="113">
        <v>0</v>
      </c>
      <c r="I16" s="128">
        <v>0</v>
      </c>
      <c r="J16" s="115">
        <v>0</v>
      </c>
      <c r="K16" s="115">
        <v>15.2</v>
      </c>
      <c r="L16" s="116" t="s">
        <v>64</v>
      </c>
      <c r="M16" s="117">
        <v>0</v>
      </c>
      <c r="N16" s="118">
        <v>0</v>
      </c>
      <c r="O16" s="118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25">
      <c r="B17" s="39" t="s">
        <v>50</v>
      </c>
      <c r="C17" s="99">
        <f>SUM(C21+C20+C19+C18)</f>
        <v>115</v>
      </c>
      <c r="D17" s="189"/>
      <c r="E17" s="121">
        <f>SUM(E21+E20+E19+E18)</f>
        <v>95</v>
      </c>
      <c r="F17" s="122">
        <f>SUM(F21+F20+F19+F18)</f>
        <v>36526</v>
      </c>
      <c r="G17" s="123">
        <f>SUM(G21+G20+G19+G18)</f>
        <v>51417.75</v>
      </c>
      <c r="H17" s="124">
        <f>SUM(H21+H20+H19+H18)</f>
        <v>1483</v>
      </c>
      <c r="I17" s="114">
        <f t="shared" si="1"/>
        <v>19.932324640212261</v>
      </c>
      <c r="J17" s="125">
        <f>SUM(J18:J21)</f>
        <v>19782.5</v>
      </c>
      <c r="K17" s="125">
        <f>J17</f>
        <v>19782.5</v>
      </c>
      <c r="L17" s="126" t="s">
        <v>74</v>
      </c>
      <c r="M17" s="117">
        <f t="shared" si="2"/>
        <v>1.8463793757108555</v>
      </c>
      <c r="N17" s="118">
        <f t="shared" si="3"/>
        <v>541.23947368421057</v>
      </c>
      <c r="O17" s="118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25">
      <c r="B18" s="40">
        <v>301</v>
      </c>
      <c r="C18" s="109">
        <v>45</v>
      </c>
      <c r="D18" s="189"/>
      <c r="E18" s="127">
        <v>38</v>
      </c>
      <c r="F18" s="111">
        <v>15791</v>
      </c>
      <c r="G18" s="112">
        <v>22289.25</v>
      </c>
      <c r="H18" s="113">
        <v>486</v>
      </c>
      <c r="I18" s="128">
        <f t="shared" si="1"/>
        <v>18.95946851807518</v>
      </c>
      <c r="J18" s="115">
        <v>7919.3700000000008</v>
      </c>
      <c r="K18" s="115">
        <v>16.295000000000002</v>
      </c>
      <c r="L18" s="116" t="s">
        <v>75</v>
      </c>
      <c r="M18" s="117">
        <f t="shared" si="2"/>
        <v>1.9939717427017551</v>
      </c>
      <c r="N18" s="118">
        <f t="shared" si="3"/>
        <v>586.55921052631584</v>
      </c>
      <c r="O18" s="118">
        <v>19.993355302277948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25">
      <c r="B19" s="40">
        <v>302</v>
      </c>
      <c r="C19" s="109">
        <v>31</v>
      </c>
      <c r="D19" s="189"/>
      <c r="E19" s="127">
        <v>24</v>
      </c>
      <c r="F19" s="111">
        <v>7932</v>
      </c>
      <c r="G19" s="112">
        <v>11091</v>
      </c>
      <c r="H19" s="113">
        <v>350</v>
      </c>
      <c r="I19" s="128">
        <f t="shared" si="1"/>
        <v>21.425390727320352</v>
      </c>
      <c r="J19" s="115">
        <v>4089.7499999999995</v>
      </c>
      <c r="K19" s="115">
        <v>11.69</v>
      </c>
      <c r="L19" s="116" t="s">
        <v>76</v>
      </c>
      <c r="M19" s="117">
        <f t="shared" si="2"/>
        <v>1.9394828534751516</v>
      </c>
      <c r="N19" s="118">
        <f t="shared" si="3"/>
        <v>462.125</v>
      </c>
      <c r="O19" s="118">
        <v>22.158266363565332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25">
      <c r="B20" s="40">
        <v>303</v>
      </c>
      <c r="C20" s="109">
        <v>18</v>
      </c>
      <c r="D20" s="189"/>
      <c r="E20" s="127">
        <v>16</v>
      </c>
      <c r="F20" s="111">
        <v>6238</v>
      </c>
      <c r="G20" s="112">
        <v>8685.75</v>
      </c>
      <c r="H20" s="113">
        <v>308</v>
      </c>
      <c r="I20" s="128">
        <f t="shared" si="1"/>
        <v>23.261601243684414</v>
      </c>
      <c r="J20" s="115">
        <v>3990.14</v>
      </c>
      <c r="K20" s="115">
        <v>12.96</v>
      </c>
      <c r="L20" s="116" t="s">
        <v>77</v>
      </c>
      <c r="M20" s="117">
        <f t="shared" si="2"/>
        <v>1.5633536667886341</v>
      </c>
      <c r="N20" s="118">
        <f t="shared" si="3"/>
        <v>542.859375</v>
      </c>
      <c r="O20" s="118">
        <v>28.035307257496136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25">
      <c r="B21" s="40">
        <v>306</v>
      </c>
      <c r="C21" s="109">
        <v>21</v>
      </c>
      <c r="D21" s="189"/>
      <c r="E21" s="127">
        <v>17</v>
      </c>
      <c r="F21" s="111">
        <v>6565</v>
      </c>
      <c r="G21" s="112">
        <v>9351.75</v>
      </c>
      <c r="H21" s="113">
        <v>339</v>
      </c>
      <c r="I21" s="128">
        <f>J21/(L21*24)</f>
        <v>17.814660178935803</v>
      </c>
      <c r="J21" s="115">
        <v>3783.2400000000002</v>
      </c>
      <c r="K21" s="115">
        <v>9.94</v>
      </c>
      <c r="L21" s="116" t="s">
        <v>78</v>
      </c>
      <c r="M21" s="117">
        <f t="shared" si="2"/>
        <v>1.7352850995443059</v>
      </c>
      <c r="N21" s="118">
        <f t="shared" si="3"/>
        <v>550.10294117647061</v>
      </c>
      <c r="O21" s="118">
        <v>17.852298256263708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25">
      <c r="B22" s="43" t="s">
        <v>23</v>
      </c>
      <c r="C22" s="99">
        <f>SUM(C28+C27+C26+C25+C24+C23)</f>
        <v>172</v>
      </c>
      <c r="D22" s="189"/>
      <c r="E22" s="121">
        <f>SUM(E28+E27+E26+E25+E24+E23)</f>
        <v>130</v>
      </c>
      <c r="F22" s="122">
        <f>SUM(F23:F28)</f>
        <v>46806</v>
      </c>
      <c r="G22" s="123">
        <f>SUM(G28+G27+G26+G25+G24+G23)</f>
        <v>77585.45</v>
      </c>
      <c r="H22" s="124">
        <f>SUM(H28+H27+H26+H25+H24+H23)</f>
        <v>1049</v>
      </c>
      <c r="I22" s="114">
        <f t="shared" si="1"/>
        <v>4.6909890670321621</v>
      </c>
      <c r="J22" s="114">
        <v>4905.68</v>
      </c>
      <c r="K22" s="114">
        <f>J22</f>
        <v>4905.68</v>
      </c>
      <c r="L22" s="126" t="s">
        <v>68</v>
      </c>
      <c r="M22" s="117">
        <f>+F22/J22</f>
        <v>9.5411849121834269</v>
      </c>
      <c r="N22" s="118">
        <f>+G22/E22</f>
        <v>596.81115384615384</v>
      </c>
      <c r="O22" s="118">
        <v>0</v>
      </c>
      <c r="U22" s="179"/>
      <c r="V22" s="179"/>
      <c r="W22" s="179"/>
      <c r="X22" s="179"/>
      <c r="Y22" s="179"/>
      <c r="Z22" s="179"/>
      <c r="AA22" s="179"/>
    </row>
    <row r="23" spans="2:29" x14ac:dyDescent="0.25">
      <c r="B23" s="44">
        <v>201</v>
      </c>
      <c r="C23" s="110">
        <v>74</v>
      </c>
      <c r="D23" s="189"/>
      <c r="E23" s="127">
        <v>46</v>
      </c>
      <c r="F23" s="129">
        <v>20217</v>
      </c>
      <c r="G23" s="112">
        <v>33541</v>
      </c>
      <c r="H23" s="113">
        <v>393</v>
      </c>
      <c r="I23" s="128">
        <f t="shared" si="1"/>
        <v>24.844069592864081</v>
      </c>
      <c r="J23" s="115">
        <v>9376.98</v>
      </c>
      <c r="K23" s="115">
        <v>24.27</v>
      </c>
      <c r="L23" s="116" t="s">
        <v>69</v>
      </c>
      <c r="M23" s="117">
        <f t="shared" si="2"/>
        <v>2.1560246475944282</v>
      </c>
      <c r="N23" s="118">
        <f t="shared" si="3"/>
        <v>729.1521739130435</v>
      </c>
      <c r="O23" s="118">
        <v>21.334038621394747</v>
      </c>
      <c r="S23" s="1" t="s">
        <v>2</v>
      </c>
      <c r="T23" s="1"/>
      <c r="U23" s="180" t="s">
        <v>40</v>
      </c>
      <c r="V23" s="180"/>
      <c r="W23" s="180"/>
      <c r="X23" s="180"/>
      <c r="Y23" s="180"/>
      <c r="Z23" s="180"/>
      <c r="AA23" s="180"/>
    </row>
    <row r="24" spans="2:29" x14ac:dyDescent="0.25">
      <c r="B24" s="44">
        <v>202</v>
      </c>
      <c r="C24" s="110">
        <v>10</v>
      </c>
      <c r="D24" s="189"/>
      <c r="E24" s="127">
        <v>10</v>
      </c>
      <c r="F24" s="111">
        <v>793</v>
      </c>
      <c r="G24" s="112">
        <v>1314.1</v>
      </c>
      <c r="H24" s="113">
        <v>50</v>
      </c>
      <c r="I24" s="128">
        <f t="shared" si="1"/>
        <v>25.620655412115195</v>
      </c>
      <c r="J24" s="115">
        <v>860.00000000000011</v>
      </c>
      <c r="K24" s="115">
        <v>24.27</v>
      </c>
      <c r="L24" s="116" t="s">
        <v>70</v>
      </c>
      <c r="M24" s="117">
        <f t="shared" si="2"/>
        <v>0.92209302325581388</v>
      </c>
      <c r="N24" s="118">
        <f t="shared" si="3"/>
        <v>131.41</v>
      </c>
      <c r="O24" s="118">
        <v>25.369746242916975</v>
      </c>
      <c r="T24" s="1"/>
      <c r="U24" s="171" t="s">
        <v>41</v>
      </c>
      <c r="V24" s="171"/>
      <c r="W24" s="171"/>
      <c r="X24" s="171"/>
      <c r="Y24" s="171"/>
      <c r="Z24" s="171"/>
      <c r="AA24" s="171"/>
    </row>
    <row r="25" spans="2:29" ht="15.75" thickBot="1" x14ac:dyDescent="0.3">
      <c r="B25" s="44">
        <v>204</v>
      </c>
      <c r="C25" s="110">
        <v>32</v>
      </c>
      <c r="D25" s="189"/>
      <c r="E25" s="127">
        <v>32</v>
      </c>
      <c r="F25" s="111">
        <v>10851</v>
      </c>
      <c r="G25" s="130">
        <v>18027.650000000001</v>
      </c>
      <c r="H25" s="113">
        <v>289</v>
      </c>
      <c r="I25" s="128">
        <f t="shared" si="1"/>
        <v>26.579130434782609</v>
      </c>
      <c r="J25" s="115">
        <v>7794.33</v>
      </c>
      <c r="K25" s="115">
        <v>37.130000000000003</v>
      </c>
      <c r="L25" s="116" t="s">
        <v>71</v>
      </c>
      <c r="M25" s="117">
        <f t="shared" si="2"/>
        <v>1.3921658436324866</v>
      </c>
      <c r="N25" s="118">
        <f t="shared" si="3"/>
        <v>563.36406250000005</v>
      </c>
      <c r="O25" s="118">
        <v>22.620459354708593</v>
      </c>
      <c r="T25" s="1"/>
      <c r="U25" s="84"/>
      <c r="V25" s="84"/>
      <c r="W25" s="84"/>
      <c r="X25" s="84"/>
      <c r="Y25" s="84"/>
      <c r="Z25" s="84"/>
      <c r="AA25" s="84" t="s">
        <v>66</v>
      </c>
    </row>
    <row r="26" spans="2:29" ht="16.5" thickBot="1" x14ac:dyDescent="0.3">
      <c r="B26" s="44">
        <v>206</v>
      </c>
      <c r="C26" s="110">
        <v>14</v>
      </c>
      <c r="D26" s="189"/>
      <c r="E26" s="127">
        <v>14</v>
      </c>
      <c r="F26" s="111">
        <v>4978</v>
      </c>
      <c r="G26" s="130">
        <v>8173.6</v>
      </c>
      <c r="H26" s="113">
        <v>109</v>
      </c>
      <c r="I26" s="128">
        <f t="shared" si="1"/>
        <v>23.244001351808048</v>
      </c>
      <c r="J26" s="115">
        <v>3438.9500000000003</v>
      </c>
      <c r="K26" s="115">
        <v>30.099999999999969</v>
      </c>
      <c r="L26" s="116" t="s">
        <v>72</v>
      </c>
      <c r="M26" s="117">
        <f t="shared" si="2"/>
        <v>1.4475348580235246</v>
      </c>
      <c r="N26" s="118">
        <f t="shared" si="3"/>
        <v>583.82857142857142</v>
      </c>
      <c r="O26" s="118">
        <v>22.404434845248044</v>
      </c>
      <c r="S26" t="s">
        <v>24</v>
      </c>
      <c r="T26" s="1"/>
      <c r="U26" s="160">
        <f>B3</f>
        <v>44061</v>
      </c>
      <c r="V26" s="161"/>
      <c r="W26" s="161"/>
      <c r="X26" s="161"/>
      <c r="Y26" s="161"/>
      <c r="Z26" s="161"/>
      <c r="AA26" s="162"/>
    </row>
    <row r="27" spans="2:29" ht="15.75" thickBot="1" x14ac:dyDescent="0.3">
      <c r="B27" s="44">
        <v>209</v>
      </c>
      <c r="C27" s="110">
        <v>42</v>
      </c>
      <c r="D27" s="189"/>
      <c r="E27" s="127">
        <v>28</v>
      </c>
      <c r="F27" s="111">
        <v>9967</v>
      </c>
      <c r="G27" s="112">
        <v>16529.099999999999</v>
      </c>
      <c r="H27" s="113">
        <v>208</v>
      </c>
      <c r="I27" s="128">
        <f t="shared" si="1"/>
        <v>25.343619769244018</v>
      </c>
      <c r="J27" s="115">
        <v>4905.68</v>
      </c>
      <c r="K27" s="115">
        <v>23.87</v>
      </c>
      <c r="L27" s="116" t="s">
        <v>73</v>
      </c>
      <c r="M27" s="117">
        <f t="shared" si="2"/>
        <v>2.0317264884786614</v>
      </c>
      <c r="N27" s="118">
        <f t="shared" si="3"/>
        <v>590.32499999999993</v>
      </c>
      <c r="O27" s="118">
        <v>15.080282936774999</v>
      </c>
      <c r="T27" s="1"/>
      <c r="U27" s="166" t="s">
        <v>4</v>
      </c>
      <c r="V27" s="168" t="s">
        <v>5</v>
      </c>
      <c r="W27" s="169"/>
      <c r="X27" s="169"/>
      <c r="Y27" s="170"/>
      <c r="Z27" s="166" t="s">
        <v>2</v>
      </c>
      <c r="AA27" s="166" t="s">
        <v>3</v>
      </c>
    </row>
    <row r="28" spans="2:29" ht="15.75" thickBot="1" x14ac:dyDescent="0.3">
      <c r="B28" s="45">
        <v>257</v>
      </c>
      <c r="C28" s="110">
        <v>0</v>
      </c>
      <c r="D28" s="189"/>
      <c r="E28" s="131">
        <v>0</v>
      </c>
      <c r="F28" s="132">
        <v>0</v>
      </c>
      <c r="G28" s="133">
        <v>0</v>
      </c>
      <c r="H28" s="134"/>
      <c r="I28" s="135">
        <v>0</v>
      </c>
      <c r="J28" s="136">
        <v>0</v>
      </c>
      <c r="K28" s="136">
        <v>13.76</v>
      </c>
      <c r="L28" s="137" t="s">
        <v>64</v>
      </c>
      <c r="M28" s="138">
        <v>0</v>
      </c>
      <c r="N28" s="139">
        <v>0</v>
      </c>
      <c r="O28" s="139">
        <v>0</v>
      </c>
      <c r="T28" s="1"/>
      <c r="U28" s="167"/>
      <c r="V28" s="13" t="s">
        <v>10</v>
      </c>
      <c r="W28" s="192" t="s">
        <v>11</v>
      </c>
      <c r="X28" s="14" t="s">
        <v>12</v>
      </c>
      <c r="Y28" s="48" t="s">
        <v>25</v>
      </c>
      <c r="Z28" s="167"/>
      <c r="AA28" s="167"/>
    </row>
    <row r="29" spans="2:29" ht="15.75" customHeight="1" thickBot="1" x14ac:dyDescent="0.3">
      <c r="B29" s="49" t="s">
        <v>26</v>
      </c>
      <c r="C29" s="50">
        <f>SUM(C6+C9+C11+C17+C22)</f>
        <v>539</v>
      </c>
      <c r="D29" s="190"/>
      <c r="E29" s="50">
        <f>SUM(E6+E9+E11+E17+E22+P32)</f>
        <v>425</v>
      </c>
      <c r="F29" s="98">
        <f>SUM(F6+F9+F11+F17+F22)</f>
        <v>139549</v>
      </c>
      <c r="G29" s="90">
        <f>SUM(G6+G9+G11+G17+G22)</f>
        <v>214779.8</v>
      </c>
      <c r="H29" s="52">
        <f>SUM(H6+H9+H11+H17+H22)</f>
        <v>4756</v>
      </c>
      <c r="I29" s="52"/>
      <c r="J29" s="53">
        <f>SUM(J6+J9+J11+J17+J22)</f>
        <v>67687.731999999989</v>
      </c>
      <c r="K29" s="53"/>
      <c r="L29" s="53"/>
      <c r="M29" s="53">
        <f t="shared" si="2"/>
        <v>2.0616586769372036</v>
      </c>
      <c r="N29" s="91">
        <f>G29/E29</f>
        <v>505.36423529411763</v>
      </c>
      <c r="O29" s="97"/>
      <c r="T29" s="1"/>
      <c r="U29" s="66" t="s">
        <v>14</v>
      </c>
      <c r="V29" s="54">
        <f>C6</f>
        <v>14</v>
      </c>
      <c r="W29" s="193"/>
      <c r="X29" s="54">
        <f>E6</f>
        <v>7</v>
      </c>
      <c r="Y29" s="55">
        <f t="shared" ref="Y29:Y34" si="4">+X29/V29</f>
        <v>0.5</v>
      </c>
      <c r="Z29" s="24">
        <f>F7</f>
        <v>2678</v>
      </c>
      <c r="AA29" s="67">
        <f>G6</f>
        <v>3213.6</v>
      </c>
    </row>
    <row r="30" spans="2:29" ht="15.75" customHeight="1" x14ac:dyDescent="0.25">
      <c r="B30" s="195" t="s">
        <v>65</v>
      </c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6"/>
      <c r="S30" s="73" t="s">
        <v>39</v>
      </c>
      <c r="U30" s="68" t="s">
        <v>16</v>
      </c>
      <c r="V30" s="34">
        <f>C9</f>
        <v>70</v>
      </c>
      <c r="W30" s="193"/>
      <c r="X30" s="56">
        <f>E9</f>
        <v>70</v>
      </c>
      <c r="Y30" s="55">
        <f t="shared" si="4"/>
        <v>1</v>
      </c>
      <c r="Z30" s="24">
        <f>F9</f>
        <v>9107</v>
      </c>
      <c r="AA30" s="67">
        <f>G9</f>
        <v>21641.25</v>
      </c>
    </row>
    <row r="31" spans="2:29" x14ac:dyDescent="0.25">
      <c r="B31" s="195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Q31" s="85"/>
      <c r="U31" s="69" t="s">
        <v>18</v>
      </c>
      <c r="V31" s="34">
        <f>C11</f>
        <v>168</v>
      </c>
      <c r="W31" s="193"/>
      <c r="X31" s="56">
        <f>E11</f>
        <v>123</v>
      </c>
      <c r="Y31" s="55">
        <f t="shared" si="4"/>
        <v>0.7321428571428571</v>
      </c>
      <c r="Z31" s="24">
        <f>F11</f>
        <v>44432</v>
      </c>
      <c r="AA31" s="67">
        <f>G11</f>
        <v>60921.75</v>
      </c>
    </row>
    <row r="32" spans="2:29" x14ac:dyDescent="0.25">
      <c r="B32" s="194" t="s">
        <v>42</v>
      </c>
      <c r="C32" s="194"/>
      <c r="D32" s="172" t="s">
        <v>43</v>
      </c>
      <c r="E32" s="172"/>
      <c r="F32" s="172"/>
      <c r="G32" s="172" t="s">
        <v>44</v>
      </c>
      <c r="H32" s="172"/>
      <c r="I32" s="172" t="s">
        <v>45</v>
      </c>
      <c r="J32" s="172"/>
      <c r="K32" s="172"/>
      <c r="L32" s="172"/>
      <c r="M32" s="172"/>
      <c r="N32" s="172"/>
      <c r="O32" s="172"/>
      <c r="U32" s="70" t="s">
        <v>21</v>
      </c>
      <c r="V32" s="34">
        <f>C17</f>
        <v>115</v>
      </c>
      <c r="W32" s="193"/>
      <c r="X32" s="56">
        <f>E17</f>
        <v>95</v>
      </c>
      <c r="Y32" s="55">
        <f t="shared" si="4"/>
        <v>0.82608695652173914</v>
      </c>
      <c r="Z32" s="24">
        <f>F17</f>
        <v>36526</v>
      </c>
      <c r="AA32" s="67">
        <f>G17</f>
        <v>51417.75</v>
      </c>
    </row>
    <row r="33" spans="2:27" ht="15.75" thickBot="1" x14ac:dyDescent="0.3">
      <c r="B33" s="199" t="s">
        <v>46</v>
      </c>
      <c r="C33" s="199"/>
      <c r="D33" s="173">
        <v>40</v>
      </c>
      <c r="E33" s="173"/>
      <c r="F33" s="173"/>
      <c r="G33" s="173">
        <v>27</v>
      </c>
      <c r="H33" s="173"/>
      <c r="I33" s="173">
        <v>13</v>
      </c>
      <c r="J33" s="173"/>
      <c r="K33" s="173"/>
      <c r="L33" s="173"/>
      <c r="M33" s="173"/>
      <c r="N33" s="173"/>
      <c r="O33" s="173"/>
      <c r="U33" s="71" t="s">
        <v>23</v>
      </c>
      <c r="V33" s="46">
        <f>C22</f>
        <v>172</v>
      </c>
      <c r="W33" s="193"/>
      <c r="X33" s="57">
        <f>E22</f>
        <v>130</v>
      </c>
      <c r="Y33" s="58">
        <f t="shared" si="4"/>
        <v>0.7558139534883721</v>
      </c>
      <c r="Z33" s="47">
        <f>F22</f>
        <v>46806</v>
      </c>
      <c r="AA33" s="72">
        <f>G22</f>
        <v>77585.45</v>
      </c>
    </row>
    <row r="34" spans="2:27" ht="15.75" thickBot="1" x14ac:dyDescent="0.3">
      <c r="B34" s="199" t="s">
        <v>47</v>
      </c>
      <c r="C34" s="199"/>
      <c r="D34" s="173">
        <v>58</v>
      </c>
      <c r="E34" s="173"/>
      <c r="F34" s="173"/>
      <c r="G34" s="173">
        <v>44</v>
      </c>
      <c r="H34" s="173"/>
      <c r="I34" s="173">
        <v>14</v>
      </c>
      <c r="J34" s="173"/>
      <c r="K34" s="173"/>
      <c r="L34" s="173"/>
      <c r="M34" s="173"/>
      <c r="N34" s="173"/>
      <c r="O34" s="173"/>
      <c r="U34" s="49" t="s">
        <v>26</v>
      </c>
      <c r="V34" s="75">
        <f>SUM(V29:V33)</f>
        <v>539</v>
      </c>
      <c r="W34" s="193"/>
      <c r="X34" s="75">
        <f>SUM(X29:X33)</f>
        <v>425</v>
      </c>
      <c r="Y34" s="59">
        <f t="shared" si="4"/>
        <v>0.78849721706864562</v>
      </c>
      <c r="Z34" s="51">
        <f>SUM(Z29+Z30+Z31+Z32+Z33)</f>
        <v>139549</v>
      </c>
      <c r="AA34" s="60">
        <f>SUM(AA29:AA33)</f>
        <v>214779.8</v>
      </c>
    </row>
    <row r="35" spans="2:27" x14ac:dyDescent="0.25">
      <c r="B35" s="199" t="s">
        <v>48</v>
      </c>
      <c r="C35" s="199"/>
      <c r="D35" s="173">
        <v>70</v>
      </c>
      <c r="E35" s="173"/>
      <c r="F35" s="173"/>
      <c r="G35" s="200">
        <v>52</v>
      </c>
      <c r="H35" s="201"/>
      <c r="I35" s="173">
        <v>28</v>
      </c>
      <c r="J35" s="173"/>
      <c r="K35" s="173"/>
      <c r="L35" s="173"/>
      <c r="M35" s="173"/>
      <c r="N35" s="173"/>
      <c r="O35" s="173"/>
      <c r="U35" s="74" t="s">
        <v>50</v>
      </c>
      <c r="V35" s="155" t="s">
        <v>60</v>
      </c>
      <c r="W35" s="156"/>
      <c r="X35" s="157"/>
    </row>
    <row r="36" spans="2:27" x14ac:dyDescent="0.25">
      <c r="B36" s="199" t="s">
        <v>49</v>
      </c>
      <c r="C36" s="199"/>
      <c r="D36" s="173">
        <v>0</v>
      </c>
      <c r="E36" s="173"/>
      <c r="F36" s="173"/>
      <c r="G36" s="173">
        <v>0</v>
      </c>
      <c r="H36" s="173"/>
      <c r="I36" s="173">
        <f t="shared" ref="I36" si="5">+D36-G36</f>
        <v>0</v>
      </c>
      <c r="J36" s="173"/>
      <c r="K36" s="173"/>
      <c r="L36" s="173"/>
      <c r="M36" s="173"/>
      <c r="N36" s="173"/>
      <c r="O36" s="173"/>
      <c r="U36" s="79" t="s">
        <v>51</v>
      </c>
      <c r="V36" s="144" t="s">
        <v>60</v>
      </c>
      <c r="W36" s="145"/>
      <c r="X36" s="146"/>
    </row>
    <row r="37" spans="2:27" x14ac:dyDescent="0.25">
      <c r="B37" s="148" t="s">
        <v>26</v>
      </c>
      <c r="C37" s="148"/>
      <c r="D37" s="149">
        <f>SUM(D33+D34+D35+D36)</f>
        <v>168</v>
      </c>
      <c r="E37" s="150"/>
      <c r="F37" s="151"/>
      <c r="G37" s="148">
        <f>SUM(G33+G34+G35+G36)</f>
        <v>123</v>
      </c>
      <c r="H37" s="148"/>
      <c r="I37" s="148">
        <f>SUM(I33+I34+I35+I36)</f>
        <v>55</v>
      </c>
      <c r="J37" s="148"/>
      <c r="K37" s="148"/>
      <c r="L37" s="148"/>
      <c r="M37" s="148"/>
      <c r="N37" s="148"/>
      <c r="O37" s="148"/>
      <c r="U37" s="78" t="s">
        <v>52</v>
      </c>
      <c r="V37" s="140" t="s">
        <v>60</v>
      </c>
      <c r="W37" s="141"/>
      <c r="X37" s="142"/>
    </row>
    <row r="38" spans="2:27" x14ac:dyDescent="0.25">
      <c r="B38" s="74" t="s">
        <v>50</v>
      </c>
      <c r="C38" s="147" t="s">
        <v>60</v>
      </c>
      <c r="D38" s="147"/>
      <c r="E38" s="147"/>
      <c r="F38" s="204" t="s">
        <v>62</v>
      </c>
      <c r="G38" s="204"/>
      <c r="H38" s="204"/>
      <c r="I38" s="92"/>
      <c r="U38" s="86" t="s">
        <v>59</v>
      </c>
      <c r="V38" s="152" t="s">
        <v>60</v>
      </c>
      <c r="W38" s="153"/>
      <c r="X38" s="154"/>
    </row>
    <row r="39" spans="2:27" x14ac:dyDescent="0.25">
      <c r="B39" s="79" t="s">
        <v>51</v>
      </c>
      <c r="C39" s="143" t="s">
        <v>60</v>
      </c>
      <c r="D39" s="143"/>
      <c r="E39" s="143"/>
    </row>
    <row r="40" spans="2:27" x14ac:dyDescent="0.25">
      <c r="B40" s="78" t="s">
        <v>52</v>
      </c>
      <c r="C40" s="202" t="s">
        <v>60</v>
      </c>
      <c r="D40" s="202"/>
      <c r="E40" s="202"/>
    </row>
    <row r="41" spans="2:27" x14ac:dyDescent="0.25">
      <c r="B41" s="86" t="s">
        <v>59</v>
      </c>
      <c r="C41" s="203" t="s">
        <v>60</v>
      </c>
      <c r="D41" s="203"/>
      <c r="E41" s="203"/>
    </row>
    <row r="48" spans="2:27" x14ac:dyDescent="0.25">
      <c r="K48" s="197"/>
      <c r="L48" s="198"/>
    </row>
    <row r="49" spans="11:12" x14ac:dyDescent="0.25">
      <c r="K49" s="82"/>
      <c r="L49" s="83"/>
    </row>
    <row r="50" spans="11:12" x14ac:dyDescent="0.25">
      <c r="K50" s="82"/>
      <c r="L50" s="83"/>
    </row>
    <row r="51" spans="11:12" x14ac:dyDescent="0.25">
      <c r="K51" s="82"/>
      <c r="L51" s="83"/>
    </row>
    <row r="52" spans="11:12" x14ac:dyDescent="0.25">
      <c r="K52" s="82"/>
      <c r="L52" s="83"/>
    </row>
    <row r="53" spans="11:12" x14ac:dyDescent="0.25">
      <c r="K53" s="82"/>
      <c r="L53" s="83"/>
    </row>
  </sheetData>
  <mergeCells count="58">
    <mergeCell ref="I34:O34"/>
    <mergeCell ref="I35:O35"/>
    <mergeCell ref="B33:C33"/>
    <mergeCell ref="B34:C34"/>
    <mergeCell ref="D34:F34"/>
    <mergeCell ref="G34:H34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V37:X37"/>
    <mergeCell ref="C39:E39"/>
    <mergeCell ref="V36:X36"/>
    <mergeCell ref="C38:E38"/>
    <mergeCell ref="B37:C37"/>
    <mergeCell ref="D37:F37"/>
    <mergeCell ref="G37:H37"/>
    <mergeCell ref="V38:X38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>
      <selection activeCell="E33" sqref="E3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activeCell="D13" sqref="D1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10:J19"/>
  <sheetViews>
    <sheetView workbookViewId="0">
      <selection activeCell="H33" sqref="H33"/>
    </sheetView>
  </sheetViews>
  <sheetFormatPr baseColWidth="10" defaultColWidth="10.7109375" defaultRowHeight="15" x14ac:dyDescent="0.25"/>
  <cols>
    <col min="6" max="6" width="21.42578125" customWidth="1"/>
    <col min="10" max="10" width="21.28515625" customWidth="1"/>
  </cols>
  <sheetData>
    <row r="10" spans="3:10" ht="24" customHeight="1" x14ac:dyDescent="0.25">
      <c r="C10" s="210" t="s">
        <v>4</v>
      </c>
      <c r="D10" s="205" t="s">
        <v>27</v>
      </c>
      <c r="E10" s="205" t="s">
        <v>28</v>
      </c>
      <c r="F10" s="205" t="s">
        <v>29</v>
      </c>
      <c r="G10" s="205" t="s">
        <v>30</v>
      </c>
      <c r="H10" s="205" t="s">
        <v>31</v>
      </c>
      <c r="I10" s="205" t="s">
        <v>32</v>
      </c>
      <c r="J10" s="205" t="s">
        <v>33</v>
      </c>
    </row>
    <row r="11" spans="3:10" ht="24" customHeight="1" x14ac:dyDescent="0.25">
      <c r="C11" s="211"/>
      <c r="D11" s="205"/>
      <c r="E11" s="205"/>
      <c r="F11" s="205"/>
      <c r="G11" s="205"/>
      <c r="H11" s="205"/>
      <c r="I11" s="205"/>
      <c r="J11" s="205"/>
    </row>
    <row r="12" spans="3:10" ht="20.100000000000001" customHeight="1" x14ac:dyDescent="0.25">
      <c r="C12" s="208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25">
      <c r="C13" s="209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25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25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25">
      <c r="C16" s="206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25">
      <c r="C17" s="207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25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25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miercoles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OperadorPana OperadorSit</cp:lastModifiedBy>
  <dcterms:created xsi:type="dcterms:W3CDTF">2019-02-06T14:14:25Z</dcterms:created>
  <dcterms:modified xsi:type="dcterms:W3CDTF">2020-09-18T06:34:35Z</dcterms:modified>
</cp:coreProperties>
</file>