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opersitpana\Desktop\DEMANDAS NUEVO FORMATO\"/>
    </mc:Choice>
  </mc:AlternateContent>
  <bookViews>
    <workbookView xWindow="0" yWindow="0" windowWidth="28800" windowHeight="11775"/>
  </bookViews>
  <sheets>
    <sheet name="miercoles demanda" sheetId="1" r:id="rId1"/>
    <sheet name="Hoja2" sheetId="4" r:id="rId2"/>
    <sheet name="Hoja1" sheetId="3" r:id="rId3"/>
    <sheet name="INCIDENCIAS" sheetId="2" r:id="rId4"/>
  </sheets>
  <externalReferences>
    <externalReference r:id="rId5"/>
  </externalReferenc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9" i="1" l="1"/>
  <c r="I20" i="1"/>
  <c r="U26" i="1" l="1"/>
  <c r="J9" i="1" l="1"/>
  <c r="F22" i="1" l="1"/>
  <c r="Z33" i="1" s="1"/>
  <c r="M7" i="1"/>
  <c r="M6" i="1" s="1"/>
  <c r="H22" i="1"/>
  <c r="J22" i="1"/>
  <c r="K22" i="1" s="1"/>
  <c r="E22" i="1"/>
  <c r="X33" i="1" s="1"/>
  <c r="I7" i="1"/>
  <c r="I6" i="1" s="1"/>
  <c r="I14" i="1"/>
  <c r="M14" i="1"/>
  <c r="N14" i="1"/>
  <c r="N15" i="1"/>
  <c r="I12" i="1"/>
  <c r="I13" i="1"/>
  <c r="I15" i="1"/>
  <c r="E9" i="1"/>
  <c r="X30" i="1" s="1"/>
  <c r="D37" i="1"/>
  <c r="I36" i="1"/>
  <c r="I37" i="1" s="1"/>
  <c r="H17" i="1"/>
  <c r="H9" i="1"/>
  <c r="H6" i="1"/>
  <c r="N7" i="1"/>
  <c r="N6" i="1" s="1"/>
  <c r="J11" i="1"/>
  <c r="I11" i="1" s="1"/>
  <c r="I9" i="1"/>
  <c r="G11" i="1"/>
  <c r="H11" i="1"/>
  <c r="C9" i="1"/>
  <c r="V30" i="1" s="1"/>
  <c r="G22" i="1"/>
  <c r="AA33" i="1" s="1"/>
  <c r="I21" i="1"/>
  <c r="I23" i="1"/>
  <c r="I25" i="1"/>
  <c r="I26" i="1"/>
  <c r="I27" i="1"/>
  <c r="I10" i="1"/>
  <c r="I18" i="1"/>
  <c r="F17" i="1"/>
  <c r="Z32" i="1" s="1"/>
  <c r="F11" i="1"/>
  <c r="Z31" i="1" s="1"/>
  <c r="E11" i="1"/>
  <c r="X31" i="1" s="1"/>
  <c r="C11" i="1"/>
  <c r="V31" i="1" s="1"/>
  <c r="N25" i="1"/>
  <c r="M25" i="1"/>
  <c r="C22" i="1"/>
  <c r="V33" i="1" s="1"/>
  <c r="J17" i="1"/>
  <c r="K17" i="1" s="1"/>
  <c r="J6" i="1"/>
  <c r="K6" i="1" s="1"/>
  <c r="M10" i="1"/>
  <c r="N26" i="1"/>
  <c r="M26" i="1"/>
  <c r="G37" i="1"/>
  <c r="E6" i="1"/>
  <c r="X29" i="1" s="1"/>
  <c r="N21" i="1"/>
  <c r="G17" i="1"/>
  <c r="AA32" i="1" s="1"/>
  <c r="C6" i="1"/>
  <c r="V29" i="1" s="1"/>
  <c r="G6" i="1"/>
  <c r="AA29" i="1" s="1"/>
  <c r="F6" i="1"/>
  <c r="F9" i="1"/>
  <c r="Z30" i="1" s="1"/>
  <c r="G9" i="1"/>
  <c r="Z29" i="1"/>
  <c r="S17" i="1"/>
  <c r="T18" i="1" s="1"/>
  <c r="N10" i="1"/>
  <c r="N27" i="1"/>
  <c r="M27" i="1"/>
  <c r="N23" i="1"/>
  <c r="M23" i="1"/>
  <c r="X17" i="1"/>
  <c r="Y18" i="1" s="1"/>
  <c r="E17" i="1"/>
  <c r="X32" i="1" s="1"/>
  <c r="C17" i="1"/>
  <c r="V32" i="1" s="1"/>
  <c r="N13" i="1"/>
  <c r="N12" i="1"/>
  <c r="X11" i="1"/>
  <c r="Y13" i="1" s="1"/>
  <c r="S11" i="1"/>
  <c r="T12" i="1" s="1"/>
  <c r="AE8" i="1"/>
  <c r="AD8" i="1"/>
  <c r="AE7" i="1"/>
  <c r="AD7" i="1"/>
  <c r="AE6" i="1"/>
  <c r="AD6" i="1"/>
  <c r="X6" i="1"/>
  <c r="Y8" i="1" s="1"/>
  <c r="S6" i="1"/>
  <c r="T7" i="1" s="1"/>
  <c r="AE5" i="1"/>
  <c r="AD5" i="1"/>
  <c r="AE4" i="1"/>
  <c r="AD4" i="1"/>
  <c r="M21" i="1"/>
  <c r="N18" i="1"/>
  <c r="M18" i="1"/>
  <c r="M15" i="1"/>
  <c r="M13" i="1"/>
  <c r="M12" i="1"/>
  <c r="Y30" i="1" l="1"/>
  <c r="T13" i="1"/>
  <c r="Y7" i="1"/>
  <c r="T14" i="1"/>
  <c r="T15" i="1"/>
  <c r="Y20" i="1"/>
  <c r="T21" i="1"/>
  <c r="T8" i="1"/>
  <c r="W7" i="1" s="1"/>
  <c r="Y14" i="1"/>
  <c r="Y12" i="1"/>
  <c r="Y15" i="1"/>
  <c r="AB7" i="1"/>
  <c r="Y21" i="1"/>
  <c r="C29" i="1"/>
  <c r="Y33" i="1"/>
  <c r="I22" i="1"/>
  <c r="M22" i="1"/>
  <c r="Y32" i="1"/>
  <c r="I17" i="1"/>
  <c r="M9" i="1"/>
  <c r="N11" i="1"/>
  <c r="Y31" i="1"/>
  <c r="K9" i="1"/>
  <c r="V34" i="1"/>
  <c r="N17" i="1"/>
  <c r="Y19" i="1"/>
  <c r="T19" i="1"/>
  <c r="T20" i="1"/>
  <c r="N9" i="1"/>
  <c r="M11" i="1"/>
  <c r="K11" i="1"/>
  <c r="AA31" i="1"/>
  <c r="F29" i="1"/>
  <c r="M17" i="1"/>
  <c r="N22" i="1"/>
  <c r="AA30" i="1"/>
  <c r="Z34" i="1"/>
  <c r="Y29" i="1"/>
  <c r="X34" i="1"/>
  <c r="E29" i="1"/>
  <c r="G29" i="1"/>
  <c r="H29" i="1"/>
  <c r="J29" i="1"/>
  <c r="W12" i="1" l="1"/>
  <c r="AA34" i="1"/>
  <c r="W18" i="1"/>
  <c r="AB18" i="1"/>
  <c r="AB12" i="1"/>
  <c r="Y34" i="1"/>
  <c r="M29" i="1"/>
  <c r="N29" i="1"/>
</calcChain>
</file>

<file path=xl/sharedStrings.xml><?xml version="1.0" encoding="utf-8"?>
<sst xmlns="http://schemas.openxmlformats.org/spreadsheetml/2006/main" count="126" uniqueCount="86">
  <si>
    <t>PISO</t>
  </si>
  <si>
    <t>SERVICIO</t>
  </si>
  <si>
    <t>PASAJEROS</t>
  </si>
  <si>
    <t>INGRESOS</t>
  </si>
  <si>
    <t>CORREDOR</t>
  </si>
  <si>
    <t>BUSES</t>
  </si>
  <si>
    <t>VUELTAS</t>
  </si>
  <si>
    <t>KM</t>
  </si>
  <si>
    <t>IPK</t>
  </si>
  <si>
    <t>IPB</t>
  </si>
  <si>
    <t>PRG</t>
  </si>
  <si>
    <t>versus</t>
  </si>
  <si>
    <t>EJEC</t>
  </si>
  <si>
    <t>BOLETOS</t>
  </si>
  <si>
    <t>CAV</t>
  </si>
  <si>
    <t>257A</t>
  </si>
  <si>
    <t>PAN</t>
  </si>
  <si>
    <t>257B</t>
  </si>
  <si>
    <t>SJL</t>
  </si>
  <si>
    <t>PAX</t>
  </si>
  <si>
    <t>ING</t>
  </si>
  <si>
    <t>TGA</t>
  </si>
  <si>
    <t>DE REPORTE 49</t>
  </si>
  <si>
    <t>JP</t>
  </si>
  <si>
    <t>PRODUCCION</t>
  </si>
  <si>
    <t>%</t>
  </si>
  <si>
    <t>TOTAL</t>
  </si>
  <si>
    <t>N°BUSES</t>
  </si>
  <si>
    <t>PLACA</t>
  </si>
  <si>
    <t>TIPO DE INCIDENCIA</t>
  </si>
  <si>
    <t>MOTIVO</t>
  </si>
  <si>
    <t>HORA</t>
  </si>
  <si>
    <t xml:space="preserve">UBICACIÓN </t>
  </si>
  <si>
    <t>TIEMPO DE SOLUCION</t>
  </si>
  <si>
    <t>JMF</t>
  </si>
  <si>
    <t>B3N-740</t>
  </si>
  <si>
    <t>DEMANDA DE PASAJEROS</t>
  </si>
  <si>
    <t>CENTRO DE GESTION Y CONTROL GOCC - PROTRANSPORTE</t>
  </si>
  <si>
    <t xml:space="preserve"> DEMANDA Y PRODUCCIÓN - CORREDORES COMPLEMENTARIOS</t>
  </si>
  <si>
    <t>CENTRO DE GESTION Y CONTROL GOCC - PROTRANSPORTE+Q22:W32</t>
  </si>
  <si>
    <t>CENTRO DE GESTION Y CONTROL GOCC-PROTRANSPORTE</t>
  </si>
  <si>
    <t>DEMANDA Y PRODUCCIÓN - CORREDORES COMPLEMENTARIOS</t>
  </si>
  <si>
    <t>EMPRESA</t>
  </si>
  <si>
    <t>BUSES PROG</t>
  </si>
  <si>
    <t>BUSES EJEC</t>
  </si>
  <si>
    <t>FALTOS</t>
  </si>
  <si>
    <t>S.CATALINA</t>
  </si>
  <si>
    <t>F.EXPRESS</t>
  </si>
  <si>
    <t>N.ALTERNATIVA</t>
  </si>
  <si>
    <t>PROCERES INTERNACIONAL</t>
  </si>
  <si>
    <t>TGA(*)</t>
  </si>
  <si>
    <t>SJL(**)</t>
  </si>
  <si>
    <t>JP(**)</t>
  </si>
  <si>
    <t>KILOM</t>
  </si>
  <si>
    <t xml:space="preserve">TIEMPO </t>
  </si>
  <si>
    <t>VELOC</t>
  </si>
  <si>
    <t>PROM(HORA)</t>
  </si>
  <si>
    <t>PROM(KM)</t>
  </si>
  <si>
    <t>PROM(KM/H)</t>
  </si>
  <si>
    <t>PANA(**)</t>
  </si>
  <si>
    <t>ACTUALIZADO AL 98%</t>
  </si>
  <si>
    <t>SE02</t>
  </si>
  <si>
    <t>(*)EL 100% SE DA DESPUES DE UNA SEMANA APROX</t>
  </si>
  <si>
    <t>7-8AM(KM/H)</t>
  </si>
  <si>
    <t xml:space="preserve">BUSES Y PASAJEROS POR SERVICIO SAN JUAN DE LURIGANCHO                                                                                                                                                                             </t>
  </si>
  <si>
    <t>0</t>
  </si>
  <si>
    <t xml:space="preserve">  18:00:00 p.m.</t>
  </si>
  <si>
    <t>619:40</t>
  </si>
  <si>
    <t>84:33</t>
  </si>
  <si>
    <t>1864:29</t>
  </si>
  <si>
    <t>711:11</t>
  </si>
  <si>
    <t>483:30</t>
  </si>
  <si>
    <t>353:49</t>
  </si>
  <si>
    <t>315:59</t>
  </si>
  <si>
    <t>1142:04</t>
  </si>
  <si>
    <t>506:44</t>
  </si>
  <si>
    <t>200:25</t>
  </si>
  <si>
    <t>186:47</t>
  </si>
  <si>
    <t>248:08</t>
  </si>
  <si>
    <t>1319:44</t>
  </si>
  <si>
    <t>560:27</t>
  </si>
  <si>
    <t>34:04</t>
  </si>
  <si>
    <t>286:14</t>
  </si>
  <si>
    <t>153:33</t>
  </si>
  <si>
    <t>285:26</t>
  </si>
  <si>
    <t>ACTUALIZADO AL 99%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</si>
</sst>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43" formatCode="_-* #,##0.00_-;\-* #,##0.00_-;_-* &quot;-&quot;??_-;_-@_-"/>
    <numFmt numFmtId="164" formatCode="_ &quot;S/.&quot;\ * #,##0.00_ ;_ &quot;S/.&quot;\ * \-#,##0.00_ ;_ &quot;S/.&quot;\ * &quot;-&quot;??_ ;_ @_ "/>
    <numFmt numFmtId="165" formatCode="[$-F800]dddd\,\ mmmm\ dd\,\ yyyy"/>
    <numFmt numFmtId="166" formatCode="&quot;S/.&quot;\ #,##0.00"/>
    <numFmt numFmtId="167" formatCode="_ &quot;S/.&quot;\ * #,##0.00_ ;_ &quot;S/.&quot;\ * \-#,##0.00_ ;_ &quot;S/.&quot;\ * &quot;-&quot;_ ;_ @_ "/>
    <numFmt numFmtId="168" formatCode="#,##0.00_ ;\-#,##0.00\ "/>
    <numFmt numFmtId="169" formatCode="[$-280A]hh:mm:ss\ AM/PM;@"/>
    <numFmt numFmtId="170" formatCode="[$-F400]h:mm:ss\ AM/PM"/>
    <numFmt numFmtId="171" formatCode="00.00\ "/>
    <numFmt numFmtId="172" formatCode="_ [$S/.-280A]\ * #,##0.00_ ;_ [$S/.-280A]\ * \-#,##0.00_ ;_ [$S/.-280A]\ * &quot;-&quot;??_ ;_ @_ 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20"/>
      <color theme="0"/>
      <name val="Agency FB"/>
      <family val="2"/>
    </font>
    <font>
      <b/>
      <sz val="11"/>
      <color rgb="FF66FF33"/>
      <name val="Calibri"/>
      <family val="2"/>
      <scheme val="minor"/>
    </font>
    <font>
      <sz val="11"/>
      <color rgb="FF66FF33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11"/>
      <color rgb="FF7030A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theme="1"/>
      <name val="Agency FB"/>
      <family val="2"/>
    </font>
    <font>
      <sz val="9"/>
      <color theme="1"/>
      <name val="Calibri"/>
      <family val="2"/>
      <scheme val="minor"/>
    </font>
    <font>
      <sz val="8"/>
      <color theme="1"/>
      <name val="Arial Narrow"/>
      <family val="2"/>
    </font>
    <font>
      <b/>
      <sz val="9"/>
      <color theme="0"/>
      <name val="Arial Narrow"/>
      <family val="2"/>
    </font>
    <font>
      <b/>
      <sz val="12"/>
      <color theme="0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</fonts>
  <fills count="5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E6DE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BF7FD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4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9" fontId="1" fillId="0" borderId="0" applyFont="0" applyFill="0" applyBorder="0" applyAlignment="0" applyProtection="0"/>
    <xf numFmtId="0" fontId="28" fillId="0" borderId="0"/>
    <xf numFmtId="165" fontId="1" fillId="0" borderId="0"/>
    <xf numFmtId="172" fontId="27" fillId="0" borderId="0"/>
    <xf numFmtId="172" fontId="1" fillId="0" borderId="0"/>
    <xf numFmtId="0" fontId="29" fillId="0" borderId="0"/>
    <xf numFmtId="0" fontId="28" fillId="0" borderId="0"/>
    <xf numFmtId="0" fontId="27" fillId="0" borderId="0"/>
    <xf numFmtId="0" fontId="30" fillId="0" borderId="0"/>
    <xf numFmtId="0" fontId="31" fillId="0" borderId="0" applyNumberFormat="0" applyFill="0" applyBorder="0" applyAlignment="0" applyProtection="0"/>
    <xf numFmtId="0" fontId="32" fillId="0" borderId="33" applyNumberFormat="0" applyFill="0" applyAlignment="0" applyProtection="0"/>
    <xf numFmtId="0" fontId="33" fillId="0" borderId="34" applyNumberFormat="0" applyFill="0" applyAlignment="0" applyProtection="0"/>
    <xf numFmtId="0" fontId="34" fillId="0" borderId="35" applyNumberFormat="0" applyFill="0" applyAlignment="0" applyProtection="0"/>
    <xf numFmtId="0" fontId="34" fillId="0" borderId="0" applyNumberFormat="0" applyFill="0" applyBorder="0" applyAlignment="0" applyProtection="0"/>
    <xf numFmtId="0" fontId="35" fillId="23" borderId="0" applyNumberFormat="0" applyBorder="0" applyAlignment="0" applyProtection="0"/>
    <xf numFmtId="0" fontId="36" fillId="24" borderId="0" applyNumberFormat="0" applyBorder="0" applyAlignment="0" applyProtection="0"/>
    <xf numFmtId="0" fontId="37" fillId="25" borderId="0" applyNumberFormat="0" applyBorder="0" applyAlignment="0" applyProtection="0"/>
    <xf numFmtId="0" fontId="38" fillId="26" borderId="36" applyNumberFormat="0" applyAlignment="0" applyProtection="0"/>
    <xf numFmtId="0" fontId="39" fillId="27" borderId="37" applyNumberFormat="0" applyAlignment="0" applyProtection="0"/>
    <xf numFmtId="0" fontId="40" fillId="27" borderId="36" applyNumberFormat="0" applyAlignment="0" applyProtection="0"/>
    <xf numFmtId="0" fontId="41" fillId="0" borderId="38" applyNumberFormat="0" applyFill="0" applyAlignment="0" applyProtection="0"/>
    <xf numFmtId="0" fontId="2" fillId="28" borderId="39" applyNumberFormat="0" applyAlignment="0" applyProtection="0"/>
    <xf numFmtId="0" fontId="3" fillId="0" borderId="0" applyNumberFormat="0" applyFill="0" applyBorder="0" applyAlignment="0" applyProtection="0"/>
    <xf numFmtId="0" fontId="1" fillId="29" borderId="40" applyNumberFormat="0" applyFont="0" applyAlignment="0" applyProtection="0"/>
    <xf numFmtId="0" fontId="42" fillId="0" borderId="0" applyNumberFormat="0" applyFill="0" applyBorder="0" applyAlignment="0" applyProtection="0"/>
    <xf numFmtId="0" fontId="4" fillId="0" borderId="41" applyNumberFormat="0" applyFill="0" applyAlignment="0" applyProtection="0"/>
    <xf numFmtId="0" fontId="43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43" fillId="33" borderId="0" applyNumberFormat="0" applyBorder="0" applyAlignment="0" applyProtection="0"/>
    <xf numFmtId="0" fontId="43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43" fillId="37" borderId="0" applyNumberFormat="0" applyBorder="0" applyAlignment="0" applyProtection="0"/>
    <xf numFmtId="0" fontId="43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43" fillId="41" borderId="0" applyNumberFormat="0" applyBorder="0" applyAlignment="0" applyProtection="0"/>
    <xf numFmtId="0" fontId="43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43" fillId="45" borderId="0" applyNumberFormat="0" applyBorder="0" applyAlignment="0" applyProtection="0"/>
    <xf numFmtId="0" fontId="43" fillId="46" borderId="0" applyNumberFormat="0" applyBorder="0" applyAlignment="0" applyProtection="0"/>
    <xf numFmtId="0" fontId="1" fillId="47" borderId="0" applyNumberFormat="0" applyBorder="0" applyAlignment="0" applyProtection="0"/>
    <xf numFmtId="0" fontId="1" fillId="48" borderId="0" applyNumberFormat="0" applyBorder="0" applyAlignment="0" applyProtection="0"/>
    <xf numFmtId="0" fontId="43" fillId="49" borderId="0" applyNumberFormat="0" applyBorder="0" applyAlignment="0" applyProtection="0"/>
    <xf numFmtId="0" fontId="43" fillId="50" borderId="0" applyNumberFormat="0" applyBorder="0" applyAlignment="0" applyProtection="0"/>
    <xf numFmtId="0" fontId="1" fillId="51" borderId="0" applyNumberFormat="0" applyBorder="0" applyAlignment="0" applyProtection="0"/>
    <xf numFmtId="0" fontId="1" fillId="52" borderId="0" applyNumberFormat="0" applyBorder="0" applyAlignment="0" applyProtection="0"/>
    <xf numFmtId="0" fontId="43" fillId="53" borderId="0" applyNumberFormat="0" applyBorder="0" applyAlignment="0" applyProtection="0"/>
  </cellStyleXfs>
  <cellXfs count="212">
    <xf numFmtId="0" fontId="0" fillId="0" borderId="0" xfId="0"/>
    <xf numFmtId="3" fontId="0" fillId="0" borderId="0" xfId="0" applyNumberFormat="1"/>
    <xf numFmtId="165" fontId="5" fillId="0" borderId="0" xfId="0" applyNumberFormat="1" applyFont="1" applyAlignment="1">
      <alignment horizontal="center"/>
    </xf>
    <xf numFmtId="3" fontId="5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center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9" fillId="0" borderId="0" xfId="0" applyFont="1" applyAlignment="1">
      <alignment horizontal="right"/>
    </xf>
    <xf numFmtId="3" fontId="9" fillId="0" borderId="0" xfId="0" applyNumberFormat="1" applyFont="1" applyAlignment="1">
      <alignment horizontal="right"/>
    </xf>
    <xf numFmtId="0" fontId="0" fillId="0" borderId="13" xfId="0" applyBorder="1" applyAlignment="1">
      <alignment horizontal="left"/>
    </xf>
    <xf numFmtId="3" fontId="0" fillId="0" borderId="14" xfId="0" applyNumberFormat="1" applyBorder="1"/>
    <xf numFmtId="166" fontId="0" fillId="0" borderId="15" xfId="0" applyNumberFormat="1" applyBorder="1"/>
    <xf numFmtId="0" fontId="8" fillId="0" borderId="6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4" fontId="0" fillId="0" borderId="0" xfId="0" applyNumberFormat="1"/>
    <xf numFmtId="0" fontId="0" fillId="0" borderId="20" xfId="0" applyBorder="1" applyAlignment="1">
      <alignment horizontal="left"/>
    </xf>
    <xf numFmtId="3" fontId="0" fillId="0" borderId="21" xfId="0" applyNumberFormat="1" applyBorder="1"/>
    <xf numFmtId="166" fontId="0" fillId="0" borderId="22" xfId="0" applyNumberFormat="1" applyBorder="1"/>
    <xf numFmtId="0" fontId="11" fillId="2" borderId="0" xfId="0" applyFont="1" applyFill="1" applyAlignment="1">
      <alignment horizontal="center" vertical="center"/>
    </xf>
    <xf numFmtId="3" fontId="0" fillId="5" borderId="0" xfId="0" applyNumberFormat="1" applyFill="1"/>
    <xf numFmtId="0" fontId="0" fillId="6" borderId="0" xfId="0" applyFill="1"/>
    <xf numFmtId="0" fontId="4" fillId="0" borderId="0" xfId="0" applyFont="1"/>
    <xf numFmtId="0" fontId="12" fillId="2" borderId="0" xfId="0" applyFont="1" applyFill="1" applyAlignment="1">
      <alignment horizontal="center" vertical="center"/>
    </xf>
    <xf numFmtId="3" fontId="0" fillId="0" borderId="21" xfId="0" applyNumberFormat="1" applyBorder="1" applyAlignment="1">
      <alignment horizontal="right" indent="1"/>
    </xf>
    <xf numFmtId="3" fontId="13" fillId="7" borderId="0" xfId="0" applyNumberFormat="1" applyFont="1" applyFill="1"/>
    <xf numFmtId="3" fontId="0" fillId="6" borderId="0" xfId="0" applyNumberFormat="1" applyFill="1"/>
    <xf numFmtId="3" fontId="14" fillId="7" borderId="0" xfId="0" applyNumberFormat="1" applyFont="1" applyFill="1"/>
    <xf numFmtId="0" fontId="15" fillId="2" borderId="0" xfId="0" applyFont="1" applyFill="1" applyAlignment="1">
      <alignment horizontal="center" vertical="center"/>
    </xf>
    <xf numFmtId="4" fontId="2" fillId="0" borderId="0" xfId="0" applyNumberFormat="1" applyFont="1"/>
    <xf numFmtId="3" fontId="2" fillId="0" borderId="0" xfId="0" applyNumberFormat="1" applyFont="1"/>
    <xf numFmtId="0" fontId="0" fillId="0" borderId="18" xfId="0" applyBorder="1" applyAlignment="1">
      <alignment horizontal="left"/>
    </xf>
    <xf numFmtId="3" fontId="0" fillId="0" borderId="17" xfId="0" applyNumberFormat="1" applyBorder="1"/>
    <xf numFmtId="166" fontId="0" fillId="0" borderId="16" xfId="0" applyNumberFormat="1" applyBorder="1"/>
    <xf numFmtId="0" fontId="0" fillId="0" borderId="20" xfId="0" applyBorder="1" applyAlignment="1">
      <alignment horizontal="center" vertical="center"/>
    </xf>
    <xf numFmtId="0" fontId="16" fillId="2" borderId="0" xfId="0" applyFont="1" applyFill="1" applyAlignment="1">
      <alignment horizontal="center" vertical="center"/>
    </xf>
    <xf numFmtId="0" fontId="17" fillId="2" borderId="0" xfId="0" applyFont="1" applyFill="1" applyAlignment="1">
      <alignment horizontal="center" vertical="center"/>
    </xf>
    <xf numFmtId="0" fontId="9" fillId="8" borderId="0" xfId="0" applyFont="1" applyFill="1" applyAlignment="1">
      <alignment horizontal="right" wrapText="1"/>
    </xf>
    <xf numFmtId="0" fontId="9" fillId="9" borderId="0" xfId="0" applyFont="1" applyFill="1" applyAlignment="1">
      <alignment horizontal="right" wrapText="1"/>
    </xf>
    <xf numFmtId="0" fontId="18" fillId="2" borderId="0" xfId="0" applyFont="1" applyFill="1" applyAlignment="1">
      <alignment horizontal="center" vertical="center"/>
    </xf>
    <xf numFmtId="0" fontId="19" fillId="2" borderId="0" xfId="0" applyFont="1" applyFill="1" applyAlignment="1">
      <alignment horizontal="center" vertical="center"/>
    </xf>
    <xf numFmtId="3" fontId="13" fillId="10" borderId="0" xfId="0" applyNumberFormat="1" applyFont="1" applyFill="1"/>
    <xf numFmtId="3" fontId="14" fillId="10" borderId="0" xfId="0" applyNumberFormat="1" applyFont="1" applyFill="1"/>
    <xf numFmtId="0" fontId="20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3" fontId="0" fillId="0" borderId="17" xfId="0" applyNumberFormat="1" applyBorder="1" applyAlignment="1">
      <alignment horizontal="right" indent="1"/>
    </xf>
    <xf numFmtId="0" fontId="8" fillId="0" borderId="23" xfId="0" applyFont="1" applyBorder="1" applyAlignment="1">
      <alignment horizontal="center" vertical="center"/>
    </xf>
    <xf numFmtId="0" fontId="22" fillId="0" borderId="23" xfId="0" applyFont="1" applyBorder="1" applyAlignment="1">
      <alignment horizontal="center" vertical="center"/>
    </xf>
    <xf numFmtId="3" fontId="2" fillId="12" borderId="6" xfId="0" applyNumberFormat="1" applyFont="1" applyFill="1" applyBorder="1" applyAlignment="1">
      <alignment horizontal="right" indent="1"/>
    </xf>
    <xf numFmtId="3" fontId="2" fillId="12" borderId="24" xfId="0" applyNumberFormat="1" applyFont="1" applyFill="1" applyBorder="1" applyAlignment="1">
      <alignment horizontal="right" indent="1"/>
    </xf>
    <xf numFmtId="1" fontId="2" fillId="12" borderId="0" xfId="0" applyNumberFormat="1" applyFont="1" applyFill="1"/>
    <xf numFmtId="168" fontId="2" fillId="12" borderId="0" xfId="0" applyNumberFormat="1" applyFont="1" applyFill="1"/>
    <xf numFmtId="0" fontId="9" fillId="0" borderId="9" xfId="0" applyFont="1" applyBorder="1" applyAlignment="1">
      <alignment horizontal="center" vertical="center"/>
    </xf>
    <xf numFmtId="9" fontId="23" fillId="0" borderId="22" xfId="1" applyFon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9" fontId="23" fillId="0" borderId="16" xfId="1" applyFont="1" applyBorder="1" applyAlignment="1">
      <alignment horizontal="center" vertical="center"/>
    </xf>
    <xf numFmtId="9" fontId="24" fillId="12" borderId="24" xfId="1" applyFont="1" applyFill="1" applyBorder="1" applyAlignment="1">
      <alignment horizontal="center" vertical="center"/>
    </xf>
    <xf numFmtId="164" fontId="2" fillId="12" borderId="8" xfId="0" applyNumberFormat="1" applyFont="1" applyFill="1" applyBorder="1"/>
    <xf numFmtId="0" fontId="0" fillId="0" borderId="12" xfId="0" applyBorder="1"/>
    <xf numFmtId="0" fontId="4" fillId="0" borderId="12" xfId="0" applyFont="1" applyBorder="1" applyAlignment="1">
      <alignment horizontal="center"/>
    </xf>
    <xf numFmtId="0" fontId="4" fillId="14" borderId="12" xfId="0" applyFont="1" applyFill="1" applyBorder="1" applyAlignment="1">
      <alignment horizontal="center"/>
    </xf>
    <xf numFmtId="0" fontId="4" fillId="15" borderId="12" xfId="0" applyFont="1" applyFill="1" applyBorder="1" applyAlignment="1">
      <alignment horizontal="center"/>
    </xf>
    <xf numFmtId="0" fontId="4" fillId="17" borderId="12" xfId="0" applyFont="1" applyFill="1" applyBorder="1" applyAlignment="1">
      <alignment horizontal="center"/>
    </xf>
    <xf numFmtId="0" fontId="11" fillId="2" borderId="20" xfId="0" applyFont="1" applyFill="1" applyBorder="1" applyAlignment="1">
      <alignment horizontal="center" vertical="center"/>
    </xf>
    <xf numFmtId="164" fontId="0" fillId="0" borderId="22" xfId="0" applyNumberFormat="1" applyBorder="1"/>
    <xf numFmtId="0" fontId="15" fillId="2" borderId="20" xfId="0" applyFont="1" applyFill="1" applyBorder="1" applyAlignment="1">
      <alignment horizontal="center" vertical="center"/>
    </xf>
    <xf numFmtId="0" fontId="16" fillId="2" borderId="20" xfId="0" applyFont="1" applyFill="1" applyBorder="1" applyAlignment="1">
      <alignment horizontal="center" vertical="center"/>
    </xf>
    <xf numFmtId="0" fontId="18" fillId="2" borderId="20" xfId="0" applyFont="1" applyFill="1" applyBorder="1" applyAlignment="1">
      <alignment horizontal="center" vertical="center"/>
    </xf>
    <xf numFmtId="0" fontId="20" fillId="2" borderId="18" xfId="0" applyFont="1" applyFill="1" applyBorder="1" applyAlignment="1">
      <alignment horizontal="center" vertical="center"/>
    </xf>
    <xf numFmtId="164" fontId="0" fillId="0" borderId="16" xfId="0" applyNumberFormat="1" applyBorder="1"/>
    <xf numFmtId="3" fontId="25" fillId="0" borderId="0" xfId="0" applyNumberFormat="1" applyFont="1"/>
    <xf numFmtId="0" fontId="18" fillId="19" borderId="12" xfId="0" applyFont="1" applyFill="1" applyBorder="1" applyAlignment="1">
      <alignment horizontal="center" vertical="center"/>
    </xf>
    <xf numFmtId="3" fontId="2" fillId="12" borderId="10" xfId="0" applyNumberFormat="1" applyFont="1" applyFill="1" applyBorder="1" applyAlignment="1">
      <alignment horizontal="center" vertical="center"/>
    </xf>
    <xf numFmtId="165" fontId="25" fillId="2" borderId="1" xfId="0" applyNumberFormat="1" applyFont="1" applyFill="1" applyBorder="1" applyAlignment="1">
      <alignment horizontal="center"/>
    </xf>
    <xf numFmtId="0" fontId="8" fillId="0" borderId="25" xfId="0" applyFont="1" applyBorder="1" applyAlignment="1">
      <alignment horizontal="center" vertical="center"/>
    </xf>
    <xf numFmtId="0" fontId="20" fillId="19" borderId="12" xfId="0" applyFont="1" applyFill="1" applyBorder="1" applyAlignment="1">
      <alignment horizontal="center" vertical="center"/>
    </xf>
    <xf numFmtId="0" fontId="16" fillId="19" borderId="12" xfId="0" applyFont="1" applyFill="1" applyBorder="1" applyAlignment="1">
      <alignment horizontal="center" vertical="center"/>
    </xf>
    <xf numFmtId="0" fontId="8" fillId="0" borderId="29" xfId="0" applyFont="1" applyBorder="1" applyAlignment="1">
      <alignment vertical="center"/>
    </xf>
    <xf numFmtId="0" fontId="0" fillId="0" borderId="0" xfId="0" applyNumberFormat="1"/>
    <xf numFmtId="2" fontId="0" fillId="0" borderId="12" xfId="0" applyNumberFormat="1" applyBorder="1"/>
    <xf numFmtId="170" fontId="0" fillId="0" borderId="12" xfId="0" applyNumberFormat="1" applyBorder="1"/>
    <xf numFmtId="165" fontId="5" fillId="2" borderId="0" xfId="0" applyNumberFormat="1" applyFont="1" applyFill="1" applyAlignment="1">
      <alignment horizontal="center"/>
    </xf>
    <xf numFmtId="43" fontId="0" fillId="0" borderId="0" xfId="0" applyNumberFormat="1"/>
    <xf numFmtId="0" fontId="20" fillId="16" borderId="12" xfId="0" applyFont="1" applyFill="1" applyBorder="1" applyAlignment="1">
      <alignment horizontal="center" vertical="center"/>
    </xf>
    <xf numFmtId="171" fontId="0" fillId="0" borderId="0" xfId="0" applyNumberFormat="1"/>
    <xf numFmtId="0" fontId="8" fillId="0" borderId="25" xfId="0" applyFont="1" applyBorder="1" applyAlignment="1">
      <alignment horizontal="center" vertical="center"/>
    </xf>
    <xf numFmtId="0" fontId="8" fillId="0" borderId="25" xfId="0" applyFont="1" applyBorder="1" applyAlignment="1">
      <alignment vertical="center"/>
    </xf>
    <xf numFmtId="168" fontId="2" fillId="12" borderId="1" xfId="0" applyNumberFormat="1" applyFont="1" applyFill="1" applyBorder="1"/>
    <xf numFmtId="168" fontId="2" fillId="12" borderId="19" xfId="0" applyNumberFormat="1" applyFont="1" applyFill="1" applyBorder="1"/>
    <xf numFmtId="0" fontId="20" fillId="21" borderId="0" xfId="0" applyFont="1" applyFill="1" applyBorder="1" applyAlignment="1">
      <alignment horizontal="center"/>
    </xf>
    <xf numFmtId="165" fontId="25" fillId="2" borderId="0" xfId="0" applyNumberFormat="1" applyFont="1" applyFill="1" applyBorder="1" applyAlignment="1">
      <alignment horizontal="center"/>
    </xf>
    <xf numFmtId="169" fontId="25" fillId="2" borderId="0" xfId="0" applyNumberFormat="1" applyFont="1" applyFill="1" applyBorder="1" applyAlignment="1">
      <alignment horizontal="center"/>
    </xf>
    <xf numFmtId="0" fontId="8" fillId="0" borderId="31" xfId="0" applyFont="1" applyBorder="1" applyAlignment="1">
      <alignment horizontal="center" vertical="center"/>
    </xf>
    <xf numFmtId="0" fontId="8" fillId="0" borderId="32" xfId="0" applyFont="1" applyBorder="1" applyAlignment="1">
      <alignment horizontal="center" vertical="center"/>
    </xf>
    <xf numFmtId="168" fontId="2" fillId="12" borderId="31" xfId="0" applyNumberFormat="1" applyFont="1" applyFill="1" applyBorder="1"/>
    <xf numFmtId="3" fontId="2" fillId="12" borderId="1" xfId="0" applyNumberFormat="1" applyFont="1" applyFill="1" applyBorder="1" applyAlignment="1">
      <alignment horizontal="right" indent="1"/>
    </xf>
    <xf numFmtId="0" fontId="8" fillId="0" borderId="21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3" fontId="4" fillId="0" borderId="10" xfId="0" applyNumberFormat="1" applyFont="1" applyFill="1" applyBorder="1" applyAlignment="1">
      <alignment horizontal="right" indent="1"/>
    </xf>
    <xf numFmtId="167" fontId="4" fillId="0" borderId="10" xfId="0" applyNumberFormat="1" applyFont="1" applyFill="1" applyBorder="1"/>
    <xf numFmtId="1" fontId="4" fillId="0" borderId="7" xfId="0" applyNumberFormat="1" applyFont="1" applyFill="1" applyBorder="1"/>
    <xf numFmtId="2" fontId="4" fillId="0" borderId="7" xfId="0" applyNumberFormat="1" applyFont="1" applyFill="1" applyBorder="1"/>
    <xf numFmtId="168" fontId="4" fillId="0" borderId="7" xfId="0" applyNumberFormat="1" applyFont="1" applyFill="1" applyBorder="1"/>
    <xf numFmtId="49" fontId="26" fillId="0" borderId="7" xfId="0" applyNumberFormat="1" applyFont="1" applyFill="1" applyBorder="1" applyAlignment="1">
      <alignment horizontal="center" vertical="center"/>
    </xf>
    <xf numFmtId="2" fontId="0" fillId="0" borderId="7" xfId="0" applyNumberFormat="1" applyFill="1" applyBorder="1"/>
    <xf numFmtId="2" fontId="4" fillId="0" borderId="5" xfId="0" applyNumberFormat="1" applyFont="1" applyFill="1" applyBorder="1"/>
    <xf numFmtId="0" fontId="9" fillId="0" borderId="21" xfId="0" applyFont="1" applyFill="1" applyBorder="1" applyAlignment="1">
      <alignment horizontal="center" vertical="center"/>
    </xf>
    <xf numFmtId="0" fontId="9" fillId="0" borderId="20" xfId="0" applyFont="1" applyFill="1" applyBorder="1" applyAlignment="1">
      <alignment horizontal="center" vertical="center"/>
    </xf>
    <xf numFmtId="3" fontId="0" fillId="0" borderId="20" xfId="0" applyNumberFormat="1" applyFill="1" applyBorder="1" applyAlignment="1">
      <alignment horizontal="right" indent="1"/>
    </xf>
    <xf numFmtId="167" fontId="0" fillId="0" borderId="20" xfId="0" applyNumberFormat="1" applyFill="1" applyBorder="1"/>
    <xf numFmtId="1" fontId="0" fillId="0" borderId="0" xfId="0" applyNumberFormat="1" applyFill="1" applyBorder="1"/>
    <xf numFmtId="2" fontId="4" fillId="0" borderId="0" xfId="0" applyNumberFormat="1" applyFont="1" applyFill="1" applyBorder="1"/>
    <xf numFmtId="168" fontId="0" fillId="0" borderId="0" xfId="0" applyNumberFormat="1" applyFill="1" applyBorder="1"/>
    <xf numFmtId="49" fontId="27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/>
    <xf numFmtId="2" fontId="4" fillId="0" borderId="22" xfId="0" applyNumberFormat="1" applyFont="1" applyFill="1" applyBorder="1"/>
    <xf numFmtId="171" fontId="0" fillId="0" borderId="0" xfId="0" applyNumberFormat="1" applyFont="1" applyFill="1" applyBorder="1"/>
    <xf numFmtId="171" fontId="0" fillId="0" borderId="0" xfId="0" applyNumberFormat="1" applyFont="1" applyFill="1" applyBorder="1" applyAlignment="1">
      <alignment horizontal="center"/>
    </xf>
    <xf numFmtId="0" fontId="4" fillId="0" borderId="20" xfId="0" applyFont="1" applyFill="1" applyBorder="1" applyAlignment="1">
      <alignment horizontal="center" vertical="center"/>
    </xf>
    <xf numFmtId="3" fontId="4" fillId="0" borderId="20" xfId="0" applyNumberFormat="1" applyFont="1" applyFill="1" applyBorder="1" applyAlignment="1">
      <alignment horizontal="right" indent="1"/>
    </xf>
    <xf numFmtId="167" fontId="4" fillId="0" borderId="20" xfId="0" applyNumberFormat="1" applyFont="1" applyFill="1" applyBorder="1"/>
    <xf numFmtId="1" fontId="4" fillId="0" borderId="0" xfId="0" applyNumberFormat="1" applyFont="1" applyFill="1" applyBorder="1"/>
    <xf numFmtId="168" fontId="4" fillId="0" borderId="0" xfId="0" applyNumberFormat="1" applyFont="1" applyFill="1" applyBorder="1"/>
    <xf numFmtId="49" fontId="26" fillId="0" borderId="0" xfId="0" applyNumberFormat="1" applyFont="1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2" fontId="0" fillId="0" borderId="0" xfId="0" applyNumberFormat="1" applyFont="1" applyFill="1" applyBorder="1"/>
    <xf numFmtId="3" fontId="0" fillId="0" borderId="20" xfId="0" applyNumberFormat="1" applyFont="1" applyFill="1" applyBorder="1" applyAlignment="1">
      <alignment horizontal="right" indent="1"/>
    </xf>
    <xf numFmtId="167" fontId="0" fillId="0" borderId="20" xfId="0" applyNumberFormat="1" applyFill="1" applyBorder="1" applyAlignment="1">
      <alignment horizontal="left"/>
    </xf>
    <xf numFmtId="0" fontId="0" fillId="0" borderId="18" xfId="0" applyFill="1" applyBorder="1" applyAlignment="1">
      <alignment horizontal="center" vertical="center"/>
    </xf>
    <xf numFmtId="3" fontId="0" fillId="0" borderId="18" xfId="0" applyNumberFormat="1" applyFill="1" applyBorder="1" applyAlignment="1">
      <alignment horizontal="right" indent="1"/>
    </xf>
    <xf numFmtId="167" fontId="0" fillId="0" borderId="18" xfId="0" applyNumberFormat="1" applyFill="1" applyBorder="1"/>
    <xf numFmtId="1" fontId="0" fillId="0" borderId="1" xfId="0" applyNumberFormat="1" applyFill="1" applyBorder="1"/>
    <xf numFmtId="2" fontId="0" fillId="0" borderId="1" xfId="0" applyNumberFormat="1" applyFont="1" applyFill="1" applyBorder="1"/>
    <xf numFmtId="168" fontId="0" fillId="0" borderId="1" xfId="0" applyNumberFormat="1" applyFill="1" applyBorder="1"/>
    <xf numFmtId="49" fontId="27" fillId="0" borderId="1" xfId="0" applyNumberFormat="1" applyFont="1" applyFill="1" applyBorder="1" applyAlignment="1">
      <alignment horizontal="center" vertical="center"/>
    </xf>
    <xf numFmtId="2" fontId="0" fillId="0" borderId="1" xfId="0" applyNumberFormat="1" applyFill="1" applyBorder="1"/>
    <xf numFmtId="2" fontId="4" fillId="0" borderId="16" xfId="0" applyNumberFormat="1" applyFont="1" applyFill="1" applyBorder="1"/>
    <xf numFmtId="0" fontId="3" fillId="22" borderId="26" xfId="0" applyFont="1" applyFill="1" applyBorder="1" applyAlignment="1">
      <alignment horizontal="center"/>
    </xf>
    <xf numFmtId="0" fontId="3" fillId="22" borderId="27" xfId="0" applyFont="1" applyFill="1" applyBorder="1" applyAlignment="1">
      <alignment horizontal="center"/>
    </xf>
    <xf numFmtId="0" fontId="3" fillId="22" borderId="28" xfId="0" applyFont="1" applyFill="1" applyBorder="1" applyAlignment="1">
      <alignment horizontal="center"/>
    </xf>
    <xf numFmtId="0" fontId="17" fillId="22" borderId="12" xfId="0" applyFont="1" applyFill="1" applyBorder="1" applyAlignment="1">
      <alignment horizontal="center"/>
    </xf>
    <xf numFmtId="0" fontId="17" fillId="22" borderId="26" xfId="0" applyFont="1" applyFill="1" applyBorder="1" applyAlignment="1">
      <alignment horizontal="center"/>
    </xf>
    <xf numFmtId="0" fontId="17" fillId="22" borderId="27" xfId="0" applyFont="1" applyFill="1" applyBorder="1" applyAlignment="1">
      <alignment horizontal="center"/>
    </xf>
    <xf numFmtId="0" fontId="17" fillId="22" borderId="28" xfId="0" applyFont="1" applyFill="1" applyBorder="1" applyAlignment="1">
      <alignment horizontal="center"/>
    </xf>
    <xf numFmtId="0" fontId="0" fillId="22" borderId="12" xfId="0" applyFill="1" applyBorder="1" applyAlignment="1">
      <alignment horizontal="center"/>
    </xf>
    <xf numFmtId="0" fontId="0" fillId="21" borderId="12" xfId="0" applyFill="1" applyBorder="1" applyAlignment="1">
      <alignment horizontal="center"/>
    </xf>
    <xf numFmtId="0" fontId="0" fillId="21" borderId="26" xfId="0" applyFill="1" applyBorder="1" applyAlignment="1">
      <alignment horizontal="center"/>
    </xf>
    <xf numFmtId="0" fontId="0" fillId="21" borderId="27" xfId="0" applyFill="1" applyBorder="1" applyAlignment="1">
      <alignment horizontal="center"/>
    </xf>
    <xf numFmtId="0" fontId="0" fillId="21" borderId="28" xfId="0" applyFill="1" applyBorder="1" applyAlignment="1">
      <alignment horizontal="center"/>
    </xf>
    <xf numFmtId="0" fontId="3" fillId="16" borderId="26" xfId="0" applyFont="1" applyFill="1" applyBorder="1" applyAlignment="1">
      <alignment horizontal="center"/>
    </xf>
    <xf numFmtId="0" fontId="3" fillId="16" borderId="27" xfId="0" applyFont="1" applyFill="1" applyBorder="1" applyAlignment="1">
      <alignment horizontal="center"/>
    </xf>
    <xf numFmtId="0" fontId="3" fillId="16" borderId="28" xfId="0" applyFont="1" applyFill="1" applyBorder="1" applyAlignment="1">
      <alignment horizontal="center"/>
    </xf>
    <xf numFmtId="0" fontId="0" fillId="22" borderId="26" xfId="0" applyFill="1" applyBorder="1" applyAlignment="1">
      <alignment horizontal="center"/>
    </xf>
    <xf numFmtId="0" fontId="0" fillId="22" borderId="27" xfId="0" applyFill="1" applyBorder="1" applyAlignment="1">
      <alignment horizontal="center"/>
    </xf>
    <xf numFmtId="0" fontId="0" fillId="22" borderId="28" xfId="0" applyFill="1" applyBorder="1" applyAlignment="1">
      <alignment horizontal="center"/>
    </xf>
    <xf numFmtId="165" fontId="25" fillId="2" borderId="1" xfId="0" applyNumberFormat="1" applyFont="1" applyFill="1" applyBorder="1" applyAlignment="1">
      <alignment horizontal="center"/>
    </xf>
    <xf numFmtId="169" fontId="25" fillId="2" borderId="1" xfId="0" applyNumberFormat="1" applyFont="1" applyFill="1" applyBorder="1" applyAlignment="1">
      <alignment horizontal="center"/>
    </xf>
    <xf numFmtId="165" fontId="25" fillId="2" borderId="6" xfId="0" applyNumberFormat="1" applyFont="1" applyFill="1" applyBorder="1" applyAlignment="1">
      <alignment horizontal="center"/>
    </xf>
    <xf numFmtId="165" fontId="25" fillId="2" borderId="24" xfId="0" applyNumberFormat="1" applyFont="1" applyFill="1" applyBorder="1" applyAlignment="1">
      <alignment horizontal="center"/>
    </xf>
    <xf numFmtId="165" fontId="25" fillId="2" borderId="8" xfId="0" applyNumberFormat="1" applyFont="1" applyFill="1" applyBorder="1" applyAlignment="1">
      <alignment horizontal="center"/>
    </xf>
    <xf numFmtId="0" fontId="8" fillId="0" borderId="19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3" fontId="4" fillId="0" borderId="0" xfId="0" applyNumberFormat="1" applyFont="1" applyAlignment="1">
      <alignment horizontal="center"/>
    </xf>
    <xf numFmtId="0" fontId="8" fillId="0" borderId="9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4" fillId="0" borderId="12" xfId="0" applyFont="1" applyBorder="1" applyAlignment="1">
      <alignment horizontal="center"/>
    </xf>
    <xf numFmtId="0" fontId="0" fillId="0" borderId="12" xfId="0" applyFill="1" applyBorder="1" applyAlignment="1">
      <alignment horizontal="center"/>
    </xf>
    <xf numFmtId="165" fontId="25" fillId="2" borderId="10" xfId="0" applyNumberFormat="1" applyFont="1" applyFill="1" applyBorder="1" applyAlignment="1">
      <alignment horizontal="center"/>
    </xf>
    <xf numFmtId="165" fontId="25" fillId="2" borderId="7" xfId="0" applyNumberFormat="1" applyFont="1" applyFill="1" applyBorder="1" applyAlignment="1">
      <alignment horizontal="center"/>
    </xf>
    <xf numFmtId="165" fontId="25" fillId="2" borderId="5" xfId="0" applyNumberFormat="1" applyFont="1" applyFill="1" applyBorder="1" applyAlignment="1">
      <alignment horizontal="center"/>
    </xf>
    <xf numFmtId="165" fontId="25" fillId="2" borderId="18" xfId="0" applyNumberFormat="1" applyFont="1" applyFill="1" applyBorder="1" applyAlignment="1">
      <alignment horizontal="center"/>
    </xf>
    <xf numFmtId="165" fontId="25" fillId="2" borderId="16" xfId="0" applyNumberFormat="1" applyFont="1" applyFill="1" applyBorder="1" applyAlignment="1">
      <alignment horizontal="center"/>
    </xf>
    <xf numFmtId="0" fontId="2" fillId="19" borderId="0" xfId="0" applyFont="1" applyFill="1" applyAlignment="1">
      <alignment horizontal="center"/>
    </xf>
    <xf numFmtId="165" fontId="2" fillId="2" borderId="0" xfId="0" applyNumberFormat="1" applyFont="1" applyFill="1" applyAlignment="1">
      <alignment horizontal="center"/>
    </xf>
    <xf numFmtId="0" fontId="8" fillId="0" borderId="22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16" xfId="0" applyFont="1" applyBorder="1" applyAlignment="1">
      <alignment horizontal="center"/>
    </xf>
    <xf numFmtId="0" fontId="8" fillId="0" borderId="21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10" fillId="4" borderId="9" xfId="0" applyFont="1" applyFill="1" applyBorder="1" applyAlignment="1">
      <alignment horizontal="center" vertical="center" textRotation="255"/>
    </xf>
    <xf numFmtId="0" fontId="10" fillId="4" borderId="21" xfId="0" applyFont="1" applyFill="1" applyBorder="1" applyAlignment="1">
      <alignment horizontal="center" vertical="center" textRotation="255"/>
    </xf>
    <xf numFmtId="0" fontId="10" fillId="4" borderId="17" xfId="0" applyFont="1" applyFill="1" applyBorder="1" applyAlignment="1">
      <alignment horizontal="center" vertical="center" textRotation="255"/>
    </xf>
    <xf numFmtId="0" fontId="8" fillId="0" borderId="25" xfId="0" applyFont="1" applyBorder="1" applyAlignment="1">
      <alignment horizontal="center" vertical="center"/>
    </xf>
    <xf numFmtId="0" fontId="21" fillId="11" borderId="9" xfId="0" applyFont="1" applyFill="1" applyBorder="1" applyAlignment="1">
      <alignment horizontal="center" vertical="center" textRotation="255"/>
    </xf>
    <xf numFmtId="0" fontId="21" fillId="11" borderId="21" xfId="0" applyFont="1" applyFill="1" applyBorder="1" applyAlignment="1">
      <alignment horizontal="center" vertical="center" textRotation="255"/>
    </xf>
    <xf numFmtId="0" fontId="8" fillId="0" borderId="12" xfId="0" applyFont="1" applyBorder="1" applyAlignment="1">
      <alignment horizontal="left"/>
    </xf>
    <xf numFmtId="0" fontId="4" fillId="20" borderId="30" xfId="0" applyFont="1" applyFill="1" applyBorder="1" applyAlignment="1">
      <alignment horizontal="center" vertical="top" wrapText="1"/>
    </xf>
    <xf numFmtId="0" fontId="4" fillId="20" borderId="0" xfId="0" applyFont="1" applyFill="1" applyBorder="1" applyAlignment="1">
      <alignment horizontal="center" vertical="top" wrapText="1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9" fillId="0" borderId="12" xfId="0" applyFont="1" applyBorder="1" applyAlignment="1">
      <alignment horizontal="left"/>
    </xf>
    <xf numFmtId="0" fontId="0" fillId="0" borderId="26" xfId="0" applyFill="1" applyBorder="1" applyAlignment="1">
      <alignment horizontal="center"/>
    </xf>
    <xf numFmtId="0" fontId="0" fillId="0" borderId="28" xfId="0" applyFill="1" applyBorder="1" applyAlignment="1">
      <alignment horizontal="center"/>
    </xf>
    <xf numFmtId="0" fontId="3" fillId="22" borderId="12" xfId="0" applyFont="1" applyFill="1" applyBorder="1" applyAlignment="1">
      <alignment horizontal="center"/>
    </xf>
    <xf numFmtId="0" fontId="3" fillId="16" borderId="12" xfId="0" applyFont="1" applyFill="1" applyBorder="1" applyAlignment="1">
      <alignment horizontal="center"/>
    </xf>
    <xf numFmtId="0" fontId="20" fillId="21" borderId="12" xfId="0" applyFont="1" applyFill="1" applyBorder="1" applyAlignment="1">
      <alignment horizontal="center"/>
    </xf>
    <xf numFmtId="0" fontId="4" fillId="18" borderId="12" xfId="0" applyFont="1" applyFill="1" applyBorder="1" applyAlignment="1">
      <alignment horizontal="center" vertical="center"/>
    </xf>
    <xf numFmtId="0" fontId="4" fillId="16" borderId="11" xfId="0" applyFont="1" applyFill="1" applyBorder="1" applyAlignment="1">
      <alignment horizontal="center" vertical="center"/>
    </xf>
    <xf numFmtId="0" fontId="4" fillId="16" borderId="19" xfId="0" applyFont="1" applyFill="1" applyBorder="1" applyAlignment="1">
      <alignment horizontal="center" vertical="center"/>
    </xf>
    <xf numFmtId="0" fontId="4" fillId="13" borderId="11" xfId="0" applyFont="1" applyFill="1" applyBorder="1" applyAlignment="1">
      <alignment horizontal="center" vertical="center"/>
    </xf>
    <xf numFmtId="0" fontId="4" fillId="13" borderId="19" xfId="0" applyFont="1" applyFill="1" applyBorder="1" applyAlignment="1">
      <alignment horizontal="center" vertical="center"/>
    </xf>
    <xf numFmtId="0" fontId="4" fillId="18" borderId="11" xfId="0" applyFont="1" applyFill="1" applyBorder="1" applyAlignment="1">
      <alignment horizontal="center" vertical="center"/>
    </xf>
    <xf numFmtId="0" fontId="4" fillId="18" borderId="19" xfId="0" applyFont="1" applyFill="1" applyBorder="1" applyAlignment="1">
      <alignment horizontal="center" vertical="center"/>
    </xf>
  </cellXfs>
  <cellStyles count="51">
    <cellStyle name="20% - Énfasis1" xfId="28" builtinId="30" customBuiltin="1"/>
    <cellStyle name="20% - Énfasis2" xfId="32" builtinId="34" customBuiltin="1"/>
    <cellStyle name="20% - Énfasis3" xfId="36" builtinId="38" customBuiltin="1"/>
    <cellStyle name="20% - Énfasis4" xfId="40" builtinId="42" customBuiltin="1"/>
    <cellStyle name="20% - Énfasis5" xfId="44" builtinId="46" customBuiltin="1"/>
    <cellStyle name="20% - Énfasis6" xfId="48" builtinId="50" customBuiltin="1"/>
    <cellStyle name="40% - Énfasis1" xfId="29" builtinId="31" customBuiltin="1"/>
    <cellStyle name="40% - Énfasis2" xfId="33" builtinId="35" customBuiltin="1"/>
    <cellStyle name="40% - Énfasis3" xfId="37" builtinId="39" customBuiltin="1"/>
    <cellStyle name="40% - Énfasis4" xfId="41" builtinId="43" customBuiltin="1"/>
    <cellStyle name="40% - Énfasis5" xfId="45" builtinId="47" customBuiltin="1"/>
    <cellStyle name="40% - Énfasis6" xfId="49" builtinId="51" customBuiltin="1"/>
    <cellStyle name="60% - Énfasis1" xfId="30" builtinId="32" customBuiltin="1"/>
    <cellStyle name="60% - Énfasis2" xfId="34" builtinId="36" customBuiltin="1"/>
    <cellStyle name="60% - Énfasis3" xfId="38" builtinId="40" customBuiltin="1"/>
    <cellStyle name="60% - Énfasis4" xfId="42" builtinId="44" customBuiltin="1"/>
    <cellStyle name="60% - Énfasis5" xfId="46" builtinId="48" customBuiltin="1"/>
    <cellStyle name="60% - Énfasis6" xfId="50" builtinId="52" customBuiltin="1"/>
    <cellStyle name="Bueno" xfId="15" builtinId="26" customBuiltin="1"/>
    <cellStyle name="Cálculo" xfId="20" builtinId="22" customBuiltin="1"/>
    <cellStyle name="Celda de comprobación" xfId="22" builtinId="23" customBuiltin="1"/>
    <cellStyle name="Celda vinculada" xfId="21" builtinId="24" customBuiltin="1"/>
    <cellStyle name="Encabezado 1" xfId="11" builtinId="16" customBuiltin="1"/>
    <cellStyle name="Encabezado 4" xfId="14" builtinId="19" customBuiltin="1"/>
    <cellStyle name="Énfasis1" xfId="27" builtinId="29" customBuiltin="1"/>
    <cellStyle name="Énfasis2" xfId="31" builtinId="33" customBuiltin="1"/>
    <cellStyle name="Énfasis3" xfId="35" builtinId="37" customBuiltin="1"/>
    <cellStyle name="Énfasis4" xfId="39" builtinId="41" customBuiltin="1"/>
    <cellStyle name="Énfasis5" xfId="43" builtinId="45" customBuiltin="1"/>
    <cellStyle name="Énfasis6" xfId="47" builtinId="49" customBuiltin="1"/>
    <cellStyle name="Entrada" xfId="18" builtinId="20" customBuiltin="1"/>
    <cellStyle name="Incorrecto" xfId="16" builtinId="27" customBuiltin="1"/>
    <cellStyle name="Neutral" xfId="17" builtinId="28" customBuiltin="1"/>
    <cellStyle name="Normal" xfId="0" builtinId="0"/>
    <cellStyle name="Normal 2" xfId="8"/>
    <cellStyle name="Normal 2 2 2" xfId="4"/>
    <cellStyle name="Normal 2 2 3" xfId="5"/>
    <cellStyle name="Normal 2 3" xfId="2"/>
    <cellStyle name="Normal 23" xfId="3"/>
    <cellStyle name="Normal 3" xfId="9"/>
    <cellStyle name="Normal 5 2" xfId="6"/>
    <cellStyle name="Normal 6" xfId="7"/>
    <cellStyle name="Notas" xfId="24" builtinId="10" customBuiltin="1"/>
    <cellStyle name="Porcentaje" xfId="1" builtinId="5"/>
    <cellStyle name="Salida" xfId="19" builtinId="21" customBuiltin="1"/>
    <cellStyle name="Texto de advertencia" xfId="23" builtinId="11" customBuiltin="1"/>
    <cellStyle name="Texto explicativo" xfId="25" builtinId="53" customBuiltin="1"/>
    <cellStyle name="Título" xfId="10" builtinId="15" customBuiltin="1"/>
    <cellStyle name="Título 2" xfId="12" builtinId="17" customBuiltin="1"/>
    <cellStyle name="Título 3" xfId="13" builtinId="18" customBuiltin="1"/>
    <cellStyle name="Total" xfId="26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25796</xdr:rowOff>
    </xdr:from>
    <xdr:to>
      <xdr:col>15</xdr:col>
      <xdr:colOff>39687</xdr:colOff>
      <xdr:row>29</xdr:row>
      <xdr:rowOff>11770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0" y="25796"/>
          <a:ext cx="10368359" cy="5939099"/>
        </a:xfrm>
        <a:prstGeom prst="rect">
          <a:avLst/>
        </a:prstGeom>
        <a:noFill/>
        <a:ln w="38100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19</xdr:col>
      <xdr:colOff>469541</xdr:colOff>
      <xdr:row>21</xdr:row>
      <xdr:rowOff>162430</xdr:rowOff>
    </xdr:from>
    <xdr:to>
      <xdr:col>27</xdr:col>
      <xdr:colOff>20122</xdr:colOff>
      <xdr:row>34</xdr:row>
      <xdr:rowOff>13526</xdr:rowOff>
    </xdr:to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13093520" y="4569419"/>
          <a:ext cx="4836285" cy="2406748"/>
        </a:xfrm>
        <a:prstGeom prst="rect">
          <a:avLst/>
        </a:prstGeom>
        <a:noFill/>
        <a:ln w="38100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operadorsit_tga\Desktop\RESUMEN%20DEMANDA%20%20LUNES%2004-02-2019.%20ACTU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tes_serv"/>
      <sheetName val="lunes"/>
      <sheetName val="martes"/>
      <sheetName val="miercoles"/>
      <sheetName val="jueves"/>
      <sheetName val="viernes"/>
      <sheetName val="sabado"/>
      <sheetName val="domingo"/>
    </sheetNames>
    <sheetDataSet>
      <sheetData sheetId="0"/>
      <sheetData sheetId="1">
        <row r="2">
          <cell r="B2">
            <v>43500</v>
          </cell>
        </row>
      </sheetData>
      <sheetData sheetId="2">
        <row r="3">
          <cell r="J3">
            <v>76293</v>
          </cell>
          <cell r="K3">
            <v>115924.5</v>
          </cell>
        </row>
        <row r="4">
          <cell r="J4">
            <v>21226</v>
          </cell>
          <cell r="K4">
            <v>31952.3</v>
          </cell>
        </row>
        <row r="5">
          <cell r="J5">
            <v>11840</v>
          </cell>
          <cell r="K5">
            <v>17287.599999999999</v>
          </cell>
        </row>
        <row r="6">
          <cell r="J6">
            <v>45503</v>
          </cell>
          <cell r="K6">
            <v>67495.600000000006</v>
          </cell>
        </row>
        <row r="7">
          <cell r="J7">
            <v>8905</v>
          </cell>
          <cell r="K7">
            <v>7765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B1:AF53"/>
  <sheetViews>
    <sheetView showGridLines="0" tabSelected="1" topLeftCell="G4" zoomScale="96" zoomScaleNormal="96" workbookViewId="0">
      <selection activeCell="U23" sqref="U23:AA38"/>
    </sheetView>
  </sheetViews>
  <sheetFormatPr baseColWidth="10" defaultColWidth="10.7109375" defaultRowHeight="15" x14ac:dyDescent="0.25"/>
  <cols>
    <col min="1" max="1" width="0.7109375" customWidth="1"/>
    <col min="2" max="2" width="12.140625" customWidth="1"/>
    <col min="3" max="3" width="10.140625" customWidth="1"/>
    <col min="4" max="4" width="3" customWidth="1"/>
    <col min="5" max="5" width="8.28515625" customWidth="1"/>
    <col min="6" max="6" width="21.7109375" customWidth="1"/>
    <col min="7" max="7" width="17.42578125" customWidth="1"/>
    <col min="8" max="9" width="11.7109375" customWidth="1"/>
    <col min="10" max="10" width="13.140625" customWidth="1"/>
    <col min="11" max="11" width="13.140625" hidden="1" customWidth="1"/>
    <col min="12" max="12" width="13.5703125" customWidth="1"/>
    <col min="13" max="14" width="9.42578125" customWidth="1"/>
    <col min="15" max="15" width="12.5703125" customWidth="1"/>
    <col min="16" max="16" width="8.28515625" customWidth="1"/>
    <col min="17" max="17" width="10.7109375" customWidth="1"/>
    <col min="18" max="18" width="8.28515625" customWidth="1"/>
    <col min="19" max="19" width="7" style="1" customWidth="1"/>
    <col min="20" max="20" width="7" customWidth="1"/>
    <col min="21" max="21" width="10" customWidth="1"/>
    <col min="22" max="22" width="8.7109375" customWidth="1"/>
    <col min="23" max="23" width="8" customWidth="1"/>
    <col min="24" max="24" width="9.7109375" customWidth="1"/>
    <col min="25" max="25" width="9.140625" customWidth="1"/>
    <col min="26" max="26" width="9.85546875" bestFit="1" customWidth="1"/>
    <col min="27" max="27" width="16.7109375" customWidth="1"/>
    <col min="31" max="31" width="13.7109375" customWidth="1"/>
  </cols>
  <sheetData>
    <row r="1" spans="2:32" ht="15.75" x14ac:dyDescent="0.25">
      <c r="B1" s="174" t="s">
        <v>37</v>
      </c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6"/>
      <c r="O1" s="93"/>
    </row>
    <row r="2" spans="2:32" ht="18" customHeight="1" thickBot="1" x14ac:dyDescent="0.3">
      <c r="B2" s="177" t="s">
        <v>38</v>
      </c>
      <c r="C2" s="158"/>
      <c r="D2" s="158"/>
      <c r="E2" s="158"/>
      <c r="F2" s="158"/>
      <c r="G2" s="158"/>
      <c r="H2" s="158"/>
      <c r="I2" s="158"/>
      <c r="J2" s="158"/>
      <c r="K2" s="158"/>
      <c r="L2" s="158"/>
      <c r="M2" s="158"/>
      <c r="N2" s="178"/>
      <c r="O2" s="93"/>
    </row>
    <row r="3" spans="2:32" ht="18.75" customHeight="1" thickBot="1" x14ac:dyDescent="0.3">
      <c r="B3" s="158">
        <v>44064</v>
      </c>
      <c r="C3" s="158"/>
      <c r="D3" s="158"/>
      <c r="E3" s="158"/>
      <c r="F3" s="158"/>
      <c r="G3" s="158"/>
      <c r="H3" s="158"/>
      <c r="I3" s="158"/>
      <c r="J3" s="158"/>
      <c r="K3" s="76"/>
      <c r="L3" s="76"/>
      <c r="M3" s="159">
        <v>0.75</v>
      </c>
      <c r="N3" s="159"/>
      <c r="O3" s="94"/>
      <c r="Q3" s="2"/>
      <c r="R3" s="2"/>
      <c r="S3" s="3"/>
      <c r="T3" s="4" t="s">
        <v>0</v>
      </c>
      <c r="U3" s="4"/>
      <c r="V3" s="4"/>
      <c r="W3" s="4"/>
      <c r="X3" s="4"/>
      <c r="Y3" s="4"/>
      <c r="Z3" s="4"/>
      <c r="AA3" s="4"/>
      <c r="AB3" s="2"/>
      <c r="AC3" s="5" t="s">
        <v>1</v>
      </c>
      <c r="AD3" s="6" t="s">
        <v>2</v>
      </c>
      <c r="AE3" s="7" t="s">
        <v>3</v>
      </c>
    </row>
    <row r="4" spans="2:32" ht="18.75" customHeight="1" thickBot="1" x14ac:dyDescent="0.3">
      <c r="B4" s="181" t="s">
        <v>4</v>
      </c>
      <c r="C4" s="183" t="s">
        <v>5</v>
      </c>
      <c r="D4" s="184"/>
      <c r="E4" s="185"/>
      <c r="F4" s="186" t="s">
        <v>36</v>
      </c>
      <c r="G4" s="187" t="s">
        <v>3</v>
      </c>
      <c r="H4" s="191" t="s">
        <v>6</v>
      </c>
      <c r="I4" s="80" t="s">
        <v>55</v>
      </c>
      <c r="J4" s="163" t="s">
        <v>7</v>
      </c>
      <c r="K4" s="77" t="s">
        <v>53</v>
      </c>
      <c r="L4" s="80" t="s">
        <v>54</v>
      </c>
      <c r="M4" s="163" t="s">
        <v>8</v>
      </c>
      <c r="N4" s="163" t="s">
        <v>9</v>
      </c>
      <c r="O4" s="95" t="s">
        <v>55</v>
      </c>
      <c r="Q4" s="8"/>
      <c r="R4" s="8"/>
      <c r="S4" s="9"/>
      <c r="T4" s="9"/>
      <c r="U4" s="9"/>
      <c r="V4" s="9"/>
      <c r="W4" s="9"/>
      <c r="X4" s="9"/>
      <c r="Y4" s="9"/>
      <c r="Z4" s="9"/>
      <c r="AA4" s="9"/>
      <c r="AB4" s="8"/>
      <c r="AC4" s="10">
        <v>201</v>
      </c>
      <c r="AD4" s="11">
        <f>[1]martes!J3</f>
        <v>76293</v>
      </c>
      <c r="AE4" s="12">
        <f>[1]martes!K3</f>
        <v>115924.5</v>
      </c>
    </row>
    <row r="5" spans="2:32" ht="18.75" customHeight="1" thickBot="1" x14ac:dyDescent="0.3">
      <c r="B5" s="182"/>
      <c r="C5" s="13" t="s">
        <v>10</v>
      </c>
      <c r="D5" s="188" t="s">
        <v>11</v>
      </c>
      <c r="E5" s="14" t="s">
        <v>12</v>
      </c>
      <c r="F5" s="167"/>
      <c r="G5" s="187"/>
      <c r="H5" s="191"/>
      <c r="I5" s="89" t="s">
        <v>58</v>
      </c>
      <c r="J5" s="164"/>
      <c r="K5" s="88" t="s">
        <v>57</v>
      </c>
      <c r="L5" s="89" t="s">
        <v>56</v>
      </c>
      <c r="M5" s="164"/>
      <c r="N5" s="164"/>
      <c r="O5" s="96" t="s">
        <v>63</v>
      </c>
      <c r="Q5" s="15"/>
      <c r="R5" s="15"/>
      <c r="S5" s="165" t="s">
        <v>13</v>
      </c>
      <c r="T5" s="165"/>
      <c r="U5" s="165"/>
      <c r="V5" s="165"/>
      <c r="W5" s="165"/>
      <c r="X5" s="1"/>
      <c r="Y5" s="1"/>
      <c r="Z5" s="1"/>
      <c r="AA5" s="1"/>
      <c r="AB5" s="15"/>
      <c r="AC5" s="16">
        <v>202</v>
      </c>
      <c r="AD5" s="17">
        <f>[1]martes!J4</f>
        <v>21226</v>
      </c>
      <c r="AE5" s="18">
        <f>[1]martes!K4</f>
        <v>31952.3</v>
      </c>
    </row>
    <row r="6" spans="2:32" ht="18.75" customHeight="1" x14ac:dyDescent="0.25">
      <c r="B6" s="19" t="s">
        <v>14</v>
      </c>
      <c r="C6" s="99">
        <f>SUM(C8+C7)</f>
        <v>14</v>
      </c>
      <c r="D6" s="189"/>
      <c r="E6" s="100">
        <f>E7</f>
        <v>8</v>
      </c>
      <c r="F6" s="101">
        <f>F7</f>
        <v>2418</v>
      </c>
      <c r="G6" s="102">
        <f>G7</f>
        <v>2901.6</v>
      </c>
      <c r="H6" s="103">
        <f>+H7</f>
        <v>98</v>
      </c>
      <c r="I6" s="104">
        <f>I7</f>
        <v>16.285274985215846</v>
      </c>
      <c r="J6" s="105">
        <f>SUM(J8+J7)</f>
        <v>1376.9199999999998</v>
      </c>
      <c r="K6" s="105">
        <f>J6</f>
        <v>1376.9199999999998</v>
      </c>
      <c r="L6" s="106" t="s">
        <v>68</v>
      </c>
      <c r="M6" s="107">
        <f>M7</f>
        <v>1.7560933097057203</v>
      </c>
      <c r="N6" s="108">
        <f>N7</f>
        <v>362.7</v>
      </c>
      <c r="O6" s="108"/>
      <c r="Q6" s="15"/>
      <c r="R6" s="15"/>
      <c r="S6" s="1">
        <f>SUM(S7:S10)</f>
        <v>12380</v>
      </c>
      <c r="T6" s="20">
        <v>5342</v>
      </c>
      <c r="U6" s="21"/>
      <c r="V6" s="22" t="s">
        <v>0</v>
      </c>
      <c r="X6" s="1">
        <f>SUM(X7:X10)</f>
        <v>12735.400000000001</v>
      </c>
      <c r="Y6" s="1">
        <v>5551.2</v>
      </c>
      <c r="Z6" s="21"/>
      <c r="AC6" s="16">
        <v>206</v>
      </c>
      <c r="AD6" s="17">
        <f>[1]martes!J5</f>
        <v>11840</v>
      </c>
      <c r="AE6" s="18">
        <f>[1]martes!K5</f>
        <v>17287.599999999999</v>
      </c>
    </row>
    <row r="7" spans="2:32" ht="18.75" customHeight="1" x14ac:dyDescent="0.25">
      <c r="B7" s="23">
        <v>508</v>
      </c>
      <c r="C7" s="109">
        <v>14</v>
      </c>
      <c r="D7" s="189"/>
      <c r="E7" s="110">
        <v>8</v>
      </c>
      <c r="F7" s="111">
        <v>2418</v>
      </c>
      <c r="G7" s="112">
        <v>2901.6</v>
      </c>
      <c r="H7" s="113">
        <v>98</v>
      </c>
      <c r="I7" s="114">
        <f>J7/(L7*24)</f>
        <v>16.285274985215846</v>
      </c>
      <c r="J7" s="115">
        <v>1376.9199999999998</v>
      </c>
      <c r="K7" s="115">
        <v>2717.99</v>
      </c>
      <c r="L7" s="116" t="s">
        <v>68</v>
      </c>
      <c r="M7" s="117">
        <f>+F7/J7</f>
        <v>1.7560933097057203</v>
      </c>
      <c r="N7" s="118">
        <f>+G7/E7</f>
        <v>362.7</v>
      </c>
      <c r="O7" s="118">
        <v>19.618338296997123</v>
      </c>
      <c r="Q7" s="15"/>
      <c r="R7" s="15"/>
      <c r="S7" s="1">
        <v>11830</v>
      </c>
      <c r="T7" s="25">
        <f>+S7/S$6*T$6+S7</f>
        <v>16934.67366720517</v>
      </c>
      <c r="U7" s="26">
        <v>10499</v>
      </c>
      <c r="V7" s="26"/>
      <c r="W7" s="27">
        <f>SUM(T7:T10)</f>
        <v>17722</v>
      </c>
      <c r="X7" s="1">
        <v>11953.2</v>
      </c>
      <c r="Y7" s="25">
        <f>+X7/X$6*Y$6+X7</f>
        <v>17163.448899916766</v>
      </c>
      <c r="Z7" s="26">
        <v>10478.4</v>
      </c>
      <c r="AA7" s="26"/>
      <c r="AB7" s="27">
        <f>SUM(Y7:Y10)</f>
        <v>18286.599999999999</v>
      </c>
      <c r="AC7" s="16">
        <v>209</v>
      </c>
      <c r="AD7" s="17">
        <f>[1]martes!J6</f>
        <v>45503</v>
      </c>
      <c r="AE7" s="18">
        <f>[1]martes!K6</f>
        <v>67495.600000000006</v>
      </c>
    </row>
    <row r="8" spans="2:32" ht="18.75" customHeight="1" x14ac:dyDescent="0.25">
      <c r="B8" s="23">
        <v>516</v>
      </c>
      <c r="C8" s="109">
        <v>0</v>
      </c>
      <c r="D8" s="189"/>
      <c r="E8" s="110">
        <v>0</v>
      </c>
      <c r="F8" s="111">
        <v>0</v>
      </c>
      <c r="G8" s="112">
        <v>0</v>
      </c>
      <c r="H8" s="113">
        <v>0</v>
      </c>
      <c r="I8" s="114">
        <v>0</v>
      </c>
      <c r="J8" s="115">
        <v>0</v>
      </c>
      <c r="K8" s="119">
        <v>0</v>
      </c>
      <c r="L8" s="120">
        <v>0</v>
      </c>
      <c r="M8" s="117">
        <v>0</v>
      </c>
      <c r="N8" s="118">
        <v>0</v>
      </c>
      <c r="O8" s="118"/>
      <c r="Q8" s="15"/>
      <c r="R8" s="15"/>
      <c r="S8" s="1">
        <v>550</v>
      </c>
      <c r="T8" s="25">
        <f>+S8/S$6*T$6+S8</f>
        <v>787.32633279483036</v>
      </c>
      <c r="U8" s="26">
        <v>1035</v>
      </c>
      <c r="V8" s="26"/>
      <c r="X8" s="1">
        <v>782.2</v>
      </c>
      <c r="Y8" s="25">
        <f>+X8/X$6*Y$6+X8</f>
        <v>1123.1511000832327</v>
      </c>
      <c r="Z8" s="26">
        <v>1460.4</v>
      </c>
      <c r="AA8" s="26"/>
      <c r="AC8" s="16" t="s">
        <v>15</v>
      </c>
      <c r="AD8" s="17">
        <f>[1]martes!J7</f>
        <v>8905</v>
      </c>
      <c r="AE8" s="18">
        <f>[1]martes!K7</f>
        <v>7765</v>
      </c>
    </row>
    <row r="9" spans="2:32" ht="18.75" customHeight="1" thickBot="1" x14ac:dyDescent="0.3">
      <c r="B9" s="28" t="s">
        <v>16</v>
      </c>
      <c r="C9" s="99">
        <f>C10</f>
        <v>70</v>
      </c>
      <c r="D9" s="189"/>
      <c r="E9" s="121">
        <f>E10</f>
        <v>70</v>
      </c>
      <c r="F9" s="122">
        <f>F10</f>
        <v>10355</v>
      </c>
      <c r="G9" s="123">
        <f t="shared" ref="G9" si="0">G10</f>
        <v>24673.75</v>
      </c>
      <c r="H9" s="124">
        <f>H10</f>
        <v>482</v>
      </c>
      <c r="I9" s="114">
        <f t="shared" ref="I9:I27" si="1">J9/(L9*24)</f>
        <v>26.461775147928996</v>
      </c>
      <c r="J9" s="125">
        <f>J10</f>
        <v>16397.48</v>
      </c>
      <c r="K9" s="125">
        <f>J9</f>
        <v>16397.48</v>
      </c>
      <c r="L9" s="126" t="s">
        <v>67</v>
      </c>
      <c r="M9" s="117">
        <f t="shared" ref="M9:M29" si="2">+F9/J9</f>
        <v>0.63149947430946707</v>
      </c>
      <c r="N9" s="118">
        <f t="shared" ref="N9:N27" si="3">+G9/E9</f>
        <v>352.48214285714283</v>
      </c>
      <c r="O9" s="118"/>
      <c r="Q9" s="29"/>
      <c r="R9" s="29"/>
      <c r="S9" s="30"/>
      <c r="T9" s="30"/>
      <c r="U9" s="30"/>
      <c r="V9" s="30"/>
      <c r="W9" s="30"/>
      <c r="X9" s="30"/>
      <c r="Y9" s="30"/>
      <c r="Z9" s="30"/>
      <c r="AA9" s="30"/>
      <c r="AB9" s="29"/>
      <c r="AC9" s="31" t="s">
        <v>17</v>
      </c>
      <c r="AD9" s="32"/>
      <c r="AE9" s="33"/>
      <c r="AF9" s="15"/>
    </row>
    <row r="10" spans="2:32" x14ac:dyDescent="0.25">
      <c r="B10" s="28">
        <v>107</v>
      </c>
      <c r="C10" s="109">
        <v>70</v>
      </c>
      <c r="D10" s="189"/>
      <c r="E10" s="127">
        <v>70</v>
      </c>
      <c r="F10" s="111">
        <v>10355</v>
      </c>
      <c r="G10" s="112">
        <v>24673.75</v>
      </c>
      <c r="H10" s="113">
        <v>482</v>
      </c>
      <c r="I10" s="114">
        <f>J10/(L10*24)</f>
        <v>26.461775147928996</v>
      </c>
      <c r="J10" s="115">
        <v>16397.48</v>
      </c>
      <c r="K10" s="115">
        <v>32.5</v>
      </c>
      <c r="L10" s="116" t="s">
        <v>67</v>
      </c>
      <c r="M10" s="117">
        <f>+F10/J10</f>
        <v>0.63149947430946707</v>
      </c>
      <c r="N10" s="118">
        <f t="shared" si="3"/>
        <v>352.48214285714283</v>
      </c>
      <c r="O10" s="118">
        <v>27.821567316655965</v>
      </c>
      <c r="T10" s="1"/>
      <c r="U10" s="1"/>
      <c r="V10" s="1"/>
      <c r="W10" s="1"/>
    </row>
    <row r="11" spans="2:32" x14ac:dyDescent="0.25">
      <c r="B11" s="35" t="s">
        <v>18</v>
      </c>
      <c r="C11" s="99">
        <f>SUM(C15+C14+C13+C12+C16)</f>
        <v>168</v>
      </c>
      <c r="D11" s="189"/>
      <c r="E11" s="121">
        <f>SUM(E15+E14+E13+E12+E16)</f>
        <v>162</v>
      </c>
      <c r="F11" s="122">
        <f>SUM(F15+F14+F13+F12+F16)</f>
        <v>47610</v>
      </c>
      <c r="G11" s="123">
        <f>SUM(G15+G14+G13+G12+G16)</f>
        <v>65199.75</v>
      </c>
      <c r="H11" s="124">
        <f>SUM(H12+H13+H14+H15+H16)</f>
        <v>1653</v>
      </c>
      <c r="I11" s="114">
        <f t="shared" si="1"/>
        <v>13.602018611054005</v>
      </c>
      <c r="J11" s="125">
        <f>SUM(J12+J13+J14+J15+J16)</f>
        <v>25360.737000000005</v>
      </c>
      <c r="K11" s="125">
        <f>J11</f>
        <v>25360.737000000005</v>
      </c>
      <c r="L11" s="126" t="s">
        <v>69</v>
      </c>
      <c r="M11" s="117">
        <f t="shared" si="2"/>
        <v>1.8773113730882502</v>
      </c>
      <c r="N11" s="118">
        <f t="shared" si="3"/>
        <v>402.46759259259261</v>
      </c>
      <c r="O11" s="118"/>
      <c r="S11" s="1">
        <f>SUM(S12:S15)</f>
        <v>83142</v>
      </c>
      <c r="T11" s="37">
        <v>18221</v>
      </c>
      <c r="U11" s="21">
        <v>21677</v>
      </c>
      <c r="V11" s="22" t="s">
        <v>0</v>
      </c>
      <c r="X11" s="1">
        <f>SUM(X12:X15)</f>
        <v>104010.9</v>
      </c>
      <c r="Y11" s="37">
        <v>24171.7</v>
      </c>
      <c r="Z11" s="21">
        <v>30191.4</v>
      </c>
    </row>
    <row r="12" spans="2:32" ht="17.25" customHeight="1" x14ac:dyDescent="0.25">
      <c r="B12" s="36">
        <v>404</v>
      </c>
      <c r="C12" s="109">
        <v>60</v>
      </c>
      <c r="D12" s="189"/>
      <c r="E12" s="127">
        <v>59</v>
      </c>
      <c r="F12" s="111">
        <v>16330</v>
      </c>
      <c r="G12" s="112">
        <v>22637.25</v>
      </c>
      <c r="H12" s="113">
        <v>554</v>
      </c>
      <c r="I12" s="128">
        <f>J12/(L12*24)</f>
        <v>13.486816338965575</v>
      </c>
      <c r="J12" s="115">
        <v>9591.5990000000002</v>
      </c>
      <c r="K12" s="115">
        <v>24.200000000000003</v>
      </c>
      <c r="L12" s="116" t="s">
        <v>70</v>
      </c>
      <c r="M12" s="117">
        <f t="shared" si="2"/>
        <v>1.7025315591279411</v>
      </c>
      <c r="N12" s="118">
        <f t="shared" si="3"/>
        <v>383.68220338983053</v>
      </c>
      <c r="O12" s="118">
        <v>20.994316804676195</v>
      </c>
      <c r="S12" s="37">
        <v>23995</v>
      </c>
      <c r="T12" s="25">
        <f>+S12/S$11*T$11+S12</f>
        <v>29253.628551153448</v>
      </c>
      <c r="U12" s="26">
        <v>31813</v>
      </c>
      <c r="V12" s="26"/>
      <c r="W12" s="27">
        <f>SUM(T12:T15)</f>
        <v>101363</v>
      </c>
      <c r="X12" s="37">
        <v>29330.5</v>
      </c>
      <c r="Y12" s="25">
        <f>+X12/X$11*Y$11+X12</f>
        <v>36146.786051269628</v>
      </c>
      <c r="Z12" s="26">
        <v>42545</v>
      </c>
      <c r="AA12" s="26"/>
      <c r="AB12" s="27">
        <f>SUM(Y12:Y15)</f>
        <v>128182.6</v>
      </c>
    </row>
    <row r="13" spans="2:32" x14ac:dyDescent="0.25">
      <c r="B13" s="36">
        <v>405</v>
      </c>
      <c r="C13" s="109">
        <v>41</v>
      </c>
      <c r="D13" s="189"/>
      <c r="E13" s="127">
        <v>41</v>
      </c>
      <c r="F13" s="111">
        <v>12447</v>
      </c>
      <c r="G13" s="112">
        <v>17246.25</v>
      </c>
      <c r="H13" s="113">
        <v>409</v>
      </c>
      <c r="I13" s="128">
        <f t="shared" si="1"/>
        <v>11.117844881075493</v>
      </c>
      <c r="J13" s="115">
        <v>5375.478000000001</v>
      </c>
      <c r="K13" s="115">
        <v>21.7</v>
      </c>
      <c r="L13" s="116" t="s">
        <v>71</v>
      </c>
      <c r="M13" s="117">
        <f t="shared" si="2"/>
        <v>2.3155150109441425</v>
      </c>
      <c r="N13" s="118">
        <f t="shared" si="3"/>
        <v>420.64024390243901</v>
      </c>
      <c r="O13" s="118">
        <v>22.715391475536922</v>
      </c>
      <c r="S13" s="38">
        <v>23233</v>
      </c>
      <c r="T13" s="25">
        <f>+S13/S$11*T$11+S13</f>
        <v>28324.632303769453</v>
      </c>
      <c r="U13" s="26">
        <v>19571</v>
      </c>
      <c r="V13" s="26"/>
      <c r="X13" s="38">
        <v>29965.599999999999</v>
      </c>
      <c r="Y13" s="25">
        <f>+X13/X$11*Y$11+X13</f>
        <v>36929.480646355332</v>
      </c>
      <c r="Z13" s="26">
        <v>26079.200000000001</v>
      </c>
      <c r="AA13" s="26"/>
    </row>
    <row r="14" spans="2:32" x14ac:dyDescent="0.25">
      <c r="B14" s="36">
        <v>409</v>
      </c>
      <c r="C14" s="109">
        <v>34</v>
      </c>
      <c r="D14" s="189"/>
      <c r="E14" s="127">
        <v>30</v>
      </c>
      <c r="F14" s="111">
        <v>7774</v>
      </c>
      <c r="G14" s="112">
        <v>10265.25</v>
      </c>
      <c r="H14" s="113">
        <v>278</v>
      </c>
      <c r="I14" s="128">
        <f t="shared" si="1"/>
        <v>13.974016675302652</v>
      </c>
      <c r="J14" s="115">
        <v>4944.24</v>
      </c>
      <c r="K14" s="115">
        <v>22.95</v>
      </c>
      <c r="L14" s="116" t="s">
        <v>72</v>
      </c>
      <c r="M14" s="117">
        <f t="shared" si="2"/>
        <v>1.5723346763102115</v>
      </c>
      <c r="N14" s="118">
        <f t="shared" si="3"/>
        <v>342.17500000000001</v>
      </c>
      <c r="O14" s="118">
        <v>21.317784197253033</v>
      </c>
      <c r="S14" s="37">
        <v>16941</v>
      </c>
      <c r="T14" s="25">
        <f>+S14/S$11*T$11+S14</f>
        <v>20653.707909359891</v>
      </c>
      <c r="U14" s="26">
        <v>21600</v>
      </c>
      <c r="V14" s="26"/>
      <c r="W14" t="s">
        <v>19</v>
      </c>
      <c r="X14" s="37">
        <v>22013.8</v>
      </c>
      <c r="Y14" s="25">
        <f>+X14/X$11*Y$11+X14</f>
        <v>27129.715442131546</v>
      </c>
      <c r="Z14" s="26">
        <v>29687.1</v>
      </c>
      <c r="AA14" s="26"/>
      <c r="AB14" t="s">
        <v>20</v>
      </c>
    </row>
    <row r="15" spans="2:32" x14ac:dyDescent="0.25">
      <c r="B15" s="36">
        <v>412</v>
      </c>
      <c r="C15" s="109">
        <v>33</v>
      </c>
      <c r="D15" s="189"/>
      <c r="E15" s="127">
        <v>32</v>
      </c>
      <c r="F15" s="111">
        <v>11059</v>
      </c>
      <c r="G15" s="112">
        <v>15051</v>
      </c>
      <c r="H15" s="113">
        <v>412</v>
      </c>
      <c r="I15" s="128">
        <f t="shared" si="1"/>
        <v>17.245909594387896</v>
      </c>
      <c r="J15" s="115">
        <v>5449.4200000000019</v>
      </c>
      <c r="K15" s="115">
        <v>17.244999999999997</v>
      </c>
      <c r="L15" s="116" t="s">
        <v>73</v>
      </c>
      <c r="M15" s="117">
        <f t="shared" si="2"/>
        <v>2.0293902837366171</v>
      </c>
      <c r="N15" s="118">
        <f t="shared" si="3"/>
        <v>470.34375</v>
      </c>
      <c r="O15" s="118">
        <v>25.111929472902098</v>
      </c>
      <c r="Q15" s="81"/>
      <c r="S15" s="38">
        <v>18973</v>
      </c>
      <c r="T15" s="25">
        <f>+S15/S$11*T$11+S15</f>
        <v>23131.031235717208</v>
      </c>
      <c r="U15" s="26">
        <v>15878</v>
      </c>
      <c r="V15" s="26"/>
      <c r="X15" s="38">
        <v>22701</v>
      </c>
      <c r="Y15" s="25">
        <f>+X15/X$11*Y$11+X15</f>
        <v>27976.617860243496</v>
      </c>
      <c r="Z15" s="26">
        <v>19670.900000000001</v>
      </c>
      <c r="AA15" s="26"/>
    </row>
    <row r="16" spans="2:32" x14ac:dyDescent="0.25">
      <c r="B16" s="36" t="s">
        <v>61</v>
      </c>
      <c r="C16" s="109">
        <v>0</v>
      </c>
      <c r="D16" s="189"/>
      <c r="E16" s="127">
        <v>0</v>
      </c>
      <c r="F16" s="111">
        <v>0</v>
      </c>
      <c r="G16" s="112">
        <v>0</v>
      </c>
      <c r="H16" s="113">
        <v>0</v>
      </c>
      <c r="I16" s="128">
        <v>0</v>
      </c>
      <c r="J16" s="115">
        <v>0</v>
      </c>
      <c r="K16" s="115">
        <v>15.2</v>
      </c>
      <c r="L16" s="116" t="s">
        <v>65</v>
      </c>
      <c r="M16" s="117">
        <v>0</v>
      </c>
      <c r="N16" s="118">
        <v>0</v>
      </c>
      <c r="O16" s="118">
        <v>0</v>
      </c>
      <c r="Q16" s="81"/>
      <c r="S16" s="38"/>
      <c r="T16" s="25"/>
      <c r="U16" s="26"/>
      <c r="V16" s="26"/>
      <c r="X16" s="38"/>
      <c r="Y16" s="25"/>
      <c r="Z16" s="26"/>
      <c r="AA16" s="26"/>
    </row>
    <row r="17" spans="2:29" x14ac:dyDescent="0.25">
      <c r="B17" s="39" t="s">
        <v>50</v>
      </c>
      <c r="C17" s="99">
        <f>SUM(C21+C20+C19+C18)</f>
        <v>115</v>
      </c>
      <c r="D17" s="189"/>
      <c r="E17" s="121">
        <f>SUM(E21+E20+E19+E18)</f>
        <v>111</v>
      </c>
      <c r="F17" s="122">
        <f>SUM(F21+F20+F19+F18)</f>
        <v>37429</v>
      </c>
      <c r="G17" s="123">
        <f>SUM(G21+G20+G19+G18)</f>
        <v>52516.5</v>
      </c>
      <c r="H17" s="124">
        <f>SUM(H21+H20+H19+H18)</f>
        <v>1598</v>
      </c>
      <c r="I17" s="114">
        <f t="shared" si="1"/>
        <v>18.846062693362914</v>
      </c>
      <c r="J17" s="125">
        <f>SUM(J18:J21)</f>
        <v>21523.460000000003</v>
      </c>
      <c r="K17" s="125">
        <f>J17</f>
        <v>21523.460000000003</v>
      </c>
      <c r="L17" s="126" t="s">
        <v>74</v>
      </c>
      <c r="M17" s="117">
        <f t="shared" si="2"/>
        <v>1.7389862038910098</v>
      </c>
      <c r="N17" s="118">
        <f t="shared" si="3"/>
        <v>473.12162162162161</v>
      </c>
      <c r="O17" s="118"/>
      <c r="S17" s="1">
        <f>SUM(S18:S21)</f>
        <v>79552</v>
      </c>
      <c r="T17" s="20">
        <v>18702</v>
      </c>
      <c r="U17" s="21">
        <v>2319</v>
      </c>
      <c r="V17">
        <v>13580</v>
      </c>
      <c r="X17" s="1">
        <f>SUM(X18:X21)</f>
        <v>103814.39999999999</v>
      </c>
      <c r="Y17" s="37">
        <v>25065</v>
      </c>
      <c r="Z17" s="21">
        <v>22705.1</v>
      </c>
    </row>
    <row r="18" spans="2:29" x14ac:dyDescent="0.25">
      <c r="B18" s="40">
        <v>301</v>
      </c>
      <c r="C18" s="109">
        <v>45</v>
      </c>
      <c r="D18" s="189"/>
      <c r="E18" s="127">
        <v>43</v>
      </c>
      <c r="F18" s="111">
        <v>17472</v>
      </c>
      <c r="G18" s="112">
        <v>24456.75</v>
      </c>
      <c r="H18" s="113">
        <v>576</v>
      </c>
      <c r="I18" s="128">
        <f t="shared" si="1"/>
        <v>18.52240494671754</v>
      </c>
      <c r="J18" s="115">
        <v>9385.9200000000019</v>
      </c>
      <c r="K18" s="115">
        <v>16.295000000000002</v>
      </c>
      <c r="L18" s="116" t="s">
        <v>75</v>
      </c>
      <c r="M18" s="117">
        <f t="shared" si="2"/>
        <v>1.8615117111588417</v>
      </c>
      <c r="N18" s="118">
        <f t="shared" si="3"/>
        <v>568.76162790697674</v>
      </c>
      <c r="O18" s="118">
        <v>20.441628223389433</v>
      </c>
      <c r="S18" s="1">
        <v>32141</v>
      </c>
      <c r="T18" s="41">
        <f>+S18/S$17*T$17+S18</f>
        <v>39697.076302292844</v>
      </c>
      <c r="U18" s="26">
        <v>5433</v>
      </c>
      <c r="V18" s="26">
        <v>24018</v>
      </c>
      <c r="W18" s="42">
        <f>SUM(T18:T21)</f>
        <v>98254.000000000015</v>
      </c>
      <c r="X18" s="1">
        <v>42301.1</v>
      </c>
      <c r="Y18" s="41">
        <f>+X18/X$17*Y$17+X18</f>
        <v>52514.298472466246</v>
      </c>
      <c r="Z18" s="26">
        <v>40651.5</v>
      </c>
      <c r="AA18" s="26"/>
      <c r="AB18" s="42">
        <f>SUM(Y18:Y21)</f>
        <v>128879.4</v>
      </c>
    </row>
    <row r="19" spans="2:29" x14ac:dyDescent="0.25">
      <c r="B19" s="40">
        <v>302</v>
      </c>
      <c r="C19" s="109">
        <v>31</v>
      </c>
      <c r="D19" s="189"/>
      <c r="E19" s="127">
        <v>30</v>
      </c>
      <c r="F19" s="111">
        <v>6954</v>
      </c>
      <c r="G19" s="112">
        <v>9761.25</v>
      </c>
      <c r="H19" s="113">
        <v>331</v>
      </c>
      <c r="I19" s="128">
        <f t="shared" si="1"/>
        <v>19.29846985446985</v>
      </c>
      <c r="J19" s="115">
        <v>3867.7349999999997</v>
      </c>
      <c r="K19" s="115">
        <v>11.69</v>
      </c>
      <c r="L19" s="116" t="s">
        <v>76</v>
      </c>
      <c r="M19" s="117">
        <v>0</v>
      </c>
      <c r="N19" s="118">
        <v>0</v>
      </c>
      <c r="O19" s="118">
        <v>22.705382775148117</v>
      </c>
      <c r="Q19" s="87"/>
      <c r="S19" s="1">
        <v>19225</v>
      </c>
      <c r="T19" s="41">
        <f>+S19/S$17*T$17+S19</f>
        <v>23744.634327232503</v>
      </c>
      <c r="U19" s="26">
        <v>3428</v>
      </c>
      <c r="V19" s="26">
        <v>15012</v>
      </c>
      <c r="X19" s="1">
        <v>24879.9</v>
      </c>
      <c r="Y19" s="41">
        <f>+X19/X$17*Y$17+X19</f>
        <v>30886.915341802298</v>
      </c>
      <c r="Z19" s="26">
        <v>24624.5</v>
      </c>
      <c r="AA19" s="26"/>
      <c r="AC19" t="s">
        <v>22</v>
      </c>
    </row>
    <row r="20" spans="2:29" x14ac:dyDescent="0.25">
      <c r="B20" s="40">
        <v>303</v>
      </c>
      <c r="C20" s="109">
        <v>18</v>
      </c>
      <c r="D20" s="189"/>
      <c r="E20" s="127">
        <v>17</v>
      </c>
      <c r="F20" s="111">
        <v>6068</v>
      </c>
      <c r="G20" s="112">
        <v>8454</v>
      </c>
      <c r="H20" s="113">
        <v>311</v>
      </c>
      <c r="I20" s="128">
        <f t="shared" si="1"/>
        <v>21.570473811010977</v>
      </c>
      <c r="J20" s="115">
        <v>4029.0050000000001</v>
      </c>
      <c r="K20" s="115">
        <v>12.96</v>
      </c>
      <c r="L20" s="116" t="s">
        <v>77</v>
      </c>
      <c r="M20" s="117">
        <v>0</v>
      </c>
      <c r="N20" s="118">
        <v>0</v>
      </c>
      <c r="O20" s="118">
        <v>28.647786472039321</v>
      </c>
      <c r="S20" s="1">
        <v>15387</v>
      </c>
      <c r="T20" s="41">
        <f>+S20/S$17*T$17+S20</f>
        <v>19004.35310237329</v>
      </c>
      <c r="U20" s="26">
        <v>2876</v>
      </c>
      <c r="V20" s="26">
        <v>11477</v>
      </c>
      <c r="W20" t="s">
        <v>19</v>
      </c>
      <c r="X20" s="1">
        <v>19848.5</v>
      </c>
      <c r="Y20" s="41">
        <f>+X20/X$17*Y$17+X20</f>
        <v>24640.731641275197</v>
      </c>
      <c r="Z20" s="26">
        <v>18539.2</v>
      </c>
      <c r="AA20" s="26"/>
      <c r="AB20" t="s">
        <v>20</v>
      </c>
    </row>
    <row r="21" spans="2:29" x14ac:dyDescent="0.25">
      <c r="B21" s="40">
        <v>306</v>
      </c>
      <c r="C21" s="109">
        <v>21</v>
      </c>
      <c r="D21" s="189"/>
      <c r="E21" s="127">
        <v>21</v>
      </c>
      <c r="F21" s="111">
        <v>6935</v>
      </c>
      <c r="G21" s="112">
        <v>9844.5</v>
      </c>
      <c r="H21" s="113">
        <v>380</v>
      </c>
      <c r="I21" s="128">
        <f>J21/(L21*24)</f>
        <v>17.090811391724881</v>
      </c>
      <c r="J21" s="115">
        <v>4240.8</v>
      </c>
      <c r="K21" s="115">
        <v>9.94</v>
      </c>
      <c r="L21" s="116" t="s">
        <v>78</v>
      </c>
      <c r="M21" s="117">
        <f t="shared" si="2"/>
        <v>1.6353046594982079</v>
      </c>
      <c r="N21" s="118">
        <f t="shared" si="3"/>
        <v>468.78571428571428</v>
      </c>
      <c r="O21" s="118">
        <v>18.131039913082791</v>
      </c>
      <c r="P21" s="118">
        <v>18.720031081738483</v>
      </c>
      <c r="S21" s="1">
        <v>12799</v>
      </c>
      <c r="T21" s="41">
        <f>+S21/S$17*T$17+S21</f>
        <v>15807.936268101368</v>
      </c>
      <c r="U21" s="26">
        <v>2104</v>
      </c>
      <c r="V21" s="26">
        <v>10127</v>
      </c>
      <c r="X21" s="1">
        <v>16784.900000000001</v>
      </c>
      <c r="Y21" s="41">
        <f>+X21/X$17*Y$17+X21</f>
        <v>20837.454544456261</v>
      </c>
      <c r="Z21" s="26">
        <v>15165.5</v>
      </c>
      <c r="AA21" s="26"/>
    </row>
    <row r="22" spans="2:29" x14ac:dyDescent="0.25">
      <c r="B22" s="43" t="s">
        <v>23</v>
      </c>
      <c r="C22" s="99">
        <f>SUM(C28+C27+C26+C25+C24+C23)</f>
        <v>172</v>
      </c>
      <c r="D22" s="189"/>
      <c r="E22" s="121">
        <f>SUM(E28+E27+E26+E25+E24+E23)</f>
        <v>171</v>
      </c>
      <c r="F22" s="122">
        <f>SUM(F23:F28)</f>
        <v>50055</v>
      </c>
      <c r="G22" s="123">
        <f>SUM(G28+G27+G26+G25+G24+G23)</f>
        <v>82889.449999999895</v>
      </c>
      <c r="H22" s="124">
        <f>SUM(H28+H27+H26+H25+H24+H23)</f>
        <v>1322</v>
      </c>
      <c r="I22" s="114">
        <f t="shared" si="1"/>
        <v>24.881742523742169</v>
      </c>
      <c r="J22" s="114">
        <f>SUM(J28+J27+J26+J25+J24+J23)</f>
        <v>32837.264999999999</v>
      </c>
      <c r="K22" s="114">
        <f>J22</f>
        <v>32837.264999999999</v>
      </c>
      <c r="L22" s="126" t="s">
        <v>79</v>
      </c>
      <c r="M22" s="117">
        <f>+F22/J22</f>
        <v>1.5243352331565982</v>
      </c>
      <c r="N22" s="118">
        <f>+G22/E22</f>
        <v>484.73362573099354</v>
      </c>
      <c r="O22" s="118"/>
      <c r="U22" s="179"/>
      <c r="V22" s="179"/>
      <c r="W22" s="179"/>
      <c r="X22" s="179"/>
      <c r="Y22" s="179"/>
      <c r="Z22" s="179"/>
      <c r="AA22" s="179"/>
    </row>
    <row r="23" spans="2:29" x14ac:dyDescent="0.25">
      <c r="B23" s="44">
        <v>201</v>
      </c>
      <c r="C23" s="110">
        <v>74</v>
      </c>
      <c r="D23" s="189"/>
      <c r="E23" s="127">
        <v>73</v>
      </c>
      <c r="F23" s="129">
        <v>24521</v>
      </c>
      <c r="G23" s="112">
        <v>40557.749999999898</v>
      </c>
      <c r="H23" s="113">
        <v>573</v>
      </c>
      <c r="I23" s="128">
        <f t="shared" si="1"/>
        <v>24.39429030243554</v>
      </c>
      <c r="J23" s="115">
        <v>13671.779999999999</v>
      </c>
      <c r="K23" s="115">
        <v>24.27</v>
      </c>
      <c r="L23" s="116" t="s">
        <v>80</v>
      </c>
      <c r="M23" s="117">
        <f t="shared" si="2"/>
        <v>1.7935484625996032</v>
      </c>
      <c r="N23" s="118">
        <f t="shared" si="3"/>
        <v>555.5856164383548</v>
      </c>
      <c r="O23" s="118">
        <v>22.831151027269733</v>
      </c>
      <c r="S23" s="1" t="s">
        <v>2</v>
      </c>
      <c r="T23" s="1"/>
      <c r="U23" s="180" t="s">
        <v>40</v>
      </c>
      <c r="V23" s="180"/>
      <c r="W23" s="180"/>
      <c r="X23" s="180"/>
      <c r="Y23" s="180"/>
      <c r="Z23" s="180"/>
      <c r="AA23" s="180"/>
    </row>
    <row r="24" spans="2:29" x14ac:dyDescent="0.25">
      <c r="B24" s="44">
        <v>202</v>
      </c>
      <c r="C24" s="110">
        <v>10</v>
      </c>
      <c r="D24" s="189"/>
      <c r="E24" s="127">
        <v>10</v>
      </c>
      <c r="F24" s="111">
        <v>519</v>
      </c>
      <c r="G24" s="112">
        <v>857.650000000001</v>
      </c>
      <c r="H24" s="113">
        <v>50</v>
      </c>
      <c r="I24" s="128">
        <v>0</v>
      </c>
      <c r="J24" s="115">
        <v>860.00000000000011</v>
      </c>
      <c r="K24" s="115">
        <v>24.27</v>
      </c>
      <c r="L24" s="116" t="s">
        <v>81</v>
      </c>
      <c r="M24" s="117">
        <v>0</v>
      </c>
      <c r="N24" s="118">
        <v>0</v>
      </c>
      <c r="O24" s="118">
        <v>27.239873062992828</v>
      </c>
      <c r="T24" s="1"/>
      <c r="U24" s="171" t="s">
        <v>41</v>
      </c>
      <c r="V24" s="171"/>
      <c r="W24" s="171"/>
      <c r="X24" s="171"/>
      <c r="Y24" s="171"/>
      <c r="Z24" s="171"/>
      <c r="AA24" s="171"/>
    </row>
    <row r="25" spans="2:29" ht="15.75" thickBot="1" x14ac:dyDescent="0.3">
      <c r="B25" s="44">
        <v>204</v>
      </c>
      <c r="C25" s="110">
        <v>32</v>
      </c>
      <c r="D25" s="189"/>
      <c r="E25" s="127">
        <v>32</v>
      </c>
      <c r="F25" s="111">
        <v>9343</v>
      </c>
      <c r="G25" s="130">
        <v>15557.55</v>
      </c>
      <c r="H25" s="113">
        <v>274</v>
      </c>
      <c r="I25" s="128">
        <f t="shared" si="1"/>
        <v>25.817328519855593</v>
      </c>
      <c r="J25" s="115">
        <v>7389.78</v>
      </c>
      <c r="K25" s="115">
        <v>37.130000000000003</v>
      </c>
      <c r="L25" s="116" t="s">
        <v>82</v>
      </c>
      <c r="M25" s="117">
        <f t="shared" si="2"/>
        <v>1.2643136872816241</v>
      </c>
      <c r="N25" s="118">
        <f t="shared" si="3"/>
        <v>486.17343749999998</v>
      </c>
      <c r="O25" s="118">
        <v>25.880554582980125</v>
      </c>
      <c r="T25" s="1"/>
      <c r="U25" s="84"/>
      <c r="V25" s="84"/>
      <c r="W25" s="84"/>
      <c r="X25" s="84"/>
      <c r="Y25" s="84"/>
      <c r="Z25" s="84"/>
      <c r="AA25" s="84" t="s">
        <v>66</v>
      </c>
    </row>
    <row r="26" spans="2:29" ht="16.5" thickBot="1" x14ac:dyDescent="0.3">
      <c r="B26" s="44">
        <v>206</v>
      </c>
      <c r="C26" s="110">
        <v>14</v>
      </c>
      <c r="D26" s="189"/>
      <c r="E26" s="127">
        <v>14</v>
      </c>
      <c r="F26" s="111">
        <v>4561</v>
      </c>
      <c r="G26" s="130">
        <v>7523.35</v>
      </c>
      <c r="H26" s="113">
        <v>112</v>
      </c>
      <c r="I26" s="128">
        <f t="shared" si="1"/>
        <v>23.012699446434382</v>
      </c>
      <c r="J26" s="115">
        <v>3533.6</v>
      </c>
      <c r="K26" s="115">
        <v>30.099999999999969</v>
      </c>
      <c r="L26" s="116" t="s">
        <v>83</v>
      </c>
      <c r="M26" s="117">
        <f t="shared" si="2"/>
        <v>1.2907516413855558</v>
      </c>
      <c r="N26" s="118">
        <f t="shared" si="3"/>
        <v>537.38214285714287</v>
      </c>
      <c r="O26" s="118">
        <v>22.653625351599828</v>
      </c>
      <c r="S26" t="s">
        <v>24</v>
      </c>
      <c r="T26" s="1"/>
      <c r="U26" s="160">
        <f>B3</f>
        <v>44064</v>
      </c>
      <c r="V26" s="161"/>
      <c r="W26" s="161"/>
      <c r="X26" s="161"/>
      <c r="Y26" s="161"/>
      <c r="Z26" s="161"/>
      <c r="AA26" s="162"/>
    </row>
    <row r="27" spans="2:29" ht="15.75" thickBot="1" x14ac:dyDescent="0.3">
      <c r="B27" s="44">
        <v>209</v>
      </c>
      <c r="C27" s="110">
        <v>42</v>
      </c>
      <c r="D27" s="189"/>
      <c r="E27" s="127">
        <v>42</v>
      </c>
      <c r="F27" s="111">
        <v>11111</v>
      </c>
      <c r="G27" s="112">
        <v>18393.150000000001</v>
      </c>
      <c r="H27" s="113">
        <v>313</v>
      </c>
      <c r="I27" s="128">
        <f t="shared" si="1"/>
        <v>25.862799252598389</v>
      </c>
      <c r="J27" s="115">
        <v>7382.1050000000005</v>
      </c>
      <c r="K27" s="115">
        <v>23.87</v>
      </c>
      <c r="L27" s="116" t="s">
        <v>84</v>
      </c>
      <c r="M27" s="117">
        <f t="shared" si="2"/>
        <v>1.5051262478656156</v>
      </c>
      <c r="N27" s="118">
        <f t="shared" si="3"/>
        <v>437.93214285714288</v>
      </c>
      <c r="O27" s="118">
        <v>22.653625351599828</v>
      </c>
      <c r="T27" s="1"/>
      <c r="U27" s="166" t="s">
        <v>4</v>
      </c>
      <c r="V27" s="168" t="s">
        <v>5</v>
      </c>
      <c r="W27" s="169"/>
      <c r="X27" s="169"/>
      <c r="Y27" s="170"/>
      <c r="Z27" s="166" t="s">
        <v>2</v>
      </c>
      <c r="AA27" s="166" t="s">
        <v>3</v>
      </c>
    </row>
    <row r="28" spans="2:29" ht="15.75" thickBot="1" x14ac:dyDescent="0.3">
      <c r="B28" s="45">
        <v>257</v>
      </c>
      <c r="C28" s="110">
        <v>0</v>
      </c>
      <c r="D28" s="189"/>
      <c r="E28" s="131">
        <v>0</v>
      </c>
      <c r="F28" s="132">
        <v>0</v>
      </c>
      <c r="G28" s="133">
        <v>0</v>
      </c>
      <c r="H28" s="134"/>
      <c r="I28" s="135">
        <v>0</v>
      </c>
      <c r="J28" s="136">
        <v>0</v>
      </c>
      <c r="K28" s="136">
        <v>13.76</v>
      </c>
      <c r="L28" s="137" t="s">
        <v>65</v>
      </c>
      <c r="M28" s="138">
        <v>0</v>
      </c>
      <c r="N28" s="139">
        <v>0</v>
      </c>
      <c r="O28" s="139">
        <v>0</v>
      </c>
      <c r="T28" s="1"/>
      <c r="U28" s="167"/>
      <c r="V28" s="13" t="s">
        <v>10</v>
      </c>
      <c r="W28" s="192" t="s">
        <v>11</v>
      </c>
      <c r="X28" s="14" t="s">
        <v>12</v>
      </c>
      <c r="Y28" s="48" t="s">
        <v>25</v>
      </c>
      <c r="Z28" s="167"/>
      <c r="AA28" s="167"/>
    </row>
    <row r="29" spans="2:29" ht="15.75" customHeight="1" thickBot="1" x14ac:dyDescent="0.3">
      <c r="B29" s="49" t="s">
        <v>26</v>
      </c>
      <c r="C29" s="50">
        <f>SUM(C6+C9+C11+C17+C22)</f>
        <v>539</v>
      </c>
      <c r="D29" s="190"/>
      <c r="E29" s="50">
        <f>SUM(E6+E9+E11+E17+E22+P32)</f>
        <v>522</v>
      </c>
      <c r="F29" s="98">
        <f>SUM(F6+F9+F11+F17+F22)</f>
        <v>147867</v>
      </c>
      <c r="G29" s="90">
        <f>SUM(G6+G9+G11+G17+G22)</f>
        <v>228181.0499999999</v>
      </c>
      <c r="H29" s="52">
        <f>SUM(H6+H9+H11+H17+H22)</f>
        <v>5153</v>
      </c>
      <c r="I29" s="52"/>
      <c r="J29" s="53">
        <f>SUM(J6+J9+J11+J17+J22)</f>
        <v>97495.862000000008</v>
      </c>
      <c r="K29" s="53"/>
      <c r="L29" s="53"/>
      <c r="M29" s="53">
        <f t="shared" si="2"/>
        <v>1.5166489835230135</v>
      </c>
      <c r="N29" s="91">
        <f>G29/E29</f>
        <v>437.1284482758619</v>
      </c>
      <c r="O29" s="97"/>
      <c r="T29" s="1"/>
      <c r="U29" s="66" t="s">
        <v>14</v>
      </c>
      <c r="V29" s="54">
        <f>C6</f>
        <v>14</v>
      </c>
      <c r="W29" s="193"/>
      <c r="X29" s="54">
        <f>E6</f>
        <v>8</v>
      </c>
      <c r="Y29" s="55">
        <f t="shared" ref="Y29:Y34" si="4">+X29/V29</f>
        <v>0.5714285714285714</v>
      </c>
      <c r="Z29" s="24">
        <f>F7</f>
        <v>2418</v>
      </c>
      <c r="AA29" s="67">
        <f>G6</f>
        <v>2901.6</v>
      </c>
    </row>
    <row r="30" spans="2:29" ht="15.75" customHeight="1" x14ac:dyDescent="0.25">
      <c r="B30" s="195" t="s">
        <v>64</v>
      </c>
      <c r="C30" s="196"/>
      <c r="D30" s="196"/>
      <c r="E30" s="196"/>
      <c r="F30" s="196"/>
      <c r="G30" s="196"/>
      <c r="H30" s="196"/>
      <c r="I30" s="196"/>
      <c r="J30" s="196"/>
      <c r="K30" s="196"/>
      <c r="L30" s="196"/>
      <c r="M30" s="196"/>
      <c r="N30" s="196"/>
      <c r="O30" s="196"/>
      <c r="S30" s="73" t="s">
        <v>39</v>
      </c>
      <c r="U30" s="68" t="s">
        <v>16</v>
      </c>
      <c r="V30" s="34">
        <f>C9</f>
        <v>70</v>
      </c>
      <c r="W30" s="193"/>
      <c r="X30" s="56">
        <f>E9</f>
        <v>70</v>
      </c>
      <c r="Y30" s="55">
        <f t="shared" si="4"/>
        <v>1</v>
      </c>
      <c r="Z30" s="24">
        <f>F9</f>
        <v>10355</v>
      </c>
      <c r="AA30" s="67">
        <f>G9</f>
        <v>24673.75</v>
      </c>
    </row>
    <row r="31" spans="2:29" x14ac:dyDescent="0.25">
      <c r="B31" s="195"/>
      <c r="C31" s="196"/>
      <c r="D31" s="196"/>
      <c r="E31" s="196"/>
      <c r="F31" s="196"/>
      <c r="G31" s="196"/>
      <c r="H31" s="196"/>
      <c r="I31" s="196"/>
      <c r="J31" s="196"/>
      <c r="K31" s="196"/>
      <c r="L31" s="196"/>
      <c r="M31" s="196"/>
      <c r="N31" s="196"/>
      <c r="O31" s="196"/>
      <c r="Q31" s="85"/>
      <c r="U31" s="69" t="s">
        <v>18</v>
      </c>
      <c r="V31" s="34">
        <f>C11</f>
        <v>168</v>
      </c>
      <c r="W31" s="193"/>
      <c r="X31" s="56">
        <f>E11</f>
        <v>162</v>
      </c>
      <c r="Y31" s="55">
        <f t="shared" si="4"/>
        <v>0.9642857142857143</v>
      </c>
      <c r="Z31" s="24">
        <f>F11</f>
        <v>47610</v>
      </c>
      <c r="AA31" s="67">
        <f>G11</f>
        <v>65199.75</v>
      </c>
    </row>
    <row r="32" spans="2:29" x14ac:dyDescent="0.25">
      <c r="B32" s="194" t="s">
        <v>42</v>
      </c>
      <c r="C32" s="194"/>
      <c r="D32" s="172" t="s">
        <v>43</v>
      </c>
      <c r="E32" s="172"/>
      <c r="F32" s="172"/>
      <c r="G32" s="172" t="s">
        <v>44</v>
      </c>
      <c r="H32" s="172"/>
      <c r="I32" s="172" t="s">
        <v>45</v>
      </c>
      <c r="J32" s="172"/>
      <c r="K32" s="172"/>
      <c r="L32" s="172"/>
      <c r="M32" s="172"/>
      <c r="N32" s="172"/>
      <c r="O32" s="172"/>
      <c r="U32" s="70" t="s">
        <v>21</v>
      </c>
      <c r="V32" s="34">
        <f>C17</f>
        <v>115</v>
      </c>
      <c r="W32" s="193"/>
      <c r="X32" s="56">
        <f>E17</f>
        <v>111</v>
      </c>
      <c r="Y32" s="55">
        <f t="shared" si="4"/>
        <v>0.9652173913043478</v>
      </c>
      <c r="Z32" s="24">
        <f>F17</f>
        <v>37429</v>
      </c>
      <c r="AA32" s="67">
        <f>G17</f>
        <v>52516.5</v>
      </c>
    </row>
    <row r="33" spans="2:27" ht="15.75" thickBot="1" x14ac:dyDescent="0.3">
      <c r="B33" s="199" t="s">
        <v>46</v>
      </c>
      <c r="C33" s="199"/>
      <c r="D33" s="173">
        <v>40</v>
      </c>
      <c r="E33" s="173"/>
      <c r="F33" s="173"/>
      <c r="G33" s="173">
        <v>33</v>
      </c>
      <c r="H33" s="173"/>
      <c r="I33" s="173">
        <v>7</v>
      </c>
      <c r="J33" s="173"/>
      <c r="K33" s="173"/>
      <c r="L33" s="173"/>
      <c r="M33" s="173"/>
      <c r="N33" s="173"/>
      <c r="O33" s="173"/>
      <c r="U33" s="71" t="s">
        <v>23</v>
      </c>
      <c r="V33" s="46">
        <f>C22</f>
        <v>172</v>
      </c>
      <c r="W33" s="193"/>
      <c r="X33" s="57">
        <f>E22</f>
        <v>171</v>
      </c>
      <c r="Y33" s="58">
        <f t="shared" si="4"/>
        <v>0.9941860465116279</v>
      </c>
      <c r="Z33" s="47">
        <f>F22</f>
        <v>50055</v>
      </c>
      <c r="AA33" s="72">
        <f>G22</f>
        <v>82889.449999999895</v>
      </c>
    </row>
    <row r="34" spans="2:27" ht="15.75" thickBot="1" x14ac:dyDescent="0.3">
      <c r="B34" s="199" t="s">
        <v>47</v>
      </c>
      <c r="C34" s="199"/>
      <c r="D34" s="173">
        <v>58</v>
      </c>
      <c r="E34" s="173"/>
      <c r="F34" s="173"/>
      <c r="G34" s="173">
        <v>55</v>
      </c>
      <c r="H34" s="173"/>
      <c r="I34" s="173">
        <v>3</v>
      </c>
      <c r="J34" s="173"/>
      <c r="K34" s="173"/>
      <c r="L34" s="173"/>
      <c r="M34" s="173"/>
      <c r="N34" s="173"/>
      <c r="O34" s="173"/>
      <c r="U34" s="49" t="s">
        <v>26</v>
      </c>
      <c r="V34" s="75">
        <f>SUM(V29:V33)</f>
        <v>539</v>
      </c>
      <c r="W34" s="193"/>
      <c r="X34" s="75">
        <f>SUM(X29:X33)</f>
        <v>522</v>
      </c>
      <c r="Y34" s="59">
        <f t="shared" si="4"/>
        <v>0.96846011131725418</v>
      </c>
      <c r="Z34" s="51">
        <f>SUM(Z29+Z30+Z31+Z32+Z33)</f>
        <v>147867</v>
      </c>
      <c r="AA34" s="60">
        <f>SUM(AA29:AA33)</f>
        <v>228181.0499999999</v>
      </c>
    </row>
    <row r="35" spans="2:27" x14ac:dyDescent="0.25">
      <c r="B35" s="199" t="s">
        <v>48</v>
      </c>
      <c r="C35" s="199"/>
      <c r="D35" s="173">
        <v>70</v>
      </c>
      <c r="E35" s="173"/>
      <c r="F35" s="173"/>
      <c r="G35" s="200">
        <v>74</v>
      </c>
      <c r="H35" s="201"/>
      <c r="I35" s="173">
        <v>0</v>
      </c>
      <c r="J35" s="173"/>
      <c r="K35" s="173"/>
      <c r="L35" s="173"/>
      <c r="M35" s="173"/>
      <c r="N35" s="173"/>
      <c r="O35" s="173"/>
      <c r="U35" s="74" t="s">
        <v>50</v>
      </c>
      <c r="V35" s="155" t="s">
        <v>60</v>
      </c>
      <c r="W35" s="156"/>
      <c r="X35" s="157"/>
    </row>
    <row r="36" spans="2:27" x14ac:dyDescent="0.25">
      <c r="B36" s="199" t="s">
        <v>49</v>
      </c>
      <c r="C36" s="199"/>
      <c r="D36" s="173">
        <v>0</v>
      </c>
      <c r="E36" s="173"/>
      <c r="F36" s="173"/>
      <c r="G36" s="173">
        <v>0</v>
      </c>
      <c r="H36" s="173"/>
      <c r="I36" s="173">
        <f t="shared" ref="I36" si="5">+D36-G36</f>
        <v>0</v>
      </c>
      <c r="J36" s="173"/>
      <c r="K36" s="173"/>
      <c r="L36" s="173"/>
      <c r="M36" s="173"/>
      <c r="N36" s="173"/>
      <c r="O36" s="173"/>
      <c r="U36" s="79" t="s">
        <v>51</v>
      </c>
      <c r="V36" s="144" t="s">
        <v>60</v>
      </c>
      <c r="W36" s="145"/>
      <c r="X36" s="146"/>
    </row>
    <row r="37" spans="2:27" x14ac:dyDescent="0.25">
      <c r="B37" s="148" t="s">
        <v>26</v>
      </c>
      <c r="C37" s="148"/>
      <c r="D37" s="149">
        <f>SUM(D33+D34+D35+D36)</f>
        <v>168</v>
      </c>
      <c r="E37" s="150"/>
      <c r="F37" s="151"/>
      <c r="G37" s="148">
        <f>SUM(G33+G34+G35+G36)</f>
        <v>162</v>
      </c>
      <c r="H37" s="148"/>
      <c r="I37" s="148">
        <f>SUM(I33+I34+I35+I36)</f>
        <v>10</v>
      </c>
      <c r="J37" s="148"/>
      <c r="K37" s="148"/>
      <c r="L37" s="148"/>
      <c r="M37" s="148"/>
      <c r="N37" s="148"/>
      <c r="O37" s="148"/>
      <c r="U37" s="78" t="s">
        <v>52</v>
      </c>
      <c r="V37" s="140" t="s">
        <v>60</v>
      </c>
      <c r="W37" s="141"/>
      <c r="X37" s="142"/>
    </row>
    <row r="38" spans="2:27" x14ac:dyDescent="0.25">
      <c r="B38" s="74" t="s">
        <v>50</v>
      </c>
      <c r="C38" s="147" t="s">
        <v>60</v>
      </c>
      <c r="D38" s="147"/>
      <c r="E38" s="147"/>
      <c r="F38" s="204" t="s">
        <v>62</v>
      </c>
      <c r="G38" s="204"/>
      <c r="H38" s="204"/>
      <c r="I38" s="92"/>
      <c r="U38" s="86" t="s">
        <v>59</v>
      </c>
      <c r="V38" s="152" t="s">
        <v>85</v>
      </c>
      <c r="W38" s="153"/>
      <c r="X38" s="154"/>
    </row>
    <row r="39" spans="2:27" x14ac:dyDescent="0.25">
      <c r="B39" s="79" t="s">
        <v>51</v>
      </c>
      <c r="C39" s="143" t="s">
        <v>60</v>
      </c>
      <c r="D39" s="143"/>
      <c r="E39" s="143"/>
    </row>
    <row r="40" spans="2:27" x14ac:dyDescent="0.25">
      <c r="B40" s="78" t="s">
        <v>52</v>
      </c>
      <c r="C40" s="202" t="s">
        <v>60</v>
      </c>
      <c r="D40" s="202"/>
      <c r="E40" s="202"/>
    </row>
    <row r="41" spans="2:27" x14ac:dyDescent="0.25">
      <c r="B41" s="86" t="s">
        <v>59</v>
      </c>
      <c r="C41" s="203" t="s">
        <v>60</v>
      </c>
      <c r="D41" s="203"/>
      <c r="E41" s="203"/>
    </row>
    <row r="48" spans="2:27" x14ac:dyDescent="0.25">
      <c r="K48" s="197"/>
      <c r="L48" s="198"/>
    </row>
    <row r="49" spans="11:12" x14ac:dyDescent="0.25">
      <c r="K49" s="82"/>
      <c r="L49" s="83"/>
    </row>
    <row r="50" spans="11:12" x14ac:dyDescent="0.25">
      <c r="K50" s="82"/>
      <c r="L50" s="83"/>
    </row>
    <row r="51" spans="11:12" x14ac:dyDescent="0.25">
      <c r="K51" s="82"/>
      <c r="L51" s="83"/>
    </row>
    <row r="52" spans="11:12" x14ac:dyDescent="0.25">
      <c r="K52" s="82"/>
      <c r="L52" s="83"/>
    </row>
    <row r="53" spans="11:12" x14ac:dyDescent="0.25">
      <c r="K53" s="82"/>
      <c r="L53" s="83"/>
    </row>
  </sheetData>
  <mergeCells count="58">
    <mergeCell ref="I34:O34"/>
    <mergeCell ref="I35:O35"/>
    <mergeCell ref="B33:C33"/>
    <mergeCell ref="B34:C34"/>
    <mergeCell ref="D34:F34"/>
    <mergeCell ref="G34:H34"/>
    <mergeCell ref="K48:L48"/>
    <mergeCell ref="B35:C35"/>
    <mergeCell ref="D35:F35"/>
    <mergeCell ref="G35:H35"/>
    <mergeCell ref="B36:C36"/>
    <mergeCell ref="D36:F36"/>
    <mergeCell ref="G36:H36"/>
    <mergeCell ref="C40:E40"/>
    <mergeCell ref="C41:E41"/>
    <mergeCell ref="F38:H38"/>
    <mergeCell ref="I36:O36"/>
    <mergeCell ref="I37:O37"/>
    <mergeCell ref="B1:N1"/>
    <mergeCell ref="B2:N2"/>
    <mergeCell ref="U22:AA22"/>
    <mergeCell ref="U23:AA23"/>
    <mergeCell ref="B4:B5"/>
    <mergeCell ref="C4:E4"/>
    <mergeCell ref="F4:F5"/>
    <mergeCell ref="G4:G5"/>
    <mergeCell ref="D5:D29"/>
    <mergeCell ref="H4:H5"/>
    <mergeCell ref="AA27:AA28"/>
    <mergeCell ref="W28:W34"/>
    <mergeCell ref="B32:C32"/>
    <mergeCell ref="D32:F32"/>
    <mergeCell ref="B30:O31"/>
    <mergeCell ref="I32:O32"/>
    <mergeCell ref="V35:X35"/>
    <mergeCell ref="B3:J3"/>
    <mergeCell ref="M3:N3"/>
    <mergeCell ref="U26:AA26"/>
    <mergeCell ref="N4:N5"/>
    <mergeCell ref="S5:W5"/>
    <mergeCell ref="J4:J5"/>
    <mergeCell ref="M4:M5"/>
    <mergeCell ref="U27:U28"/>
    <mergeCell ref="V27:Y27"/>
    <mergeCell ref="Z27:Z28"/>
    <mergeCell ref="U24:AA24"/>
    <mergeCell ref="G32:H32"/>
    <mergeCell ref="D33:F33"/>
    <mergeCell ref="G33:H33"/>
    <mergeCell ref="I33:O33"/>
    <mergeCell ref="V37:X37"/>
    <mergeCell ref="C39:E39"/>
    <mergeCell ref="V36:X36"/>
    <mergeCell ref="C38:E38"/>
    <mergeCell ref="B37:C37"/>
    <mergeCell ref="D37:F37"/>
    <mergeCell ref="G37:H37"/>
    <mergeCell ref="V38:X38"/>
  </mergeCells>
  <pageMargins left="0.70866141732283472" right="0.70866141732283472" top="0.74803149606299213" bottom="0.74803149606299213" header="0.31496062992125984" footer="0.31496062992125984"/>
  <pageSetup paperSize="9" scale="15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"/>
  <sheetViews>
    <sheetView workbookViewId="0">
      <selection activeCell="E33" sqref="E33"/>
    </sheetView>
  </sheetViews>
  <sheetFormatPr baseColWidth="10" defaultColWidth="10.710937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workbookViewId="0">
      <selection activeCell="D13" sqref="D13"/>
    </sheetView>
  </sheetViews>
  <sheetFormatPr baseColWidth="10" defaultColWidth="10.710937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C10:J19"/>
  <sheetViews>
    <sheetView workbookViewId="0">
      <selection activeCell="H33" sqref="H33"/>
    </sheetView>
  </sheetViews>
  <sheetFormatPr baseColWidth="10" defaultColWidth="10.7109375" defaultRowHeight="15" x14ac:dyDescent="0.25"/>
  <cols>
    <col min="6" max="6" width="21.42578125" customWidth="1"/>
    <col min="10" max="10" width="21.28515625" customWidth="1"/>
  </cols>
  <sheetData>
    <row r="10" spans="3:10" ht="24" customHeight="1" x14ac:dyDescent="0.25">
      <c r="C10" s="210" t="s">
        <v>4</v>
      </c>
      <c r="D10" s="205" t="s">
        <v>27</v>
      </c>
      <c r="E10" s="205" t="s">
        <v>28</v>
      </c>
      <c r="F10" s="205" t="s">
        <v>29</v>
      </c>
      <c r="G10" s="205" t="s">
        <v>30</v>
      </c>
      <c r="H10" s="205" t="s">
        <v>31</v>
      </c>
      <c r="I10" s="205" t="s">
        <v>32</v>
      </c>
      <c r="J10" s="205" t="s">
        <v>33</v>
      </c>
    </row>
    <row r="11" spans="3:10" ht="24" customHeight="1" x14ac:dyDescent="0.25">
      <c r="C11" s="211"/>
      <c r="D11" s="205"/>
      <c r="E11" s="205"/>
      <c r="F11" s="205"/>
      <c r="G11" s="205"/>
      <c r="H11" s="205"/>
      <c r="I11" s="205"/>
      <c r="J11" s="205"/>
    </row>
    <row r="12" spans="3:10" ht="20.100000000000001" customHeight="1" x14ac:dyDescent="0.25">
      <c r="C12" s="208" t="s">
        <v>34</v>
      </c>
      <c r="D12" s="61"/>
      <c r="E12" s="61" t="s">
        <v>35</v>
      </c>
      <c r="F12" s="61"/>
      <c r="G12" s="61"/>
      <c r="H12" s="61"/>
      <c r="I12" s="61"/>
      <c r="J12" s="61"/>
    </row>
    <row r="13" spans="3:10" ht="20.100000000000001" customHeight="1" x14ac:dyDescent="0.25">
      <c r="C13" s="209"/>
      <c r="D13" s="61"/>
      <c r="E13" s="61"/>
      <c r="F13" s="61"/>
      <c r="G13" s="61"/>
      <c r="H13" s="61"/>
      <c r="I13" s="61"/>
      <c r="J13" s="61"/>
    </row>
    <row r="14" spans="3:10" ht="20.100000000000001" customHeight="1" x14ac:dyDescent="0.25">
      <c r="C14" s="63" t="s">
        <v>21</v>
      </c>
      <c r="D14" s="61"/>
      <c r="E14" s="61"/>
      <c r="F14" s="61"/>
      <c r="G14" s="61"/>
      <c r="H14" s="61"/>
      <c r="I14" s="61"/>
      <c r="J14" s="61"/>
    </row>
    <row r="15" spans="3:10" ht="20.100000000000001" customHeight="1" x14ac:dyDescent="0.25">
      <c r="C15" s="64" t="s">
        <v>18</v>
      </c>
      <c r="D15" s="61"/>
      <c r="E15" s="61"/>
      <c r="F15" s="61"/>
      <c r="G15" s="61"/>
      <c r="H15" s="61"/>
      <c r="I15" s="61"/>
      <c r="J15" s="61"/>
    </row>
    <row r="16" spans="3:10" ht="20.100000000000001" customHeight="1" x14ac:dyDescent="0.25">
      <c r="C16" s="206" t="s">
        <v>16</v>
      </c>
      <c r="D16" s="61"/>
      <c r="E16" s="61"/>
      <c r="F16" s="61"/>
      <c r="G16" s="61"/>
      <c r="H16" s="61"/>
      <c r="I16" s="61"/>
      <c r="J16" s="61"/>
    </row>
    <row r="17" spans="3:10" ht="20.100000000000001" customHeight="1" x14ac:dyDescent="0.25">
      <c r="C17" s="207"/>
      <c r="D17" s="61"/>
      <c r="E17" s="61"/>
      <c r="F17" s="61"/>
      <c r="G17" s="61"/>
      <c r="H17" s="61"/>
      <c r="I17" s="61"/>
      <c r="J17" s="61"/>
    </row>
    <row r="18" spans="3:10" ht="20.100000000000001" customHeight="1" x14ac:dyDescent="0.25">
      <c r="C18" s="65" t="s">
        <v>14</v>
      </c>
      <c r="D18" s="61"/>
      <c r="E18" s="61"/>
      <c r="F18" s="61"/>
      <c r="G18" s="61"/>
      <c r="H18" s="61"/>
      <c r="I18" s="61"/>
      <c r="J18" s="61"/>
    </row>
    <row r="19" spans="3:10" ht="20.100000000000001" customHeight="1" x14ac:dyDescent="0.25">
      <c r="C19" s="62" t="s">
        <v>26</v>
      </c>
      <c r="D19" s="61"/>
      <c r="E19" s="61"/>
      <c r="F19" s="61"/>
      <c r="G19" s="61"/>
      <c r="H19" s="61"/>
      <c r="I19" s="61"/>
      <c r="J19" s="61"/>
    </row>
  </sheetData>
  <mergeCells count="10">
    <mergeCell ref="I10:I11"/>
    <mergeCell ref="J10:J11"/>
    <mergeCell ref="C16:C17"/>
    <mergeCell ref="C12:C13"/>
    <mergeCell ref="C10:C11"/>
    <mergeCell ref="D10:D11"/>
    <mergeCell ref="E10:E11"/>
    <mergeCell ref="F10:F11"/>
    <mergeCell ref="G10:G11"/>
    <mergeCell ref="H10:H1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miercoles demanda</vt:lpstr>
      <vt:lpstr>Hoja2</vt:lpstr>
      <vt:lpstr>Hoja1</vt:lpstr>
      <vt:lpstr>INCIDENCIAS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Rosita Mejia Ojeda</dc:creator>
  <cp:lastModifiedBy>OperadorPana OperadorSit</cp:lastModifiedBy>
  <dcterms:created xsi:type="dcterms:W3CDTF">2019-02-06T14:14:25Z</dcterms:created>
  <dcterms:modified xsi:type="dcterms:W3CDTF">2020-08-23T01:26:46Z</dcterms:modified>
</cp:coreProperties>
</file>