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AGOSTO\"/>
    </mc:Choice>
  </mc:AlternateContent>
  <bookViews>
    <workbookView xWindow="0" yWindow="0" windowWidth="28800" windowHeight="12300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U26" i="1" l="1"/>
  <c r="J9" i="1" l="1"/>
  <c r="F22" i="1" l="1"/>
  <c r="Z33" i="1" s="1"/>
  <c r="M7" i="1"/>
  <c r="M6" i="1" s="1"/>
  <c r="H22" i="1"/>
  <c r="J22" i="1"/>
  <c r="K22" i="1" s="1"/>
  <c r="E22" i="1"/>
  <c r="I7" i="1"/>
  <c r="I6" i="1" s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X33" i="1" l="1"/>
  <c r="E29" i="1"/>
  <c r="Y30" i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<sst xmlns="http://schemas.openxmlformats.org/spreadsheetml/2006/main" count="126" uniqueCount="83">
  <si>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</si>
  <si>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</si>
  <si>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</si>
  <si>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</si>
  <si>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</si>
  <si>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</si>
  <si>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</si>
  <si>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</si>
  <si>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</si>
  <si>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</si>
  <si>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</si>
  <si>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</si>
  <si>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</si>
  <si>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</si>
  <si>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</si>
  <si>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</si>
  <si>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</si>
  <si>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</si>
  <si>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</si>
  <si>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</si>
  <si>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</si>
  <si>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</si>
  <si>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</si>
  <si>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</si>
  <si>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</si>
  <si>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</si>
  <si>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</si>
  <si>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</si>
  <si>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</si>
  <si>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</si>
  <si>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</si>
  <si>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</si>
  <si>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</si>
  <si>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</si>
  <si>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</si>
  <si>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</si>
  <si>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</si>
  <si>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</si>
  <si>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</si>
  <si>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</si>
  <si>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</si>
  <si>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</si>
  <si>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</si>
  <si>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</si>
  <si>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</si>
  <si>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</si>
  <si>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</si>
  <si>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</si>
  <si>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</si>
  <si>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</si>
  <si>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</si>
  <si>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</si>
  <si>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</si>
  <si>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</si>
  <si>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</si>
  <si>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</si>
  <si>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</si>
  <si>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</si>
  <si>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</si>
  <si>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</si>
  <si>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</si>
  <si>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</si>
  <si>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</si>
  <si>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</si>
  <si>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>0</t>
  </si>
  <si>
    <t>1281:25</t>
  </si>
  <si>
    <t>518:44</t>
  </si>
  <si>
    <t>288:35</t>
  </si>
  <si>
    <t>143:01</t>
  </si>
  <si>
    <t>295:18</t>
  </si>
  <si>
    <t xml:space="preserve">  14:00:00 p.m.</t>
  </si>
  <si>
    <t>00</t>
  </si>
  <si>
    <t>231:39</t>
  </si>
  <si>
    <t>27:32</t>
  </si>
  <si>
    <t>263:30</t>
  </si>
  <si>
    <t>89:14</t>
  </si>
  <si>
    <t>65:02</t>
  </si>
  <si>
    <t>59:01</t>
  </si>
  <si>
    <t>50:13</t>
  </si>
  <si>
    <t>122:42</t>
  </si>
  <si>
    <t>68:45</t>
  </si>
  <si>
    <t>53:57</t>
  </si>
  <si>
    <t xml:space="preserve">BUSES  POR CONSORCIO  SAN JUAN DE LURIGANCHO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</si>
</sst>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1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335380" cy="5939099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topLeftCell="B1" zoomScale="123" zoomScaleNormal="123" workbookViewId="0">
      <selection activeCell="L21" sqref="L21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73" t="s">
        <v>37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5"/>
      <c r="O1" s="93"/>
    </row>
    <row r="2" spans="2:32" ht="18" customHeight="1" thickBot="1" x14ac:dyDescent="0.3">
      <c r="B2" s="176" t="s">
        <v>38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77"/>
      <c r="O2" s="93"/>
    </row>
    <row r="3" spans="2:32" ht="18.75" customHeight="1" thickBot="1" x14ac:dyDescent="0.3">
      <c r="B3" s="157">
        <v>44066</v>
      </c>
      <c r="C3" s="157"/>
      <c r="D3" s="157"/>
      <c r="E3" s="157"/>
      <c r="F3" s="157"/>
      <c r="G3" s="157"/>
      <c r="H3" s="157"/>
      <c r="I3" s="157"/>
      <c r="J3" s="157"/>
      <c r="K3" s="76"/>
      <c r="L3" s="76"/>
      <c r="M3" s="158">
        <v>0.58333333333333337</v>
      </c>
      <c r="N3" s="158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80" t="s">
        <v>4</v>
      </c>
      <c r="C4" s="182" t="s">
        <v>5</v>
      </c>
      <c r="D4" s="183"/>
      <c r="E4" s="184"/>
      <c r="F4" s="185" t="s">
        <v>36</v>
      </c>
      <c r="G4" s="186" t="s">
        <v>3</v>
      </c>
      <c r="H4" s="190" t="s">
        <v>6</v>
      </c>
      <c r="I4" s="80" t="s">
        <v>55</v>
      </c>
      <c r="J4" s="162" t="s">
        <v>7</v>
      </c>
      <c r="K4" s="77" t="s">
        <v>53</v>
      </c>
      <c r="L4" s="80" t="s">
        <v>54</v>
      </c>
      <c r="M4" s="162" t="s">
        <v>8</v>
      </c>
      <c r="N4" s="162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81"/>
      <c r="C5" s="13" t="s">
        <v>10</v>
      </c>
      <c r="D5" s="187" t="s">
        <v>11</v>
      </c>
      <c r="E5" s="14" t="s">
        <v>12</v>
      </c>
      <c r="F5" s="166"/>
      <c r="G5" s="186"/>
      <c r="H5" s="190"/>
      <c r="I5" s="89" t="s">
        <v>58</v>
      </c>
      <c r="J5" s="163"/>
      <c r="K5" s="88" t="s">
        <v>57</v>
      </c>
      <c r="L5" s="89" t="s">
        <v>56</v>
      </c>
      <c r="M5" s="163"/>
      <c r="N5" s="163"/>
      <c r="O5" s="96" t="s">
        <v>63</v>
      </c>
      <c r="Q5" s="15"/>
      <c r="R5" s="15"/>
      <c r="S5" s="164" t="s">
        <v>13</v>
      </c>
      <c r="T5" s="164"/>
      <c r="U5" s="164"/>
      <c r="V5" s="164"/>
      <c r="W5" s="164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6</v>
      </c>
      <c r="D6" s="188"/>
      <c r="E6" s="100">
        <f>E7</f>
        <v>3</v>
      </c>
      <c r="F6" s="101">
        <f>F7</f>
        <v>702</v>
      </c>
      <c r="G6" s="102">
        <f>G7</f>
        <v>842.4</v>
      </c>
      <c r="H6" s="103">
        <f>+H7</f>
        <v>47</v>
      </c>
      <c r="I6" s="104">
        <f>I7</f>
        <v>19.813075060532682</v>
      </c>
      <c r="J6" s="105">
        <f>SUM(J8+J7)</f>
        <v>545.52</v>
      </c>
      <c r="K6" s="105">
        <f>J6</f>
        <v>545.52</v>
      </c>
      <c r="L6" s="106" t="s">
        <v>73</v>
      </c>
      <c r="M6" s="107">
        <f>M7</f>
        <v>1.2868455785305764</v>
      </c>
      <c r="N6" s="108">
        <f>N7</f>
        <v>280.8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6</v>
      </c>
      <c r="D7" s="188"/>
      <c r="E7" s="110">
        <v>3</v>
      </c>
      <c r="F7" s="111">
        <v>702</v>
      </c>
      <c r="G7" s="112">
        <v>842.4</v>
      </c>
      <c r="H7" s="113">
        <v>47</v>
      </c>
      <c r="I7" s="114">
        <f>J7/(L7*24)</f>
        <v>19.813075060532682</v>
      </c>
      <c r="J7" s="115">
        <v>545.52</v>
      </c>
      <c r="K7" s="115">
        <v>2717.99</v>
      </c>
      <c r="L7" s="116" t="s">
        <v>73</v>
      </c>
      <c r="M7" s="117">
        <f>+F7/J7</f>
        <v>1.2868455785305764</v>
      </c>
      <c r="N7" s="118">
        <f>+G7/E7</f>
        <v>280.8</v>
      </c>
      <c r="O7" s="118">
        <v>18.732073343050267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88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15</v>
      </c>
      <c r="D9" s="188"/>
      <c r="E9" s="121">
        <f>E10</f>
        <v>15</v>
      </c>
      <c r="F9" s="122">
        <f>F10</f>
        <v>1876</v>
      </c>
      <c r="G9" s="123">
        <f t="shared" ref="G9" si="0">G10</f>
        <v>4065</v>
      </c>
      <c r="H9" s="124">
        <f>H10</f>
        <v>224</v>
      </c>
      <c r="I9" s="114">
        <f t="shared" ref="I9:I27" si="1">J9/(L9*24)</f>
        <v>33.118929419382688</v>
      </c>
      <c r="J9" s="125">
        <f>J10</f>
        <v>7672</v>
      </c>
      <c r="K9" s="125">
        <f>J9</f>
        <v>7672</v>
      </c>
      <c r="L9" s="126" t="s">
        <v>72</v>
      </c>
      <c r="M9" s="117">
        <f t="shared" ref="M9:M29" si="2">+F9/J9</f>
        <v>0.24452554744525548</v>
      </c>
      <c r="N9" s="118">
        <f t="shared" ref="N9:N27" si="3">+G9/E9</f>
        <v>271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15</v>
      </c>
      <c r="D10" s="188"/>
      <c r="E10" s="127">
        <v>15</v>
      </c>
      <c r="F10" s="111">
        <v>1876</v>
      </c>
      <c r="G10" s="112">
        <v>4065</v>
      </c>
      <c r="H10" s="113">
        <v>224</v>
      </c>
      <c r="I10" s="114">
        <f>J10/(L10*24)</f>
        <v>33.118929419382688</v>
      </c>
      <c r="J10" s="115">
        <v>7672</v>
      </c>
      <c r="K10" s="115">
        <v>32.5</v>
      </c>
      <c r="L10" s="116" t="s">
        <v>72</v>
      </c>
      <c r="M10" s="117">
        <f>+F10/J10</f>
        <v>0.24452554744525548</v>
      </c>
      <c r="N10" s="118">
        <f t="shared" si="3"/>
        <v>271</v>
      </c>
      <c r="O10" s="118">
        <v>33.971307357294272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55</v>
      </c>
      <c r="D11" s="188"/>
      <c r="E11" s="121">
        <f>SUM(E15+E14+E13+E12+E16)</f>
        <v>55</v>
      </c>
      <c r="F11" s="122">
        <f>SUM(F15+F14+F13+F12+F16)</f>
        <v>7727</v>
      </c>
      <c r="G11" s="123">
        <f>SUM(G15+G14+G13+G12+G16)</f>
        <v>9946.5</v>
      </c>
      <c r="H11" s="124">
        <f>SUM(H12+H13+H14+H15+H16)</f>
        <v>388</v>
      </c>
      <c r="I11" s="114">
        <f t="shared" si="1"/>
        <v>31.659593927893738</v>
      </c>
      <c r="J11" s="125">
        <f>SUM(J12+J13+J14+J15+J16)</f>
        <v>8342.3029999999999</v>
      </c>
      <c r="K11" s="125">
        <f>J11</f>
        <v>8342.3029999999999</v>
      </c>
      <c r="L11" s="126" t="s">
        <v>74</v>
      </c>
      <c r="M11" s="117">
        <f t="shared" si="2"/>
        <v>0.92624302905324829</v>
      </c>
      <c r="N11" s="118">
        <f t="shared" si="3"/>
        <v>180.84545454545454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16</v>
      </c>
      <c r="D12" s="188"/>
      <c r="E12" s="127">
        <v>16</v>
      </c>
      <c r="F12" s="111">
        <v>2510</v>
      </c>
      <c r="G12" s="112">
        <v>3325.5</v>
      </c>
      <c r="H12" s="113">
        <v>104</v>
      </c>
      <c r="I12" s="114">
        <f t="shared" si="1"/>
        <v>28.226268210683603</v>
      </c>
      <c r="J12" s="115">
        <v>2518.7240000000002</v>
      </c>
      <c r="K12" s="115">
        <v>24.200000000000003</v>
      </c>
      <c r="L12" s="116" t="s">
        <v>75</v>
      </c>
      <c r="M12" s="117">
        <f t="shared" si="2"/>
        <v>0.99653634141732073</v>
      </c>
      <c r="N12" s="118">
        <f t="shared" si="3"/>
        <v>207.84375</v>
      </c>
      <c r="O12" s="118">
        <v>27.092645124274313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12</v>
      </c>
      <c r="D13" s="188"/>
      <c r="E13" s="127">
        <v>12</v>
      </c>
      <c r="F13" s="111">
        <v>1711</v>
      </c>
      <c r="G13" s="112">
        <v>2035.5</v>
      </c>
      <c r="H13" s="113">
        <v>90</v>
      </c>
      <c r="I13" s="114">
        <f t="shared" si="1"/>
        <v>30.118539210661201</v>
      </c>
      <c r="J13" s="115">
        <v>1958.7090000000001</v>
      </c>
      <c r="K13" s="115">
        <v>21.7</v>
      </c>
      <c r="L13" s="116" t="s">
        <v>76</v>
      </c>
      <c r="M13" s="117">
        <f t="shared" si="2"/>
        <v>0.87353455771122712</v>
      </c>
      <c r="N13" s="118">
        <f t="shared" si="3"/>
        <v>169.625</v>
      </c>
      <c r="O13" s="118">
        <v>27.831958191818444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14</v>
      </c>
      <c r="D14" s="188"/>
      <c r="E14" s="127">
        <v>14</v>
      </c>
      <c r="F14" s="111">
        <v>1693</v>
      </c>
      <c r="G14" s="112">
        <v>2265</v>
      </c>
      <c r="H14" s="113">
        <v>92</v>
      </c>
      <c r="I14" s="114">
        <f t="shared" si="1"/>
        <v>35.682801468511727</v>
      </c>
      <c r="J14" s="115">
        <v>2105.8800000000006</v>
      </c>
      <c r="K14" s="115">
        <v>22.95</v>
      </c>
      <c r="L14" s="116" t="s">
        <v>77</v>
      </c>
      <c r="M14" s="117">
        <f t="shared" si="2"/>
        <v>0.80393944574239729</v>
      </c>
      <c r="N14" s="118">
        <f t="shared" si="3"/>
        <v>161.78571428571428</v>
      </c>
      <c r="O14" s="118">
        <v>27.05714764271745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13</v>
      </c>
      <c r="D15" s="188"/>
      <c r="E15" s="127">
        <v>13</v>
      </c>
      <c r="F15" s="111">
        <v>1813</v>
      </c>
      <c r="G15" s="112">
        <v>2320.5</v>
      </c>
      <c r="H15" s="113">
        <v>102</v>
      </c>
      <c r="I15" s="128">
        <f t="shared" si="1"/>
        <v>35.028011948224368</v>
      </c>
      <c r="J15" s="115">
        <v>1758.9900000000002</v>
      </c>
      <c r="K15" s="115">
        <v>17.244999999999997</v>
      </c>
      <c r="L15" s="116" t="s">
        <v>78</v>
      </c>
      <c r="M15" s="117">
        <f t="shared" si="2"/>
        <v>1.0307051205521349</v>
      </c>
      <c r="N15" s="118">
        <f t="shared" si="3"/>
        <v>178.5</v>
      </c>
      <c r="O15" s="118">
        <v>30.761765747699563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88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64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19</v>
      </c>
      <c r="D17" s="188"/>
      <c r="E17" s="121">
        <f>SUM(E21+E20+E19+E18)</f>
        <v>19</v>
      </c>
      <c r="F17" s="122">
        <f>SUM(F21+F20+F19+F18)</f>
        <v>3019</v>
      </c>
      <c r="G17" s="123">
        <f>SUM(G21+G20+G19+G18)</f>
        <v>4275</v>
      </c>
      <c r="H17" s="124">
        <f>SUM(H21+H20+H19+H18)</f>
        <v>226</v>
      </c>
      <c r="I17" s="114">
        <f t="shared" si="1"/>
        <v>54.595069274653639</v>
      </c>
      <c r="J17" s="125">
        <f>SUM(J18:J21)</f>
        <v>6698.8150000000005</v>
      </c>
      <c r="K17" s="125">
        <f>J17</f>
        <v>6698.8150000000005</v>
      </c>
      <c r="L17" s="126" t="s">
        <v>79</v>
      </c>
      <c r="M17" s="117">
        <f t="shared" si="2"/>
        <v>0.4506767241668862</v>
      </c>
      <c r="N17" s="118">
        <f t="shared" si="3"/>
        <v>225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11</v>
      </c>
      <c r="D18" s="188"/>
      <c r="E18" s="127">
        <v>11</v>
      </c>
      <c r="F18" s="111">
        <v>1738</v>
      </c>
      <c r="G18" s="112">
        <v>2436</v>
      </c>
      <c r="H18" s="113">
        <v>108</v>
      </c>
      <c r="I18" s="128">
        <f t="shared" si="1"/>
        <v>60.913672727272733</v>
      </c>
      <c r="J18" s="115">
        <v>4187.8150000000005</v>
      </c>
      <c r="K18" s="115">
        <v>16.295000000000002</v>
      </c>
      <c r="L18" s="116" t="s">
        <v>80</v>
      </c>
      <c r="M18" s="117">
        <f t="shared" si="2"/>
        <v>0.4150135571891308</v>
      </c>
      <c r="N18" s="118">
        <f t="shared" si="3"/>
        <v>221.45454545454547</v>
      </c>
      <c r="O18" s="118">
        <v>23.924793735350086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0</v>
      </c>
      <c r="D19" s="188"/>
      <c r="E19" s="127">
        <v>0</v>
      </c>
      <c r="F19" s="111">
        <v>0</v>
      </c>
      <c r="G19" s="112">
        <v>0</v>
      </c>
      <c r="H19" s="113">
        <v>0</v>
      </c>
      <c r="I19" s="128">
        <v>0</v>
      </c>
      <c r="J19" s="115">
        <v>0</v>
      </c>
      <c r="K19" s="115">
        <v>11.69</v>
      </c>
      <c r="L19" s="116" t="s">
        <v>71</v>
      </c>
      <c r="M19" s="117">
        <v>0</v>
      </c>
      <c r="N19" s="118">
        <v>0</v>
      </c>
      <c r="O19" s="118">
        <v>0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0</v>
      </c>
      <c r="D20" s="188"/>
      <c r="E20" s="127">
        <v>0</v>
      </c>
      <c r="F20" s="111">
        <v>0</v>
      </c>
      <c r="G20" s="112">
        <v>0</v>
      </c>
      <c r="H20" s="113">
        <v>0</v>
      </c>
      <c r="I20" s="128">
        <v>0</v>
      </c>
      <c r="J20" s="115">
        <v>0</v>
      </c>
      <c r="K20" s="115">
        <v>12.96</v>
      </c>
      <c r="L20" s="116" t="s">
        <v>71</v>
      </c>
      <c r="M20" s="117">
        <v>0</v>
      </c>
      <c r="N20" s="118">
        <v>0</v>
      </c>
      <c r="O20" s="118">
        <v>0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8</v>
      </c>
      <c r="D21" s="188"/>
      <c r="E21" s="127">
        <v>8</v>
      </c>
      <c r="F21" s="111">
        <v>1281</v>
      </c>
      <c r="G21" s="112">
        <v>1839</v>
      </c>
      <c r="H21" s="113">
        <v>118</v>
      </c>
      <c r="I21" s="128">
        <f>J21/(L21*24)</f>
        <v>46.54309545875811</v>
      </c>
      <c r="J21" s="115">
        <v>2511</v>
      </c>
      <c r="K21" s="115">
        <v>9.94</v>
      </c>
      <c r="L21" s="116" t="s">
        <v>81</v>
      </c>
      <c r="M21" s="117">
        <f t="shared" si="2"/>
        <v>0.51015531660692948</v>
      </c>
      <c r="N21" s="118">
        <f t="shared" si="3"/>
        <v>229.875</v>
      </c>
      <c r="O21" s="118">
        <v>20.655354850962063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52</v>
      </c>
      <c r="D22" s="188"/>
      <c r="E22" s="121">
        <f>SUM(E28+E27+E26+E25+E24+E23)</f>
        <v>52</v>
      </c>
      <c r="F22" s="122">
        <f>SUM(F23:F28)</f>
        <v>7346</v>
      </c>
      <c r="G22" s="123">
        <f>SUM(G28+G27+G26+G25+G24+G23)</f>
        <v>11723.2</v>
      </c>
      <c r="H22" s="124">
        <f>SUM(H28+H27+H26+H25+H24+H23)</f>
        <v>266</v>
      </c>
      <c r="I22" s="114">
        <f t="shared" si="1"/>
        <v>5.3118514664759049</v>
      </c>
      <c r="J22" s="114">
        <f>SUM(J28+J27+J26+J25+J24+J23)</f>
        <v>6806.6949999999997</v>
      </c>
      <c r="K22" s="114">
        <f>J22</f>
        <v>6806.6949999999997</v>
      </c>
      <c r="L22" s="126" t="s">
        <v>65</v>
      </c>
      <c r="M22" s="117">
        <f>+F22/J22</f>
        <v>1.0792315507011847</v>
      </c>
      <c r="N22" s="118">
        <f>+G22/E22</f>
        <v>225.44615384615386</v>
      </c>
      <c r="O22" s="118"/>
      <c r="U22" s="178"/>
      <c r="V22" s="178"/>
      <c r="W22" s="178"/>
      <c r="X22" s="178"/>
      <c r="Y22" s="178"/>
      <c r="Z22" s="178"/>
      <c r="AA22" s="178"/>
    </row>
    <row r="23" spans="2:29" x14ac:dyDescent="0.25">
      <c r="B23" s="44">
        <v>201</v>
      </c>
      <c r="C23" s="110">
        <v>22</v>
      </c>
      <c r="D23" s="188"/>
      <c r="E23" s="127">
        <v>22</v>
      </c>
      <c r="F23" s="111">
        <v>3554</v>
      </c>
      <c r="G23" s="112">
        <v>5712</v>
      </c>
      <c r="H23" s="113">
        <v>98</v>
      </c>
      <c r="I23" s="128">
        <f t="shared" si="1"/>
        <v>4.5076725356637954</v>
      </c>
      <c r="J23" s="115">
        <v>2338.2799999999997</v>
      </c>
      <c r="K23" s="115">
        <v>24.27</v>
      </c>
      <c r="L23" s="116" t="s">
        <v>66</v>
      </c>
      <c r="M23" s="117">
        <f t="shared" si="2"/>
        <v>1.5199206254169733</v>
      </c>
      <c r="N23" s="118">
        <f t="shared" si="3"/>
        <v>259.63636363636363</v>
      </c>
      <c r="O23" s="118">
        <v>22.578360935468044</v>
      </c>
      <c r="S23" s="1" t="s">
        <v>2</v>
      </c>
      <c r="T23" s="1"/>
      <c r="U23" s="179" t="s">
        <v>40</v>
      </c>
      <c r="V23" s="179"/>
      <c r="W23" s="179"/>
      <c r="X23" s="179"/>
      <c r="Y23" s="179"/>
      <c r="Z23" s="179"/>
      <c r="AA23" s="179"/>
    </row>
    <row r="24" spans="2:29" x14ac:dyDescent="0.25">
      <c r="B24" s="44">
        <v>202</v>
      </c>
      <c r="C24" s="110">
        <v>0</v>
      </c>
      <c r="D24" s="188"/>
      <c r="E24" s="127">
        <v>0</v>
      </c>
      <c r="F24" s="111">
        <v>0</v>
      </c>
      <c r="G24" s="112">
        <v>0</v>
      </c>
      <c r="H24" s="113">
        <v>0</v>
      </c>
      <c r="I24" s="128">
        <v>0</v>
      </c>
      <c r="J24" s="115">
        <v>0</v>
      </c>
      <c r="K24" s="115">
        <v>24.27</v>
      </c>
      <c r="L24" s="116" t="s">
        <v>71</v>
      </c>
      <c r="M24" s="117">
        <v>0</v>
      </c>
      <c r="N24" s="118">
        <v>0</v>
      </c>
      <c r="O24" s="118">
        <v>25.133088638247742</v>
      </c>
      <c r="T24" s="1"/>
      <c r="U24" s="170" t="s">
        <v>41</v>
      </c>
      <c r="V24" s="170"/>
      <c r="W24" s="170"/>
      <c r="X24" s="170"/>
      <c r="Y24" s="170"/>
      <c r="Z24" s="170"/>
      <c r="AA24" s="170"/>
    </row>
    <row r="25" spans="2:29" ht="15.75" thickBot="1" x14ac:dyDescent="0.3">
      <c r="B25" s="44">
        <v>204</v>
      </c>
      <c r="C25" s="110">
        <v>14</v>
      </c>
      <c r="D25" s="188"/>
      <c r="E25" s="127">
        <v>14</v>
      </c>
      <c r="F25" s="111">
        <v>1903</v>
      </c>
      <c r="G25" s="129">
        <v>3034.5</v>
      </c>
      <c r="H25" s="113">
        <v>80</v>
      </c>
      <c r="I25" s="128">
        <f t="shared" si="1"/>
        <v>7.4765232457406876</v>
      </c>
      <c r="J25" s="115">
        <v>2157.6</v>
      </c>
      <c r="K25" s="115">
        <v>37.130000000000003</v>
      </c>
      <c r="L25" s="116" t="s">
        <v>67</v>
      </c>
      <c r="M25" s="117">
        <f t="shared" si="2"/>
        <v>0.88199851687059705</v>
      </c>
      <c r="N25" s="118">
        <f t="shared" si="3"/>
        <v>216.75</v>
      </c>
      <c r="O25" s="118">
        <v>26.947736678121093</v>
      </c>
      <c r="T25" s="1"/>
      <c r="U25" s="84"/>
      <c r="V25" s="84"/>
      <c r="W25" s="84"/>
      <c r="X25" s="84"/>
      <c r="Y25" s="84"/>
      <c r="Z25" s="84"/>
      <c r="AA25" s="84" t="s">
        <v>70</v>
      </c>
    </row>
    <row r="26" spans="2:29" ht="16.5" thickBot="1" x14ac:dyDescent="0.3">
      <c r="B26" s="44">
        <v>206</v>
      </c>
      <c r="C26" s="110">
        <v>5</v>
      </c>
      <c r="D26" s="188"/>
      <c r="E26" s="127">
        <v>5</v>
      </c>
      <c r="F26" s="111">
        <v>422</v>
      </c>
      <c r="G26" s="129">
        <v>664.7</v>
      </c>
      <c r="H26" s="113">
        <v>29</v>
      </c>
      <c r="I26" s="128">
        <f t="shared" si="1"/>
        <v>6.4279221535951514</v>
      </c>
      <c r="J26" s="115">
        <v>919.3</v>
      </c>
      <c r="K26" s="115">
        <v>30.099999999999969</v>
      </c>
      <c r="L26" s="116" t="s">
        <v>68</v>
      </c>
      <c r="M26" s="117">
        <f t="shared" si="2"/>
        <v>0.45904492548678344</v>
      </c>
      <c r="N26" s="118">
        <f t="shared" si="3"/>
        <v>132.94</v>
      </c>
      <c r="O26" s="118">
        <v>23.84151192364137</v>
      </c>
      <c r="S26" t="s">
        <v>24</v>
      </c>
      <c r="T26" s="1"/>
      <c r="U26" s="159">
        <f>B3</f>
        <v>44066</v>
      </c>
      <c r="V26" s="160"/>
      <c r="W26" s="160"/>
      <c r="X26" s="160"/>
      <c r="Y26" s="160"/>
      <c r="Z26" s="160"/>
      <c r="AA26" s="161"/>
    </row>
    <row r="27" spans="2:29" ht="15.75" thickBot="1" x14ac:dyDescent="0.3">
      <c r="B27" s="44">
        <v>209</v>
      </c>
      <c r="C27" s="110">
        <v>11</v>
      </c>
      <c r="D27" s="188"/>
      <c r="E27" s="127">
        <v>11</v>
      </c>
      <c r="F27" s="111">
        <v>1467</v>
      </c>
      <c r="G27" s="112">
        <v>2312</v>
      </c>
      <c r="H27" s="113">
        <v>59</v>
      </c>
      <c r="I27" s="128">
        <f t="shared" si="1"/>
        <v>4.7122079241449377</v>
      </c>
      <c r="J27" s="115">
        <v>1391.5150000000001</v>
      </c>
      <c r="K27" s="115">
        <v>23.87</v>
      </c>
      <c r="L27" s="116" t="s">
        <v>69</v>
      </c>
      <c r="M27" s="117">
        <f t="shared" si="2"/>
        <v>1.0542466304711051</v>
      </c>
      <c r="N27" s="118">
        <f t="shared" si="3"/>
        <v>210.18181818181819</v>
      </c>
      <c r="O27" s="118">
        <v>18.700557250074397</v>
      </c>
      <c r="T27" s="1"/>
      <c r="U27" s="165" t="s">
        <v>4</v>
      </c>
      <c r="V27" s="167" t="s">
        <v>5</v>
      </c>
      <c r="W27" s="168"/>
      <c r="X27" s="168"/>
      <c r="Y27" s="169"/>
      <c r="Z27" s="165" t="s">
        <v>2</v>
      </c>
      <c r="AA27" s="165" t="s">
        <v>3</v>
      </c>
    </row>
    <row r="28" spans="2:29" ht="15.75" thickBot="1" x14ac:dyDescent="0.3">
      <c r="B28" s="45">
        <v>257</v>
      </c>
      <c r="C28" s="110">
        <v>0</v>
      </c>
      <c r="D28" s="188"/>
      <c r="E28" s="130">
        <v>0</v>
      </c>
      <c r="F28" s="131">
        <v>0</v>
      </c>
      <c r="G28" s="132">
        <v>0</v>
      </c>
      <c r="H28" s="133">
        <v>0</v>
      </c>
      <c r="I28" s="134">
        <v>0</v>
      </c>
      <c r="J28" s="135">
        <v>0</v>
      </c>
      <c r="K28" s="135">
        <v>13.76</v>
      </c>
      <c r="L28" s="136" t="s">
        <v>64</v>
      </c>
      <c r="M28" s="137">
        <v>0</v>
      </c>
      <c r="N28" s="138">
        <v>0</v>
      </c>
      <c r="O28" s="138">
        <v>0</v>
      </c>
      <c r="T28" s="1"/>
      <c r="U28" s="166"/>
      <c r="V28" s="13" t="s">
        <v>10</v>
      </c>
      <c r="W28" s="191" t="s">
        <v>11</v>
      </c>
      <c r="X28" s="14" t="s">
        <v>12</v>
      </c>
      <c r="Y28" s="48" t="s">
        <v>25</v>
      </c>
      <c r="Z28" s="166"/>
      <c r="AA28" s="166"/>
    </row>
    <row r="29" spans="2:29" ht="15.75" customHeight="1" thickBot="1" x14ac:dyDescent="0.3">
      <c r="B29" s="49" t="s">
        <v>26</v>
      </c>
      <c r="C29" s="50">
        <f>SUM(C6+C9+C11+C17+C22)</f>
        <v>147</v>
      </c>
      <c r="D29" s="189"/>
      <c r="E29" s="50">
        <f>SUM(E6+E9+E11+E17+E22+P32)</f>
        <v>144</v>
      </c>
      <c r="F29" s="98">
        <f>SUM(F6+F9+F11+F17+F22)</f>
        <v>20670</v>
      </c>
      <c r="G29" s="90">
        <f>SUM(G6+G9+G11+G17+G22)</f>
        <v>30852.100000000002</v>
      </c>
      <c r="H29" s="52">
        <f>SUM(H6+H9+H11+H17+H22)</f>
        <v>1151</v>
      </c>
      <c r="I29" s="52"/>
      <c r="J29" s="53">
        <f>SUM(J6+J9+J11+J17+J22)</f>
        <v>30065.332999999999</v>
      </c>
      <c r="K29" s="53"/>
      <c r="L29" s="53"/>
      <c r="M29" s="53">
        <f t="shared" si="2"/>
        <v>0.68750277936386073</v>
      </c>
      <c r="N29" s="91">
        <f>G29/E29</f>
        <v>214.25069444444446</v>
      </c>
      <c r="O29" s="97"/>
      <c r="T29" s="1"/>
      <c r="U29" s="66" t="s">
        <v>14</v>
      </c>
      <c r="V29" s="54">
        <f>C6</f>
        <v>6</v>
      </c>
      <c r="W29" s="192"/>
      <c r="X29" s="54">
        <f>E6</f>
        <v>3</v>
      </c>
      <c r="Y29" s="55">
        <f t="shared" ref="Y29:Y34" si="4">+X29/V29</f>
        <v>0.5</v>
      </c>
      <c r="Z29" s="24">
        <f>F7</f>
        <v>702</v>
      </c>
      <c r="AA29" s="67">
        <f>G6</f>
        <v>842.4</v>
      </c>
    </row>
    <row r="30" spans="2:29" ht="15.75" customHeight="1" x14ac:dyDescent="0.25">
      <c r="B30" s="194" t="s">
        <v>82</v>
      </c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S30" s="73" t="s">
        <v>39</v>
      </c>
      <c r="U30" s="68" t="s">
        <v>16</v>
      </c>
      <c r="V30" s="34">
        <f>C9</f>
        <v>15</v>
      </c>
      <c r="W30" s="192"/>
      <c r="X30" s="56">
        <f>E9</f>
        <v>15</v>
      </c>
      <c r="Y30" s="55">
        <f t="shared" si="4"/>
        <v>1</v>
      </c>
      <c r="Z30" s="24">
        <f>F9</f>
        <v>1876</v>
      </c>
      <c r="AA30" s="67">
        <f>G9</f>
        <v>4065</v>
      </c>
    </row>
    <row r="31" spans="2:29" x14ac:dyDescent="0.25">
      <c r="B31" s="194"/>
      <c r="C31" s="195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Q31" s="85"/>
      <c r="U31" s="69" t="s">
        <v>18</v>
      </c>
      <c r="V31" s="34">
        <f>C11</f>
        <v>55</v>
      </c>
      <c r="W31" s="192"/>
      <c r="X31" s="56">
        <f>E11</f>
        <v>55</v>
      </c>
      <c r="Y31" s="55">
        <f t="shared" si="4"/>
        <v>1</v>
      </c>
      <c r="Z31" s="24">
        <f>F11</f>
        <v>7727</v>
      </c>
      <c r="AA31" s="67">
        <f>G11</f>
        <v>9946.5</v>
      </c>
    </row>
    <row r="32" spans="2:29" x14ac:dyDescent="0.25">
      <c r="B32" s="193" t="s">
        <v>42</v>
      </c>
      <c r="C32" s="193"/>
      <c r="D32" s="171" t="s">
        <v>43</v>
      </c>
      <c r="E32" s="171"/>
      <c r="F32" s="171"/>
      <c r="G32" s="171" t="s">
        <v>44</v>
      </c>
      <c r="H32" s="171"/>
      <c r="I32" s="171" t="s">
        <v>45</v>
      </c>
      <c r="J32" s="171"/>
      <c r="K32" s="171"/>
      <c r="L32" s="171"/>
      <c r="M32" s="171"/>
      <c r="N32" s="171"/>
      <c r="O32" s="171"/>
      <c r="U32" s="70" t="s">
        <v>21</v>
      </c>
      <c r="V32" s="34">
        <f>C17</f>
        <v>19</v>
      </c>
      <c r="W32" s="192"/>
      <c r="X32" s="56">
        <f>E17</f>
        <v>19</v>
      </c>
      <c r="Y32" s="55">
        <f t="shared" si="4"/>
        <v>1</v>
      </c>
      <c r="Z32" s="24">
        <f>F17</f>
        <v>3019</v>
      </c>
      <c r="AA32" s="67">
        <f>G17</f>
        <v>4275</v>
      </c>
    </row>
    <row r="33" spans="2:27" ht="15.75" thickBot="1" x14ac:dyDescent="0.3">
      <c r="B33" s="198" t="s">
        <v>46</v>
      </c>
      <c r="C33" s="198"/>
      <c r="D33" s="172">
        <v>25</v>
      </c>
      <c r="E33" s="172"/>
      <c r="F33" s="172"/>
      <c r="G33" s="172">
        <v>25</v>
      </c>
      <c r="H33" s="172"/>
      <c r="I33" s="172">
        <v>10</v>
      </c>
      <c r="J33" s="172"/>
      <c r="K33" s="172"/>
      <c r="L33" s="172"/>
      <c r="M33" s="172"/>
      <c r="N33" s="172"/>
      <c r="O33" s="172"/>
      <c r="U33" s="71" t="s">
        <v>23</v>
      </c>
      <c r="V33" s="46">
        <f>C22</f>
        <v>52</v>
      </c>
      <c r="W33" s="192"/>
      <c r="X33" s="57">
        <f>E22</f>
        <v>52</v>
      </c>
      <c r="Y33" s="58">
        <f t="shared" si="4"/>
        <v>1</v>
      </c>
      <c r="Z33" s="47">
        <f>F22</f>
        <v>7346</v>
      </c>
      <c r="AA33" s="72">
        <f>G22</f>
        <v>11723.2</v>
      </c>
    </row>
    <row r="34" spans="2:27" ht="15.75" thickBot="1" x14ac:dyDescent="0.3">
      <c r="B34" s="198" t="s">
        <v>47</v>
      </c>
      <c r="C34" s="198"/>
      <c r="D34" s="172">
        <v>30</v>
      </c>
      <c r="E34" s="172"/>
      <c r="F34" s="172"/>
      <c r="G34" s="172">
        <v>30</v>
      </c>
      <c r="H34" s="172"/>
      <c r="I34" s="172">
        <v>0</v>
      </c>
      <c r="J34" s="172"/>
      <c r="K34" s="172"/>
      <c r="L34" s="172"/>
      <c r="M34" s="172"/>
      <c r="N34" s="172"/>
      <c r="O34" s="172"/>
      <c r="U34" s="49" t="s">
        <v>26</v>
      </c>
      <c r="V34" s="75">
        <f>SUM(V29:V33)</f>
        <v>147</v>
      </c>
      <c r="W34" s="192"/>
      <c r="X34" s="75">
        <f>SUM(X29:X33)</f>
        <v>144</v>
      </c>
      <c r="Y34" s="59">
        <f t="shared" si="4"/>
        <v>0.97959183673469385</v>
      </c>
      <c r="Z34" s="51">
        <f>SUM(Z29+Z30+Z31+Z32+Z33)</f>
        <v>20670</v>
      </c>
      <c r="AA34" s="60">
        <f>SUM(AA29:AA33)</f>
        <v>30852.100000000002</v>
      </c>
    </row>
    <row r="35" spans="2:27" x14ac:dyDescent="0.25">
      <c r="B35" s="198" t="s">
        <v>48</v>
      </c>
      <c r="C35" s="198"/>
      <c r="D35" s="172">
        <v>0</v>
      </c>
      <c r="E35" s="172"/>
      <c r="F35" s="172"/>
      <c r="G35" s="199">
        <v>0</v>
      </c>
      <c r="H35" s="200"/>
      <c r="I35" s="172">
        <v>0</v>
      </c>
      <c r="J35" s="172"/>
      <c r="K35" s="172"/>
      <c r="L35" s="172"/>
      <c r="M35" s="172"/>
      <c r="N35" s="172"/>
      <c r="O35" s="172"/>
      <c r="U35" s="74" t="s">
        <v>50</v>
      </c>
      <c r="V35" s="154" t="s">
        <v>60</v>
      </c>
      <c r="W35" s="155"/>
      <c r="X35" s="156"/>
    </row>
    <row r="36" spans="2:27" x14ac:dyDescent="0.25">
      <c r="B36" s="198" t="s">
        <v>49</v>
      </c>
      <c r="C36" s="198"/>
      <c r="D36" s="172">
        <v>0</v>
      </c>
      <c r="E36" s="172"/>
      <c r="F36" s="172"/>
      <c r="G36" s="172">
        <v>0</v>
      </c>
      <c r="H36" s="172"/>
      <c r="I36" s="172">
        <f t="shared" ref="I36" si="5">+D36-G36</f>
        <v>0</v>
      </c>
      <c r="J36" s="172"/>
      <c r="K36" s="172"/>
      <c r="L36" s="172"/>
      <c r="M36" s="172"/>
      <c r="N36" s="172"/>
      <c r="O36" s="172"/>
      <c r="U36" s="79" t="s">
        <v>51</v>
      </c>
      <c r="V36" s="143" t="s">
        <v>60</v>
      </c>
      <c r="W36" s="144"/>
      <c r="X36" s="145"/>
    </row>
    <row r="37" spans="2:27" x14ac:dyDescent="0.25">
      <c r="B37" s="147" t="s">
        <v>26</v>
      </c>
      <c r="C37" s="147"/>
      <c r="D37" s="148">
        <f>SUM(D33+D34+D35+D36)</f>
        <v>55</v>
      </c>
      <c r="E37" s="149"/>
      <c r="F37" s="150"/>
      <c r="G37" s="147">
        <f>SUM(G33+G34+G35+G36)</f>
        <v>55</v>
      </c>
      <c r="H37" s="147"/>
      <c r="I37" s="147">
        <f>SUM(I33+I34+I35+I36)</f>
        <v>10</v>
      </c>
      <c r="J37" s="147"/>
      <c r="K37" s="147"/>
      <c r="L37" s="147"/>
      <c r="M37" s="147"/>
      <c r="N37" s="147"/>
      <c r="O37" s="147"/>
      <c r="U37" s="78" t="s">
        <v>52</v>
      </c>
      <c r="V37" s="139" t="s">
        <v>60</v>
      </c>
      <c r="W37" s="140"/>
      <c r="X37" s="141"/>
    </row>
    <row r="38" spans="2:27" x14ac:dyDescent="0.25">
      <c r="B38" s="74" t="s">
        <v>50</v>
      </c>
      <c r="C38" s="146" t="s">
        <v>60</v>
      </c>
      <c r="D38" s="146"/>
      <c r="E38" s="146"/>
      <c r="F38" s="203" t="s">
        <v>62</v>
      </c>
      <c r="G38" s="203"/>
      <c r="H38" s="203"/>
      <c r="I38" s="92"/>
      <c r="U38" s="86" t="s">
        <v>59</v>
      </c>
      <c r="V38" s="151" t="s">
        <v>60</v>
      </c>
      <c r="W38" s="152"/>
      <c r="X38" s="153"/>
    </row>
    <row r="39" spans="2:27" x14ac:dyDescent="0.25">
      <c r="B39" s="79" t="s">
        <v>51</v>
      </c>
      <c r="C39" s="142" t="s">
        <v>60</v>
      </c>
      <c r="D39" s="142"/>
      <c r="E39" s="142"/>
    </row>
    <row r="40" spans="2:27" x14ac:dyDescent="0.25">
      <c r="B40" s="78" t="s">
        <v>52</v>
      </c>
      <c r="C40" s="201" t="s">
        <v>60</v>
      </c>
      <c r="D40" s="201"/>
      <c r="E40" s="201"/>
    </row>
    <row r="41" spans="2:27" x14ac:dyDescent="0.25">
      <c r="B41" s="86" t="s">
        <v>59</v>
      </c>
      <c r="C41" s="202" t="s">
        <v>60</v>
      </c>
      <c r="D41" s="202"/>
      <c r="E41" s="202"/>
    </row>
    <row r="48" spans="2:27" x14ac:dyDescent="0.25">
      <c r="K48" s="196"/>
      <c r="L48" s="197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09" t="s">
        <v>4</v>
      </c>
      <c r="D10" s="204" t="s">
        <v>27</v>
      </c>
      <c r="E10" s="204" t="s">
        <v>28</v>
      </c>
      <c r="F10" s="204" t="s">
        <v>29</v>
      </c>
      <c r="G10" s="204" t="s">
        <v>30</v>
      </c>
      <c r="H10" s="204" t="s">
        <v>31</v>
      </c>
      <c r="I10" s="204" t="s">
        <v>32</v>
      </c>
      <c r="J10" s="204" t="s">
        <v>33</v>
      </c>
    </row>
    <row r="11" spans="3:10" ht="24" customHeight="1" x14ac:dyDescent="0.25">
      <c r="C11" s="210"/>
      <c r="D11" s="204"/>
      <c r="E11" s="204"/>
      <c r="F11" s="204"/>
      <c r="G11" s="204"/>
      <c r="H11" s="204"/>
      <c r="I11" s="204"/>
      <c r="J11" s="204"/>
    </row>
    <row r="12" spans="3:10" ht="20.100000000000001" customHeight="1" x14ac:dyDescent="0.25">
      <c r="C12" s="207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8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5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6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2020-09-18T05:22:59Z</dcterms:modified>
</cp:coreProperties>
</file>