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JOSE S\DEMANDAS NUEVO FORMATO\"/>
    </mc:Choice>
  </mc:AlternateContent>
  <bookViews>
    <workbookView xWindow="0" yWindow="0" windowWidth="28800" windowHeight="12585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L16" i="1" l="1"/>
  <c r="N16" i="1" l="1"/>
  <c r="M16" i="1"/>
  <c r="I11" i="1"/>
  <c r="H11" i="1"/>
  <c r="G11" i="1"/>
  <c r="F11" i="1"/>
  <c r="E11" i="1"/>
  <c r="C11" i="1"/>
  <c r="N19" i="1" l="1"/>
  <c r="M19" i="1"/>
  <c r="N24" i="1"/>
  <c r="N25" i="1"/>
  <c r="M24" i="1"/>
  <c r="M25" i="1"/>
  <c r="L19" i="1" l="1"/>
  <c r="L20" i="1"/>
  <c r="L24" i="1"/>
  <c r="L25" i="1"/>
  <c r="W31" i="1"/>
  <c r="C22" i="1"/>
  <c r="U33" i="1" s="1"/>
  <c r="E22" i="1"/>
  <c r="W33" i="1" s="1"/>
  <c r="G22" i="1"/>
  <c r="H22" i="1"/>
  <c r="I22" i="1"/>
  <c r="J22" i="1" s="1"/>
  <c r="L22" i="1" s="1"/>
  <c r="I17" i="1"/>
  <c r="J17" i="1" s="1"/>
  <c r="L17" i="1" s="1"/>
  <c r="J11" i="1"/>
  <c r="L11" i="1" s="1"/>
  <c r="H9" i="1"/>
  <c r="I9" i="1"/>
  <c r="J9" i="1" s="1"/>
  <c r="L9" i="1" s="1"/>
  <c r="I6" i="1"/>
  <c r="J6" i="1" s="1"/>
  <c r="L6" i="1" s="1"/>
  <c r="L12" i="1"/>
  <c r="L7" i="1"/>
  <c r="L10" i="1"/>
  <c r="M10" i="1"/>
  <c r="E9" i="1"/>
  <c r="W30" i="1" s="1"/>
  <c r="C9" i="1"/>
  <c r="U30" i="1" s="1"/>
  <c r="L23" i="1"/>
  <c r="L26" i="1"/>
  <c r="L27" i="1"/>
  <c r="L28" i="1"/>
  <c r="L21" i="1"/>
  <c r="L13" i="1"/>
  <c r="L14" i="1"/>
  <c r="L15" i="1"/>
  <c r="N20" i="1"/>
  <c r="N26" i="1"/>
  <c r="M26" i="1"/>
  <c r="M20" i="1"/>
  <c r="L18" i="1"/>
  <c r="G37" i="1"/>
  <c r="D37" i="1"/>
  <c r="I36" i="1"/>
  <c r="I33" i="1"/>
  <c r="E6" i="1"/>
  <c r="W29" i="1" s="1"/>
  <c r="N21" i="1"/>
  <c r="G17" i="1"/>
  <c r="C6" i="1"/>
  <c r="F22" i="1"/>
  <c r="Y33" i="1" s="1"/>
  <c r="Z31" i="1"/>
  <c r="G6" i="1"/>
  <c r="Z29" i="1" s="1"/>
  <c r="F6" i="1"/>
  <c r="U29" i="1"/>
  <c r="F9" i="1"/>
  <c r="Y30" i="1" s="1"/>
  <c r="G9" i="1"/>
  <c r="Z30" i="1" s="1"/>
  <c r="Y29" i="1"/>
  <c r="R17" i="1"/>
  <c r="S20" i="1" s="1"/>
  <c r="H6" i="1"/>
  <c r="N10" i="1"/>
  <c r="N28" i="1"/>
  <c r="M28" i="1"/>
  <c r="N27" i="1"/>
  <c r="M27" i="1"/>
  <c r="N23" i="1"/>
  <c r="M23" i="1"/>
  <c r="W17" i="1"/>
  <c r="X18" i="1" s="1"/>
  <c r="H17" i="1"/>
  <c r="E17" i="1"/>
  <c r="W32" i="1" s="1"/>
  <c r="C17" i="1"/>
  <c r="U32" i="1" s="1"/>
  <c r="N15" i="1"/>
  <c r="N14" i="1"/>
  <c r="N13" i="1"/>
  <c r="N12" i="1"/>
  <c r="W11" i="1"/>
  <c r="X14" i="1" s="1"/>
  <c r="R11" i="1"/>
  <c r="S14" i="1" s="1"/>
  <c r="S12" i="1"/>
  <c r="U31" i="1"/>
  <c r="AD8" i="1"/>
  <c r="AC8" i="1"/>
  <c r="AD7" i="1"/>
  <c r="AC7" i="1"/>
  <c r="N7" i="1"/>
  <c r="N6" i="1" s="1"/>
  <c r="M7" i="1"/>
  <c r="M6" i="1" s="1"/>
  <c r="AD6" i="1"/>
  <c r="AC6" i="1"/>
  <c r="W6" i="1"/>
  <c r="X8" i="1" s="1"/>
  <c r="R6" i="1"/>
  <c r="S7" i="1" s="1"/>
  <c r="AD5" i="1"/>
  <c r="AC5" i="1"/>
  <c r="AD4" i="1"/>
  <c r="AC4" i="1"/>
  <c r="M21" i="1"/>
  <c r="N18" i="1"/>
  <c r="X20" i="1"/>
  <c r="M18" i="1"/>
  <c r="S13" i="1"/>
  <c r="S15" i="1"/>
  <c r="Z33" i="1"/>
  <c r="F17" i="1"/>
  <c r="Y32" i="1" s="1"/>
  <c r="M14" i="1"/>
  <c r="M15" i="1"/>
  <c r="M13" i="1"/>
  <c r="M11" i="1"/>
  <c r="M12" i="1"/>
  <c r="X19" i="1" l="1"/>
  <c r="S8" i="1"/>
  <c r="X12" i="1"/>
  <c r="V7" i="1"/>
  <c r="X29" i="1"/>
  <c r="X13" i="1"/>
  <c r="X15" i="1"/>
  <c r="X21" i="1"/>
  <c r="AA18" i="1" s="1"/>
  <c r="X33" i="1"/>
  <c r="N22" i="1"/>
  <c r="S21" i="1"/>
  <c r="M17" i="1"/>
  <c r="X30" i="1"/>
  <c r="M22" i="1"/>
  <c r="U34" i="1"/>
  <c r="V12" i="1"/>
  <c r="S18" i="1"/>
  <c r="I37" i="1"/>
  <c r="C29" i="1"/>
  <c r="N9" i="1"/>
  <c r="N17" i="1"/>
  <c r="I29" i="1"/>
  <c r="N11" i="1"/>
  <c r="Z32" i="1"/>
  <c r="Z34" i="1" s="1"/>
  <c r="E29" i="1"/>
  <c r="S19" i="1"/>
  <c r="X7" i="1"/>
  <c r="AA7" i="1" s="1"/>
  <c r="X31" i="1"/>
  <c r="G29" i="1"/>
  <c r="M9" i="1"/>
  <c r="H29" i="1"/>
  <c r="F29" i="1"/>
  <c r="Y31" i="1"/>
  <c r="Y34" i="1"/>
  <c r="X32" i="1"/>
  <c r="W34" i="1"/>
  <c r="AA12" i="1" l="1"/>
  <c r="V18" i="1"/>
  <c r="X34" i="1"/>
  <c r="M29" i="1"/>
  <c r="N29" i="1"/>
</calcChain>
</file>

<file path=xl/sharedStrings.xml><?xml version="1.0" encoding="utf-8"?>
<sst xmlns="http://schemas.openxmlformats.org/spreadsheetml/2006/main" count="106" uniqueCount="70">
  <si>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</si>
  <si>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</si>
  <si>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</si>
  <si>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</si>
  <si>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</si>
  <si>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</si>
  <si>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</si>
  <si>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</si>
  <si>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</si>
  <si>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</si>
  <si>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</si>
  <si>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</si>
  <si>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</si>
  <si>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</si>
  <si>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</si>
  <si>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</si>
  <si>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</si>
  <si>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</si>
  <si>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</si>
  <si>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</si>
  <si>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</si>
  <si>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</si>
  <si>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</si>
  <si>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</si>
  <si>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</si>
  <si>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</si>
  <si>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</si>
  <si>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</si>
  <si>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</si>
  <si>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</si>
  <si>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</si>
  <si>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</si>
  <si>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</si>
  <si>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</si>
  <si>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</si>
  <si>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</si>
  <si>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</si>
  <si>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</si>
  <si>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</si>
  <si>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</si>
  <si>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</si>
  <si>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</si>
  <si>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 xml:space="preserve">BUSES Y PASAJEROS POR SERVICIO SAN JUAN DE LURIGANCHO                                                                                                                                                                                      = 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</si>
  <si>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</si>
  <si>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</si>
  <si>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</si>
  <si>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</si>
  <si>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</si>
  <si>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</si>
  <si>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</si>
  <si>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</si>
  <si>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</si>
  <si>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</si>
  <si>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</si>
  <si>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</si>
  <si>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</si>
  <si>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</si>
  <si>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</si>
  <si>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</si>
  <si>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CALCULO DE LAS VELOCIDADES</t>
  </si>
  <si>
    <t>PROM(KM/H)</t>
  </si>
  <si>
    <t>PANA(**)</t>
  </si>
  <si>
    <t>ACTUALIZADO AL 98%</t>
  </si>
  <si>
    <t>2258:00</t>
  </si>
  <si>
    <t>1992:59</t>
  </si>
  <si>
    <t>162:16</t>
  </si>
  <si>
    <t>01:33</t>
  </si>
  <si>
    <t>1113:42</t>
  </si>
  <si>
    <t>820:12</t>
  </si>
  <si>
    <t>SE02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</si>
</sst>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9" fillId="0" borderId="0"/>
    <xf numFmtId="165" fontId="1" fillId="0" borderId="0"/>
    <xf numFmtId="172" fontId="28" fillId="0" borderId="0"/>
    <xf numFmtId="172" fontId="1" fillId="0" borderId="0"/>
    <xf numFmtId="0" fontId="30" fillId="0" borderId="0"/>
    <xf numFmtId="0" fontId="29" fillId="0" borderId="0"/>
    <xf numFmtId="0" fontId="28" fillId="0" borderId="0"/>
    <xf numFmtId="0" fontId="31" fillId="0" borderId="0"/>
  </cellStyleXfs>
  <cellXfs count="190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right" indent="1"/>
    </xf>
    <xf numFmtId="167" fontId="4" fillId="0" borderId="0" xfId="0" applyNumberFormat="1" applyFont="1"/>
    <xf numFmtId="1" fontId="4" fillId="0" borderId="0" xfId="0" applyNumberFormat="1" applyFont="1"/>
    <xf numFmtId="168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167" fontId="0" fillId="0" borderId="1" xfId="0" applyNumberFormat="1" applyBorder="1"/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68" fontId="2" fillId="12" borderId="24" xfId="0" applyNumberFormat="1" applyFont="1" applyFill="1" applyBorder="1"/>
    <xf numFmtId="1" fontId="2" fillId="12" borderId="0" xfId="0" applyNumberFormat="1" applyFont="1" applyFill="1"/>
    <xf numFmtId="168" fontId="2" fillId="12" borderId="0" xfId="0" applyNumberFormat="1" applyFont="1" applyFill="1"/>
    <xf numFmtId="168" fontId="2" fillId="12" borderId="12" xfId="0" applyNumberFormat="1" applyFont="1" applyFill="1" applyBorder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3" fontId="26" fillId="0" borderId="21" xfId="0" applyNumberFormat="1" applyFont="1" applyBorder="1" applyAlignment="1">
      <alignment horizontal="right" indent="1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20" fontId="28" fillId="19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71" fontId="0" fillId="0" borderId="0" xfId="0" applyNumberFormat="1" applyFont="1"/>
    <xf numFmtId="167" fontId="0" fillId="0" borderId="35" xfId="0" applyNumberFormat="1" applyBorder="1"/>
    <xf numFmtId="171" fontId="4" fillId="0" borderId="0" xfId="0" applyNumberFormat="1" applyFont="1"/>
    <xf numFmtId="49" fontId="28" fillId="19" borderId="0" xfId="0" applyNumberFormat="1" applyFont="1" applyFill="1" applyBorder="1" applyAlignment="1">
      <alignment horizontal="center" vertical="center"/>
    </xf>
    <xf numFmtId="49" fontId="27" fillId="19" borderId="0" xfId="0" applyNumberFormat="1" applyFont="1" applyFill="1" applyBorder="1" applyAlignment="1">
      <alignment horizontal="center" vertical="center"/>
    </xf>
    <xf numFmtId="168" fontId="0" fillId="0" borderId="27" xfId="0" applyNumberFormat="1" applyBorder="1"/>
    <xf numFmtId="171" fontId="0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4" fillId="20" borderId="33" xfId="0" applyFont="1" applyFill="1" applyBorder="1" applyAlignment="1">
      <alignment horizontal="right" vertical="top" wrapText="1"/>
    </xf>
    <xf numFmtId="0" fontId="4" fillId="20" borderId="0" xfId="0" applyFont="1" applyFill="1" applyBorder="1" applyAlignment="1">
      <alignment horizontal="right" vertical="top" wrapText="1"/>
    </xf>
    <xf numFmtId="0" fontId="4" fillId="20" borderId="34" xfId="0" applyFont="1" applyFill="1" applyBorder="1" applyAlignment="1">
      <alignment horizontal="right" vertical="top" wrapText="1"/>
    </xf>
    <xf numFmtId="165" fontId="4" fillId="20" borderId="26" xfId="0" applyNumberFormat="1" applyFont="1" applyFill="1" applyBorder="1" applyAlignment="1">
      <alignment horizontal="center" vertical="top" wrapText="1"/>
    </xf>
    <xf numFmtId="0" fontId="4" fillId="20" borderId="27" xfId="0" applyFont="1" applyFill="1" applyBorder="1" applyAlignment="1">
      <alignment horizontal="center" vertical="top" wrapText="1"/>
    </xf>
    <xf numFmtId="0" fontId="4" fillId="20" borderId="28" xfId="0" applyFont="1" applyFill="1" applyBorder="1" applyAlignment="1">
      <alignment horizontal="center" vertical="top" wrapText="1"/>
    </xf>
    <xf numFmtId="0" fontId="8" fillId="0" borderId="12" xfId="0" applyFont="1" applyBorder="1" applyAlignment="1">
      <alignment horizontal="left"/>
    </xf>
    <xf numFmtId="0" fontId="0" fillId="22" borderId="29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1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9" xfId="0" applyFont="1" applyFill="1" applyBorder="1" applyAlignment="1">
      <alignment horizontal="center"/>
    </xf>
    <xf numFmtId="0" fontId="3" fillId="22" borderId="30" xfId="0" applyFont="1" applyFill="1" applyBorder="1" applyAlignment="1">
      <alignment horizontal="center"/>
    </xf>
    <xf numFmtId="0" fontId="3" fillId="22" borderId="31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9" xfId="0" applyFont="1" applyFill="1" applyBorder="1" applyAlignment="1">
      <alignment horizontal="center"/>
    </xf>
    <xf numFmtId="0" fontId="17" fillId="22" borderId="30" xfId="0" applyFont="1" applyFill="1" applyBorder="1" applyAlignment="1">
      <alignment horizontal="center"/>
    </xf>
    <xf numFmtId="0" fontId="17" fillId="22" borderId="31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31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10"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14655</xdr:colOff>
      <xdr:row>0</xdr:row>
      <xdr:rowOff>0</xdr:rowOff>
    </xdr:from>
    <xdr:to>
      <xdr:col>14</xdr:col>
      <xdr:colOff>21982</xdr:colOff>
      <xdr:row>29</xdr:row>
      <xdr:rowOff>36636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943" y="0"/>
          <a:ext cx="10360270" cy="6044713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446942</xdr:colOff>
      <xdr:row>21</xdr:row>
      <xdr:rowOff>175846</xdr:rowOff>
    </xdr:from>
    <xdr:to>
      <xdr:col>25</xdr:col>
      <xdr:colOff>954392</xdr:colOff>
      <xdr:row>34</xdr:row>
      <xdr:rowOff>26942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389577" y="4418134"/>
          <a:ext cx="4669142" cy="2210366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3"/>
  <sheetViews>
    <sheetView showGridLines="0" tabSelected="1" zoomScale="130" zoomScaleNormal="130" workbookViewId="0">
      <selection activeCell="F9" sqref="F9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8" width="11.7109375" customWidth="1"/>
    <col min="9" max="10" width="13.140625" customWidth="1"/>
    <col min="11" max="11" width="13.5703125" customWidth="1"/>
    <col min="12" max="12" width="11.85546875" customWidth="1"/>
    <col min="13" max="14" width="9.42578125" customWidth="1"/>
    <col min="15" max="15" width="8.28515625" customWidth="1"/>
    <col min="16" max="16" width="10.7109375" customWidth="1"/>
    <col min="17" max="17" width="8.28515625" customWidth="1"/>
    <col min="18" max="18" width="7" style="1" customWidth="1"/>
    <col min="19" max="19" width="7" customWidth="1"/>
    <col min="20" max="20" width="10" customWidth="1"/>
    <col min="21" max="21" width="8.7109375" customWidth="1"/>
    <col min="22" max="22" width="8" customWidth="1"/>
    <col min="23" max="23" width="9.7109375" customWidth="1"/>
    <col min="24" max="24" width="9.140625" customWidth="1"/>
    <col min="25" max="25" width="9.85546875" bestFit="1" customWidth="1"/>
    <col min="26" max="26" width="14.5703125" bestFit="1" customWidth="1"/>
    <col min="30" max="30" width="13.7109375" customWidth="1"/>
  </cols>
  <sheetData>
    <row r="1" spans="2:31" ht="15.75" x14ac:dyDescent="0.25">
      <c r="B1" s="123" t="s">
        <v>37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5"/>
    </row>
    <row r="2" spans="2:31" ht="18" customHeight="1" thickBot="1" x14ac:dyDescent="0.3"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8"/>
    </row>
    <row r="3" spans="2:31" ht="18.75" customHeight="1" thickBot="1" x14ac:dyDescent="0.3">
      <c r="B3" s="127">
        <v>43702</v>
      </c>
      <c r="C3" s="127"/>
      <c r="D3" s="127"/>
      <c r="E3" s="127"/>
      <c r="F3" s="127"/>
      <c r="G3" s="127"/>
      <c r="H3" s="127"/>
      <c r="I3" s="127"/>
      <c r="J3" s="94"/>
      <c r="K3" s="94"/>
      <c r="L3" s="94"/>
      <c r="M3" s="158">
        <v>0.45833333333333331</v>
      </c>
      <c r="N3" s="158"/>
      <c r="P3" s="2"/>
      <c r="Q3" s="2"/>
      <c r="R3" s="3"/>
      <c r="S3" s="4" t="s">
        <v>0</v>
      </c>
      <c r="T3" s="4"/>
      <c r="U3" s="4"/>
      <c r="V3" s="4"/>
      <c r="W3" s="4"/>
      <c r="X3" s="4"/>
      <c r="Y3" s="4"/>
      <c r="Z3" s="4"/>
      <c r="AA3" s="2"/>
      <c r="AB3" s="5" t="s">
        <v>1</v>
      </c>
      <c r="AC3" s="6" t="s">
        <v>2</v>
      </c>
      <c r="AD3" s="7" t="s">
        <v>3</v>
      </c>
    </row>
    <row r="4" spans="2:31" ht="18.75" customHeight="1" thickBot="1" x14ac:dyDescent="0.3">
      <c r="B4" s="131" t="s">
        <v>4</v>
      </c>
      <c r="C4" s="133" t="s">
        <v>5</v>
      </c>
      <c r="D4" s="134"/>
      <c r="E4" s="135"/>
      <c r="F4" s="136" t="s">
        <v>36</v>
      </c>
      <c r="G4" s="138" t="s">
        <v>3</v>
      </c>
      <c r="H4" s="143" t="s">
        <v>6</v>
      </c>
      <c r="I4" s="144" t="s">
        <v>7</v>
      </c>
      <c r="J4" s="96" t="s">
        <v>54</v>
      </c>
      <c r="K4" s="99" t="s">
        <v>55</v>
      </c>
      <c r="L4" s="99" t="s">
        <v>56</v>
      </c>
      <c r="M4" s="144" t="s">
        <v>8</v>
      </c>
      <c r="N4" s="144" t="s">
        <v>9</v>
      </c>
      <c r="P4" s="8"/>
      <c r="Q4" s="8"/>
      <c r="R4" s="9"/>
      <c r="S4" s="9"/>
      <c r="T4" s="9"/>
      <c r="U4" s="9"/>
      <c r="V4" s="9"/>
      <c r="W4" s="9"/>
      <c r="X4" s="9"/>
      <c r="Y4" s="9"/>
      <c r="Z4" s="9"/>
      <c r="AA4" s="8"/>
      <c r="AB4" s="10">
        <v>201</v>
      </c>
      <c r="AC4" s="11">
        <f>[1]martes!J3</f>
        <v>76293</v>
      </c>
      <c r="AD4" s="12">
        <f>[1]martes!K3</f>
        <v>115924.5</v>
      </c>
    </row>
    <row r="5" spans="2:31" ht="18.75" customHeight="1" thickBot="1" x14ac:dyDescent="0.3">
      <c r="B5" s="132"/>
      <c r="C5" s="13" t="s">
        <v>10</v>
      </c>
      <c r="D5" s="140" t="s">
        <v>11</v>
      </c>
      <c r="E5" s="14" t="s">
        <v>12</v>
      </c>
      <c r="F5" s="137"/>
      <c r="G5" s="139"/>
      <c r="H5" s="144"/>
      <c r="I5" s="162"/>
      <c r="J5" s="95" t="s">
        <v>58</v>
      </c>
      <c r="K5" s="100" t="s">
        <v>57</v>
      </c>
      <c r="L5" s="100" t="s">
        <v>60</v>
      </c>
      <c r="M5" s="162"/>
      <c r="N5" s="162"/>
      <c r="P5" s="15"/>
      <c r="Q5" s="15"/>
      <c r="R5" s="163" t="s">
        <v>13</v>
      </c>
      <c r="S5" s="163"/>
      <c r="T5" s="163"/>
      <c r="U5" s="163"/>
      <c r="V5" s="163"/>
      <c r="W5" s="1"/>
      <c r="X5" s="1"/>
      <c r="Y5" s="1"/>
      <c r="Z5" s="1"/>
      <c r="AA5" s="15"/>
      <c r="AB5" s="16">
        <v>202</v>
      </c>
      <c r="AC5" s="17">
        <f>[1]martes!J4</f>
        <v>21226</v>
      </c>
      <c r="AD5" s="18">
        <f>[1]martes!K4</f>
        <v>31952.3</v>
      </c>
    </row>
    <row r="6" spans="2:31" ht="18.75" customHeight="1" x14ac:dyDescent="0.25">
      <c r="B6" s="19" t="s">
        <v>14</v>
      </c>
      <c r="C6" s="20">
        <f>SUM(C8+C7)</f>
        <v>20</v>
      </c>
      <c r="D6" s="141"/>
      <c r="E6" s="21">
        <f>E7</f>
        <v>15</v>
      </c>
      <c r="F6" s="22">
        <f>F7</f>
        <v>8709</v>
      </c>
      <c r="G6" s="23">
        <f>G7</f>
        <v>8655.6</v>
      </c>
      <c r="H6" s="24">
        <f>SUM(H8+H7)</f>
        <v>219</v>
      </c>
      <c r="I6" s="25">
        <f>SUM(I8+I7)</f>
        <v>2488.9349999999995</v>
      </c>
      <c r="J6" s="25">
        <f>I6</f>
        <v>2488.9349999999995</v>
      </c>
      <c r="K6" s="109" t="s">
        <v>65</v>
      </c>
      <c r="L6" s="107">
        <f t="shared" ref="L6:L17" si="0">J6/(K6*24)</f>
        <v>15.338547658175838</v>
      </c>
      <c r="M6" s="26">
        <f>M7</f>
        <v>3.4990869588800035</v>
      </c>
      <c r="N6" s="27">
        <f>N7</f>
        <v>577.04000000000008</v>
      </c>
      <c r="P6" s="15"/>
      <c r="Q6" s="15"/>
      <c r="R6" s="1">
        <f>SUM(R7:R10)</f>
        <v>12380</v>
      </c>
      <c r="S6" s="28">
        <v>5342</v>
      </c>
      <c r="T6" s="29"/>
      <c r="U6" s="30" t="s">
        <v>0</v>
      </c>
      <c r="W6" s="1">
        <f>SUM(W7:W10)</f>
        <v>12735.400000000001</v>
      </c>
      <c r="X6" s="1">
        <v>5551.2</v>
      </c>
      <c r="Y6" s="29"/>
      <c r="AB6" s="16">
        <v>206</v>
      </c>
      <c r="AC6" s="17">
        <f>[1]martes!J5</f>
        <v>11840</v>
      </c>
      <c r="AD6" s="18">
        <f>[1]martes!K5</f>
        <v>17287.599999999999</v>
      </c>
    </row>
    <row r="7" spans="2:31" ht="18.75" customHeight="1" x14ac:dyDescent="0.25">
      <c r="B7" s="31">
        <v>508</v>
      </c>
      <c r="C7" s="32">
        <v>20</v>
      </c>
      <c r="D7" s="141"/>
      <c r="E7" s="33">
        <v>15</v>
      </c>
      <c r="F7" s="34">
        <v>8709</v>
      </c>
      <c r="G7" s="35">
        <v>8655.6</v>
      </c>
      <c r="H7" s="36">
        <v>219</v>
      </c>
      <c r="I7" s="37">
        <v>2488.9349999999995</v>
      </c>
      <c r="J7" s="37">
        <v>11.364999999999998</v>
      </c>
      <c r="K7" s="101">
        <v>3.0902777777777779E-2</v>
      </c>
      <c r="L7" s="107">
        <f t="shared" si="0"/>
        <v>15.323595505617975</v>
      </c>
      <c r="M7" s="26">
        <f>+F7/I7</f>
        <v>3.4990869588800035</v>
      </c>
      <c r="N7" s="27">
        <f>+G7/E7</f>
        <v>577.04000000000008</v>
      </c>
      <c r="P7" s="15"/>
      <c r="Q7" s="15"/>
      <c r="R7" s="1">
        <v>11830</v>
      </c>
      <c r="S7" s="38">
        <f>+R7/R$6*S$6+R7</f>
        <v>16934.67366720517</v>
      </c>
      <c r="T7" s="39">
        <v>10499</v>
      </c>
      <c r="U7" s="39"/>
      <c r="V7" s="40">
        <f>SUM(S7:S10)</f>
        <v>17722</v>
      </c>
      <c r="W7" s="1">
        <v>11953.2</v>
      </c>
      <c r="X7" s="38">
        <f>+W7/W$6*X$6+W7</f>
        <v>17163.448899916766</v>
      </c>
      <c r="Y7" s="39">
        <v>10478.4</v>
      </c>
      <c r="Z7" s="39"/>
      <c r="AA7" s="40">
        <f>SUM(X7:X10)</f>
        <v>18286.599999999999</v>
      </c>
      <c r="AB7" s="16">
        <v>209</v>
      </c>
      <c r="AC7" s="17">
        <f>[1]martes!J6</f>
        <v>45503</v>
      </c>
      <c r="AD7" s="18">
        <f>[1]martes!K6</f>
        <v>67495.600000000006</v>
      </c>
    </row>
    <row r="8" spans="2:31" ht="18.75" customHeight="1" x14ac:dyDescent="0.25">
      <c r="B8" s="31">
        <v>516</v>
      </c>
      <c r="C8" s="32">
        <v>0</v>
      </c>
      <c r="D8" s="141"/>
      <c r="E8" s="33">
        <v>0</v>
      </c>
      <c r="F8" s="34">
        <v>0</v>
      </c>
      <c r="G8" s="35">
        <v>0</v>
      </c>
      <c r="H8" s="36">
        <v>0</v>
      </c>
      <c r="I8" s="110">
        <v>0</v>
      </c>
      <c r="J8" s="105">
        <v>0</v>
      </c>
      <c r="K8" s="111">
        <v>0</v>
      </c>
      <c r="L8" s="105">
        <v>0</v>
      </c>
      <c r="M8" s="26">
        <v>0</v>
      </c>
      <c r="N8" s="27">
        <v>0</v>
      </c>
      <c r="P8" s="15"/>
      <c r="Q8" s="15"/>
      <c r="R8" s="1">
        <v>550</v>
      </c>
      <c r="S8" s="38">
        <f>+R8/R$6*S$6+R8</f>
        <v>787.32633279483036</v>
      </c>
      <c r="T8" s="39">
        <v>1035</v>
      </c>
      <c r="U8" s="39"/>
      <c r="W8" s="1">
        <v>782.2</v>
      </c>
      <c r="X8" s="38">
        <f>+W8/W$6*X$6+W8</f>
        <v>1123.1511000832327</v>
      </c>
      <c r="Y8" s="39">
        <v>1460.4</v>
      </c>
      <c r="Z8" s="39"/>
      <c r="AB8" s="16" t="s">
        <v>15</v>
      </c>
      <c r="AC8" s="17">
        <f>[1]martes!J7</f>
        <v>8905</v>
      </c>
      <c r="AD8" s="18">
        <f>[1]martes!K7</f>
        <v>7765</v>
      </c>
    </row>
    <row r="9" spans="2:31" ht="18.75" customHeight="1" thickBot="1" x14ac:dyDescent="0.3">
      <c r="B9" s="41" t="s">
        <v>16</v>
      </c>
      <c r="C9" s="20">
        <f>C10</f>
        <v>62</v>
      </c>
      <c r="D9" s="141"/>
      <c r="E9" s="42">
        <f>E10</f>
        <v>61</v>
      </c>
      <c r="F9" s="22">
        <f t="shared" ref="F9:G9" si="1">F10</f>
        <v>26032</v>
      </c>
      <c r="G9" s="23">
        <f t="shared" si="1"/>
        <v>60864.7</v>
      </c>
      <c r="H9" s="24">
        <f>H10</f>
        <v>550</v>
      </c>
      <c r="I9" s="25">
        <f>I10</f>
        <v>18128.580000000002</v>
      </c>
      <c r="J9" s="25">
        <f>I9</f>
        <v>18128.580000000002</v>
      </c>
      <c r="K9" s="109" t="s">
        <v>68</v>
      </c>
      <c r="L9" s="107">
        <f t="shared" si="0"/>
        <v>22.102633504023409</v>
      </c>
      <c r="M9" s="26">
        <f t="shared" ref="M9:M29" si="2">+F9/I9</f>
        <v>1.4359646480860606</v>
      </c>
      <c r="N9" s="27">
        <f t="shared" ref="N9:N28" si="3">+G9/E9</f>
        <v>997.78196721311474</v>
      </c>
      <c r="P9" s="43"/>
      <c r="Q9" s="43"/>
      <c r="R9" s="44"/>
      <c r="S9" s="44"/>
      <c r="T9" s="44"/>
      <c r="U9" s="44"/>
      <c r="V9" s="44"/>
      <c r="W9" s="44"/>
      <c r="X9" s="44"/>
      <c r="Y9" s="44"/>
      <c r="Z9" s="44"/>
      <c r="AA9" s="43"/>
      <c r="AB9" s="45" t="s">
        <v>17</v>
      </c>
      <c r="AC9" s="46"/>
      <c r="AD9" s="47"/>
      <c r="AE9" s="15"/>
    </row>
    <row r="10" spans="2:31" x14ac:dyDescent="0.25">
      <c r="B10" s="41">
        <v>107</v>
      </c>
      <c r="C10" s="32">
        <v>62</v>
      </c>
      <c r="D10" s="141"/>
      <c r="E10" s="48">
        <v>61</v>
      </c>
      <c r="F10" s="34">
        <v>26032</v>
      </c>
      <c r="G10" s="35">
        <v>60864.7</v>
      </c>
      <c r="H10" s="36">
        <v>550</v>
      </c>
      <c r="I10" s="37">
        <v>18128.580000000002</v>
      </c>
      <c r="J10" s="37">
        <v>34.299999999999997</v>
      </c>
      <c r="K10" s="108" t="s">
        <v>66</v>
      </c>
      <c r="L10" s="105">
        <f t="shared" si="0"/>
        <v>22.129032258064509</v>
      </c>
      <c r="M10" s="26">
        <f>+F10/I10</f>
        <v>1.4359646480860606</v>
      </c>
      <c r="N10" s="27">
        <f t="shared" si="3"/>
        <v>997.78196721311474</v>
      </c>
      <c r="S10" s="1"/>
      <c r="T10" s="1"/>
      <c r="U10" s="1"/>
      <c r="V10" s="1"/>
    </row>
    <row r="11" spans="2:31" x14ac:dyDescent="0.25">
      <c r="B11" s="49" t="s">
        <v>18</v>
      </c>
      <c r="C11" s="20">
        <f>SUM(C15+C14+C13+C12+C16)</f>
        <v>221</v>
      </c>
      <c r="D11" s="141"/>
      <c r="E11" s="42">
        <f>SUM(E15+E14+E13+E12+E16)</f>
        <v>212</v>
      </c>
      <c r="F11" s="22">
        <f>SUM(F15+F14+F13+F12+F16)</f>
        <v>70173</v>
      </c>
      <c r="G11" s="23">
        <f>SUM(G15+G14+G13+G12+G16)</f>
        <v>89587.75</v>
      </c>
      <c r="H11" s="24">
        <f>SUM(H12+H13+H14+H15+H16)</f>
        <v>1949</v>
      </c>
      <c r="I11" s="25">
        <f>SUM(I12+I13+I14+I15+I16)</f>
        <v>39579.33</v>
      </c>
      <c r="J11" s="25">
        <f>I11</f>
        <v>39579.33</v>
      </c>
      <c r="K11" s="109" t="s">
        <v>63</v>
      </c>
      <c r="L11" s="107">
        <f t="shared" si="0"/>
        <v>17.528489813994685</v>
      </c>
      <c r="M11" s="26">
        <f t="shared" si="2"/>
        <v>1.7729708916244917</v>
      </c>
      <c r="N11" s="27">
        <f t="shared" si="3"/>
        <v>422.58372641509436</v>
      </c>
      <c r="R11" s="1">
        <f>SUM(R12:R15)</f>
        <v>83142</v>
      </c>
      <c r="S11" s="51">
        <v>18221</v>
      </c>
      <c r="T11" s="29">
        <v>21677</v>
      </c>
      <c r="U11" s="30" t="s">
        <v>0</v>
      </c>
      <c r="W11" s="1">
        <f>SUM(W12:W15)</f>
        <v>104010.9</v>
      </c>
      <c r="X11" s="51">
        <v>24171.7</v>
      </c>
      <c r="Y11" s="29">
        <v>30191.4</v>
      </c>
    </row>
    <row r="12" spans="2:31" ht="17.25" customHeight="1" x14ac:dyDescent="0.25">
      <c r="B12" s="50">
        <v>404</v>
      </c>
      <c r="C12" s="32">
        <v>60</v>
      </c>
      <c r="D12" s="141"/>
      <c r="E12" s="48">
        <v>60</v>
      </c>
      <c r="F12" s="34">
        <v>24643</v>
      </c>
      <c r="G12" s="35">
        <v>32748</v>
      </c>
      <c r="H12" s="36">
        <v>467</v>
      </c>
      <c r="I12" s="37">
        <v>11301.400000000001</v>
      </c>
      <c r="J12" s="37">
        <v>24.200000000000003</v>
      </c>
      <c r="K12" s="101">
        <v>7.013888888888889E-2</v>
      </c>
      <c r="L12" s="105">
        <f t="shared" si="0"/>
        <v>14.376237623762378</v>
      </c>
      <c r="M12" s="26">
        <f t="shared" si="2"/>
        <v>2.1805263064753038</v>
      </c>
      <c r="N12" s="27">
        <f t="shared" si="3"/>
        <v>545.79999999999995</v>
      </c>
      <c r="R12" s="51">
        <v>23995</v>
      </c>
      <c r="S12" s="38">
        <f>+R12/R$11*S$11+R12</f>
        <v>29253.628551153448</v>
      </c>
      <c r="T12" s="39">
        <v>31813</v>
      </c>
      <c r="U12" s="39"/>
      <c r="V12" s="40">
        <f>SUM(S12:S15)</f>
        <v>101363</v>
      </c>
      <c r="W12" s="51">
        <v>29330.5</v>
      </c>
      <c r="X12" s="38">
        <f>+W12/W$11*X$11+W12</f>
        <v>36146.786051269628</v>
      </c>
      <c r="Y12" s="39">
        <v>42545</v>
      </c>
      <c r="Z12" s="39"/>
      <c r="AA12" s="40">
        <f>SUM(X12:X15)</f>
        <v>128182.6</v>
      </c>
    </row>
    <row r="13" spans="2:31" x14ac:dyDescent="0.25">
      <c r="B13" s="50">
        <v>405</v>
      </c>
      <c r="C13" s="32">
        <v>46</v>
      </c>
      <c r="D13" s="141"/>
      <c r="E13" s="48">
        <v>42</v>
      </c>
      <c r="F13" s="34">
        <v>13996</v>
      </c>
      <c r="G13" s="35">
        <v>17634</v>
      </c>
      <c r="H13" s="36">
        <v>357</v>
      </c>
      <c r="I13" s="37">
        <v>7746.9</v>
      </c>
      <c r="J13" s="37">
        <v>21.7</v>
      </c>
      <c r="K13" s="101">
        <v>5.9722222222222225E-2</v>
      </c>
      <c r="L13" s="105">
        <f t="shared" si="0"/>
        <v>15.139534883720929</v>
      </c>
      <c r="M13" s="26">
        <f t="shared" si="2"/>
        <v>1.8066581471298198</v>
      </c>
      <c r="N13" s="27">
        <f t="shared" si="3"/>
        <v>419.85714285714283</v>
      </c>
      <c r="R13" s="52">
        <v>23233</v>
      </c>
      <c r="S13" s="38">
        <f>+R13/R$11*S$11+R13</f>
        <v>28324.632303769453</v>
      </c>
      <c r="T13" s="39">
        <v>19571</v>
      </c>
      <c r="U13" s="39"/>
      <c r="W13" s="52">
        <v>29965.599999999999</v>
      </c>
      <c r="X13" s="38">
        <f>+W13/W$11*X$11+W13</f>
        <v>36929.480646355332</v>
      </c>
      <c r="Y13" s="39">
        <v>26079.200000000001</v>
      </c>
      <c r="Z13" s="39"/>
    </row>
    <row r="14" spans="2:31" x14ac:dyDescent="0.25">
      <c r="B14" s="50">
        <v>409</v>
      </c>
      <c r="C14" s="32">
        <v>45</v>
      </c>
      <c r="D14" s="141"/>
      <c r="E14" s="48">
        <v>40</v>
      </c>
      <c r="F14" s="34">
        <v>10512</v>
      </c>
      <c r="G14" s="35">
        <v>13809</v>
      </c>
      <c r="H14" s="36">
        <v>315</v>
      </c>
      <c r="I14" s="37">
        <v>7229.25</v>
      </c>
      <c r="J14" s="37">
        <v>22.95</v>
      </c>
      <c r="K14" s="101">
        <v>6.3888888888888884E-2</v>
      </c>
      <c r="L14" s="105">
        <f t="shared" si="0"/>
        <v>14.967391304347826</v>
      </c>
      <c r="M14" s="26">
        <f t="shared" si="2"/>
        <v>1.4540927482103954</v>
      </c>
      <c r="N14" s="27">
        <f t="shared" si="3"/>
        <v>345.22500000000002</v>
      </c>
      <c r="R14" s="51">
        <v>16941</v>
      </c>
      <c r="S14" s="38">
        <f>+R14/R$11*S$11+R14</f>
        <v>20653.707909359891</v>
      </c>
      <c r="T14" s="39">
        <v>21600</v>
      </c>
      <c r="U14" s="39"/>
      <c r="V14" t="s">
        <v>19</v>
      </c>
      <c r="W14" s="51">
        <v>22013.8</v>
      </c>
      <c r="X14" s="38">
        <f>+W14/W$11*X$11+W14</f>
        <v>27129.715442131546</v>
      </c>
      <c r="Y14" s="39">
        <v>29687.1</v>
      </c>
      <c r="Z14" s="39"/>
      <c r="AA14" t="s">
        <v>20</v>
      </c>
    </row>
    <row r="15" spans="2:31" x14ac:dyDescent="0.25">
      <c r="B15" s="50">
        <v>412</v>
      </c>
      <c r="C15" s="32">
        <v>40</v>
      </c>
      <c r="D15" s="141"/>
      <c r="E15" s="48">
        <v>40</v>
      </c>
      <c r="F15" s="34">
        <v>17502</v>
      </c>
      <c r="G15" s="35">
        <v>22431.75</v>
      </c>
      <c r="H15" s="36">
        <v>484</v>
      </c>
      <c r="I15" s="37">
        <v>8346.5799999999981</v>
      </c>
      <c r="J15" s="37">
        <v>17.244999999999997</v>
      </c>
      <c r="K15" s="101">
        <v>4.4444444444444446E-2</v>
      </c>
      <c r="L15" s="105">
        <f t="shared" si="0"/>
        <v>16.167187499999997</v>
      </c>
      <c r="M15" s="26">
        <f t="shared" si="2"/>
        <v>2.0969067570190432</v>
      </c>
      <c r="N15" s="27">
        <f t="shared" si="3"/>
        <v>560.79375000000005</v>
      </c>
      <c r="P15" s="102"/>
      <c r="R15" s="52">
        <v>18973</v>
      </c>
      <c r="S15" s="38">
        <f>+R15/R$11*S$11+R15</f>
        <v>23131.031235717208</v>
      </c>
      <c r="T15" s="39">
        <v>15878</v>
      </c>
      <c r="U15" s="39"/>
      <c r="W15" s="52">
        <v>22701</v>
      </c>
      <c r="X15" s="38">
        <f>+W15/W$11*X$11+W15</f>
        <v>27976.617860243496</v>
      </c>
      <c r="Y15" s="39">
        <v>19670.900000000001</v>
      </c>
      <c r="Z15" s="39"/>
    </row>
    <row r="16" spans="2:31" x14ac:dyDescent="0.25">
      <c r="B16" s="50" t="s">
        <v>69</v>
      </c>
      <c r="C16" s="32">
        <v>30</v>
      </c>
      <c r="D16" s="141"/>
      <c r="E16" s="48">
        <v>30</v>
      </c>
      <c r="F16" s="34">
        <v>3520</v>
      </c>
      <c r="G16" s="35">
        <v>2965</v>
      </c>
      <c r="H16" s="36">
        <v>326</v>
      </c>
      <c r="I16" s="37">
        <v>4955.2</v>
      </c>
      <c r="J16" s="37">
        <v>15.2</v>
      </c>
      <c r="K16" s="101">
        <v>4.4444444444444446E-2</v>
      </c>
      <c r="L16" s="105">
        <f t="shared" si="0"/>
        <v>14.25</v>
      </c>
      <c r="M16" s="26">
        <f t="shared" si="2"/>
        <v>0.71036486922828546</v>
      </c>
      <c r="N16" s="27">
        <f t="shared" si="3"/>
        <v>98.833333333333329</v>
      </c>
      <c r="P16" s="102"/>
      <c r="R16" s="52"/>
      <c r="S16" s="38"/>
      <c r="T16" s="39"/>
      <c r="U16" s="39"/>
      <c r="W16" s="52"/>
      <c r="X16" s="38"/>
      <c r="Y16" s="39"/>
      <c r="Z16" s="39"/>
    </row>
    <row r="17" spans="2:28" x14ac:dyDescent="0.25">
      <c r="B17" s="53" t="s">
        <v>51</v>
      </c>
      <c r="C17" s="20">
        <f>SUM(C21+C20+C19+C18)</f>
        <v>72</v>
      </c>
      <c r="D17" s="141"/>
      <c r="E17" s="42">
        <f>SUM(E21+E20+E19+E18)</f>
        <v>59</v>
      </c>
      <c r="F17" s="22">
        <f>SUM(F21+F20+F19+F18)</f>
        <v>70985</v>
      </c>
      <c r="G17" s="23">
        <f>SUM(G21+G20+G19+G18)</f>
        <v>92511</v>
      </c>
      <c r="H17" s="24">
        <f>SUM(H21+H20+H19+H18)</f>
        <v>755</v>
      </c>
      <c r="I17" s="25">
        <f>SUM(I18:I21)</f>
        <v>10728.495000000001</v>
      </c>
      <c r="J17" s="25">
        <f>I17</f>
        <v>10728.495000000001</v>
      </c>
      <c r="K17" s="109" t="s">
        <v>67</v>
      </c>
      <c r="L17" s="107">
        <f t="shared" si="0"/>
        <v>9.6332001436652597</v>
      </c>
      <c r="M17" s="26">
        <f t="shared" si="2"/>
        <v>6.6164918751418531</v>
      </c>
      <c r="N17" s="27">
        <f t="shared" si="3"/>
        <v>1567.9830508474577</v>
      </c>
      <c r="R17" s="1">
        <f>SUM(R18:R21)</f>
        <v>79552</v>
      </c>
      <c r="S17" s="28">
        <v>18702</v>
      </c>
      <c r="T17" s="29">
        <v>2319</v>
      </c>
      <c r="U17">
        <v>13580</v>
      </c>
      <c r="W17" s="1">
        <f>SUM(W18:W21)</f>
        <v>103814.39999999999</v>
      </c>
      <c r="X17" s="51">
        <v>25065</v>
      </c>
      <c r="Y17" s="29">
        <v>22705.1</v>
      </c>
    </row>
    <row r="18" spans="2:28" x14ac:dyDescent="0.25">
      <c r="B18" s="54">
        <v>301</v>
      </c>
      <c r="C18" s="32">
        <v>40</v>
      </c>
      <c r="D18" s="141"/>
      <c r="E18" s="48">
        <v>36</v>
      </c>
      <c r="F18" s="34">
        <v>32894</v>
      </c>
      <c r="G18" s="35">
        <v>42921</v>
      </c>
      <c r="H18" s="36">
        <v>447</v>
      </c>
      <c r="I18" s="37">
        <v>7283.8650000000007</v>
      </c>
      <c r="J18" s="37">
        <v>16.295000000000002</v>
      </c>
      <c r="K18" s="101">
        <v>5.4292500061463918E-2</v>
      </c>
      <c r="L18" s="105">
        <f t="shared" ref="L18:L28" si="4">J18/(K18*24)</f>
        <v>12.505563983325366</v>
      </c>
      <c r="M18" s="26">
        <f t="shared" si="2"/>
        <v>4.5160090144449407</v>
      </c>
      <c r="N18" s="27">
        <f t="shared" si="3"/>
        <v>1192.25</v>
      </c>
      <c r="R18" s="1">
        <v>32141</v>
      </c>
      <c r="S18" s="55">
        <f>+R18/R$17*S$17+R18</f>
        <v>39697.076302292844</v>
      </c>
      <c r="T18" s="39">
        <v>5433</v>
      </c>
      <c r="U18" s="39">
        <v>24018</v>
      </c>
      <c r="V18" s="56">
        <f>SUM(S18:S21)</f>
        <v>98254.000000000015</v>
      </c>
      <c r="W18" s="1">
        <v>42301.1</v>
      </c>
      <c r="X18" s="55">
        <f>+W18/W$17*X$17+W18</f>
        <v>52514.298472466246</v>
      </c>
      <c r="Y18" s="39">
        <v>40651.5</v>
      </c>
      <c r="Z18" s="39"/>
      <c r="AA18" s="56">
        <f>SUM(X18:X21)</f>
        <v>128879.4</v>
      </c>
    </row>
    <row r="19" spans="2:28" x14ac:dyDescent="0.25">
      <c r="B19" s="54">
        <v>302</v>
      </c>
      <c r="C19" s="32">
        <v>10</v>
      </c>
      <c r="D19" s="141"/>
      <c r="E19" s="48">
        <v>3</v>
      </c>
      <c r="F19" s="34">
        <v>17033</v>
      </c>
      <c r="G19" s="35">
        <v>22160.799999999999</v>
      </c>
      <c r="H19" s="36">
        <v>14</v>
      </c>
      <c r="I19" s="37">
        <v>163.58999999999997</v>
      </c>
      <c r="J19" s="37">
        <v>11.69</v>
      </c>
      <c r="K19" s="101">
        <v>4.3938161739654591E-2</v>
      </c>
      <c r="L19" s="105">
        <f t="shared" si="4"/>
        <v>11.085655704474686</v>
      </c>
      <c r="M19" s="26">
        <f t="shared" si="2"/>
        <v>104.12005623815638</v>
      </c>
      <c r="N19" s="27">
        <f t="shared" si="3"/>
        <v>7386.9333333333334</v>
      </c>
      <c r="R19" s="1">
        <v>19225</v>
      </c>
      <c r="S19" s="55">
        <f>+R19/R$17*S$17+R19</f>
        <v>23744.634327232503</v>
      </c>
      <c r="T19" s="39">
        <v>3428</v>
      </c>
      <c r="U19" s="39">
        <v>15012</v>
      </c>
      <c r="W19" s="1">
        <v>24879.9</v>
      </c>
      <c r="X19" s="55">
        <f>+W19/W$17*X$17+W19</f>
        <v>30886.915341802298</v>
      </c>
      <c r="Y19" s="39">
        <v>24624.5</v>
      </c>
      <c r="Z19" s="39"/>
      <c r="AB19" t="s">
        <v>22</v>
      </c>
    </row>
    <row r="20" spans="2:28" x14ac:dyDescent="0.25">
      <c r="B20" s="54">
        <v>303</v>
      </c>
      <c r="C20" s="32">
        <v>0</v>
      </c>
      <c r="D20" s="141"/>
      <c r="E20" s="48">
        <v>0</v>
      </c>
      <c r="F20" s="34">
        <v>10942</v>
      </c>
      <c r="G20" s="35">
        <v>14028.5</v>
      </c>
      <c r="H20" s="36">
        <v>0</v>
      </c>
      <c r="I20" s="37">
        <v>0</v>
      </c>
      <c r="J20" s="37">
        <v>12.955</v>
      </c>
      <c r="K20" s="101">
        <v>3.3931740090924152E-2</v>
      </c>
      <c r="L20" s="105">
        <f t="shared" si="4"/>
        <v>15.908163425165652</v>
      </c>
      <c r="M20" s="26" t="e">
        <f t="shared" si="2"/>
        <v>#DIV/0!</v>
      </c>
      <c r="N20" s="27" t="e">
        <f t="shared" si="3"/>
        <v>#DIV/0!</v>
      </c>
      <c r="R20" s="1">
        <v>15387</v>
      </c>
      <c r="S20" s="55">
        <f>+R20/R$17*S$17+R20</f>
        <v>19004.35310237329</v>
      </c>
      <c r="T20" s="39">
        <v>2876</v>
      </c>
      <c r="U20" s="39">
        <v>11477</v>
      </c>
      <c r="V20" t="s">
        <v>19</v>
      </c>
      <c r="W20" s="1">
        <v>19848.5</v>
      </c>
      <c r="X20" s="55">
        <f>+W20/W$17*X$17+W20</f>
        <v>24640.731641275197</v>
      </c>
      <c r="Y20" s="39">
        <v>18539.2</v>
      </c>
      <c r="Z20" s="39"/>
      <c r="AA20" t="s">
        <v>20</v>
      </c>
    </row>
    <row r="21" spans="2:28" x14ac:dyDescent="0.25">
      <c r="B21" s="54">
        <v>306</v>
      </c>
      <c r="C21" s="32">
        <v>22</v>
      </c>
      <c r="D21" s="141"/>
      <c r="E21" s="48">
        <v>20</v>
      </c>
      <c r="F21" s="34">
        <v>10116</v>
      </c>
      <c r="G21" s="35">
        <v>13400.7</v>
      </c>
      <c r="H21" s="36">
        <v>294</v>
      </c>
      <c r="I21" s="37">
        <v>3281.04</v>
      </c>
      <c r="J21" s="37">
        <v>9.94</v>
      </c>
      <c r="K21" s="101">
        <v>3.5416666666666666E-2</v>
      </c>
      <c r="L21" s="105">
        <f t="shared" si="4"/>
        <v>11.694117647058823</v>
      </c>
      <c r="M21" s="26">
        <f t="shared" si="2"/>
        <v>3.0831687513715162</v>
      </c>
      <c r="N21" s="27">
        <f t="shared" si="3"/>
        <v>670.03500000000008</v>
      </c>
      <c r="R21" s="1">
        <v>12799</v>
      </c>
      <c r="S21" s="55">
        <f>+R21/R$17*S$17+R21</f>
        <v>15807.936268101368</v>
      </c>
      <c r="T21" s="39">
        <v>2104</v>
      </c>
      <c r="U21" s="39">
        <v>10127</v>
      </c>
      <c r="W21" s="1">
        <v>16784.900000000001</v>
      </c>
      <c r="X21" s="55">
        <f>+W21/W$17*X$17+W21</f>
        <v>20837.454544456261</v>
      </c>
      <c r="Y21" s="39">
        <v>15165.5</v>
      </c>
      <c r="Z21" s="39"/>
    </row>
    <row r="22" spans="2:28" x14ac:dyDescent="0.25">
      <c r="B22" s="57" t="s">
        <v>23</v>
      </c>
      <c r="C22" s="20">
        <f>SUM(C28+C27+C26+C25+C24+C23)</f>
        <v>204</v>
      </c>
      <c r="D22" s="141"/>
      <c r="E22" s="42">
        <f>SUM(E28+E27+E26+E25+E24+E23)</f>
        <v>192</v>
      </c>
      <c r="F22" s="22">
        <f>SUM(F23:F28)</f>
        <v>106251</v>
      </c>
      <c r="G22" s="23">
        <f>SUM(G28+G27+G26+G25+G24+G23)</f>
        <v>160947.6999999999</v>
      </c>
      <c r="H22" s="24">
        <f>SUM(H28+H27+H26+H25+H24+H23)</f>
        <v>1425</v>
      </c>
      <c r="I22" s="27">
        <f>SUM(I28+I27+I26+I25+I24+I23)</f>
        <v>34398.065000000002</v>
      </c>
      <c r="J22" s="27">
        <f>I22</f>
        <v>34398.065000000002</v>
      </c>
      <c r="K22" s="109" t="s">
        <v>64</v>
      </c>
      <c r="L22" s="107">
        <f>J22/(K22*24)</f>
        <v>17.259584876943276</v>
      </c>
      <c r="M22" s="26">
        <f t="shared" si="2"/>
        <v>3.088865609155631</v>
      </c>
      <c r="N22" s="27">
        <f t="shared" si="3"/>
        <v>838.26927083333283</v>
      </c>
      <c r="T22" s="129"/>
      <c r="U22" s="129"/>
      <c r="V22" s="129"/>
      <c r="W22" s="129"/>
      <c r="X22" s="129"/>
      <c r="Y22" s="129"/>
      <c r="Z22" s="129"/>
    </row>
    <row r="23" spans="2:28" x14ac:dyDescent="0.25">
      <c r="B23" s="58">
        <v>201</v>
      </c>
      <c r="C23" s="33">
        <v>70</v>
      </c>
      <c r="D23" s="141"/>
      <c r="E23" s="48">
        <v>60</v>
      </c>
      <c r="F23" s="83">
        <v>46128</v>
      </c>
      <c r="G23" s="106">
        <v>72347.399999999907</v>
      </c>
      <c r="H23" s="36">
        <v>460</v>
      </c>
      <c r="I23" s="37">
        <v>10975.6</v>
      </c>
      <c r="J23" s="37">
        <v>24.27</v>
      </c>
      <c r="K23" s="101">
        <v>5.7638888888888885E-2</v>
      </c>
      <c r="L23" s="105">
        <f t="shared" si="4"/>
        <v>17.544578313253012</v>
      </c>
      <c r="M23" s="26">
        <f t="shared" si="2"/>
        <v>4.2027770691351725</v>
      </c>
      <c r="N23" s="27">
        <f t="shared" si="3"/>
        <v>1205.7899999999984</v>
      </c>
      <c r="R23" s="1" t="s">
        <v>2</v>
      </c>
      <c r="S23" s="1"/>
      <c r="T23" s="130" t="s">
        <v>40</v>
      </c>
      <c r="U23" s="130"/>
      <c r="V23" s="130"/>
      <c r="W23" s="130"/>
      <c r="X23" s="130"/>
      <c r="Y23" s="130"/>
      <c r="Z23" s="130"/>
    </row>
    <row r="24" spans="2:28" x14ac:dyDescent="0.25">
      <c r="B24" s="58">
        <v>202</v>
      </c>
      <c r="C24" s="33">
        <v>34</v>
      </c>
      <c r="D24" s="141"/>
      <c r="E24" s="48">
        <v>33</v>
      </c>
      <c r="F24" s="34">
        <v>15553</v>
      </c>
      <c r="G24" s="35">
        <v>24037</v>
      </c>
      <c r="H24" s="36">
        <v>241</v>
      </c>
      <c r="I24" s="37">
        <v>5211.625</v>
      </c>
      <c r="J24" s="37">
        <v>24.27</v>
      </c>
      <c r="K24" s="101">
        <v>5.2777777777777778E-2</v>
      </c>
      <c r="L24" s="105">
        <f t="shared" si="4"/>
        <v>19.160526315789475</v>
      </c>
      <c r="M24" s="26">
        <f t="shared" si="2"/>
        <v>2.9842899287650204</v>
      </c>
      <c r="N24" s="27">
        <f t="shared" si="3"/>
        <v>728.39393939393938</v>
      </c>
      <c r="S24" s="1"/>
      <c r="T24" s="167" t="s">
        <v>41</v>
      </c>
      <c r="U24" s="167"/>
      <c r="V24" s="167"/>
      <c r="W24" s="167"/>
      <c r="X24" s="167"/>
      <c r="Y24" s="167"/>
      <c r="Z24" s="167"/>
    </row>
    <row r="25" spans="2:28" ht="15.75" thickBot="1" x14ac:dyDescent="0.3">
      <c r="B25" s="58">
        <v>204</v>
      </c>
      <c r="C25" s="33">
        <v>23</v>
      </c>
      <c r="D25" s="141"/>
      <c r="E25" s="48">
        <v>23</v>
      </c>
      <c r="F25" s="34">
        <v>6476</v>
      </c>
      <c r="G25" s="35">
        <v>9468.1</v>
      </c>
      <c r="H25" s="36">
        <v>133</v>
      </c>
      <c r="I25" s="37">
        <v>4938.29</v>
      </c>
      <c r="J25" s="37">
        <v>37.130000000000003</v>
      </c>
      <c r="K25" s="101">
        <v>8.5416666666666655E-2</v>
      </c>
      <c r="L25" s="105">
        <f t="shared" si="4"/>
        <v>18.112195121951224</v>
      </c>
      <c r="M25" s="26">
        <f t="shared" si="2"/>
        <v>1.3113851150904463</v>
      </c>
      <c r="N25" s="27">
        <f t="shared" si="3"/>
        <v>411.65652173913043</v>
      </c>
      <c r="S25" s="1"/>
      <c r="T25" s="112"/>
      <c r="U25" s="112"/>
      <c r="V25" s="112"/>
      <c r="W25" s="112"/>
      <c r="X25" s="112"/>
      <c r="Y25" s="112"/>
      <c r="Z25" s="112"/>
    </row>
    <row r="26" spans="2:28" ht="16.5" thickBot="1" x14ac:dyDescent="0.3">
      <c r="B26" s="58">
        <v>206</v>
      </c>
      <c r="C26" s="33">
        <v>20</v>
      </c>
      <c r="D26" s="141"/>
      <c r="E26" s="48">
        <v>19</v>
      </c>
      <c r="F26" s="34">
        <v>10104</v>
      </c>
      <c r="G26" s="35">
        <v>15388.4</v>
      </c>
      <c r="H26" s="36">
        <v>111</v>
      </c>
      <c r="I26" s="37">
        <v>3274.5</v>
      </c>
      <c r="J26" s="37">
        <v>30.099999999999969</v>
      </c>
      <c r="K26" s="101">
        <v>7.3611111111111113E-2</v>
      </c>
      <c r="L26" s="105">
        <f t="shared" si="4"/>
        <v>17.037735849056588</v>
      </c>
      <c r="M26" s="26">
        <f t="shared" si="2"/>
        <v>3.0856619331195603</v>
      </c>
      <c r="N26" s="27">
        <f t="shared" si="3"/>
        <v>809.91578947368419</v>
      </c>
      <c r="R26" t="s">
        <v>24</v>
      </c>
      <c r="S26" s="1"/>
      <c r="T26" s="159">
        <v>43702</v>
      </c>
      <c r="U26" s="160"/>
      <c r="V26" s="160"/>
      <c r="W26" s="160"/>
      <c r="X26" s="160"/>
      <c r="Y26" s="160"/>
      <c r="Z26" s="161"/>
    </row>
    <row r="27" spans="2:28" ht="15.75" thickBot="1" x14ac:dyDescent="0.3">
      <c r="B27" s="58">
        <v>209</v>
      </c>
      <c r="C27" s="33">
        <v>46</v>
      </c>
      <c r="D27" s="141"/>
      <c r="E27" s="48">
        <v>46</v>
      </c>
      <c r="F27" s="34">
        <v>23347</v>
      </c>
      <c r="G27" s="35">
        <v>35371.300000000003</v>
      </c>
      <c r="H27" s="36">
        <v>350</v>
      </c>
      <c r="I27" s="37">
        <v>8209.25</v>
      </c>
      <c r="J27" s="37">
        <v>23.87</v>
      </c>
      <c r="K27" s="101">
        <v>6.1111111111111116E-2</v>
      </c>
      <c r="L27" s="105">
        <f t="shared" si="4"/>
        <v>16.274999999999999</v>
      </c>
      <c r="M27" s="26">
        <f t="shared" si="2"/>
        <v>2.8439869659225874</v>
      </c>
      <c r="N27" s="27">
        <f t="shared" si="3"/>
        <v>768.94130434782619</v>
      </c>
      <c r="S27" s="1"/>
      <c r="T27" s="145" t="s">
        <v>4</v>
      </c>
      <c r="U27" s="164" t="s">
        <v>5</v>
      </c>
      <c r="V27" s="165"/>
      <c r="W27" s="165"/>
      <c r="X27" s="166"/>
      <c r="Y27" s="145" t="s">
        <v>2</v>
      </c>
      <c r="Z27" s="145" t="s">
        <v>3</v>
      </c>
    </row>
    <row r="28" spans="2:28" ht="15.75" thickBot="1" x14ac:dyDescent="0.3">
      <c r="B28" s="59">
        <v>257</v>
      </c>
      <c r="C28" s="33">
        <v>11</v>
      </c>
      <c r="D28" s="141"/>
      <c r="E28" s="60">
        <v>11</v>
      </c>
      <c r="F28" s="61">
        <v>4643</v>
      </c>
      <c r="G28" s="62">
        <v>4335.5</v>
      </c>
      <c r="H28" s="36">
        <v>130</v>
      </c>
      <c r="I28" s="37">
        <v>1788.8</v>
      </c>
      <c r="J28" s="37">
        <v>13.76</v>
      </c>
      <c r="K28" s="101">
        <v>3.6805555555555557E-2</v>
      </c>
      <c r="L28" s="105">
        <f t="shared" si="4"/>
        <v>15.577358490566038</v>
      </c>
      <c r="M28" s="26">
        <f t="shared" si="2"/>
        <v>2.5955948121645798</v>
      </c>
      <c r="N28" s="27">
        <f t="shared" si="3"/>
        <v>394.13636363636363</v>
      </c>
      <c r="S28" s="1"/>
      <c r="T28" s="137"/>
      <c r="U28" s="13" t="s">
        <v>10</v>
      </c>
      <c r="V28" s="146" t="s">
        <v>11</v>
      </c>
      <c r="W28" s="14" t="s">
        <v>12</v>
      </c>
      <c r="X28" s="63" t="s">
        <v>25</v>
      </c>
      <c r="Y28" s="137"/>
      <c r="Z28" s="137"/>
    </row>
    <row r="29" spans="2:28" ht="15.75" customHeight="1" thickBot="1" x14ac:dyDescent="0.3">
      <c r="B29" s="64" t="s">
        <v>26</v>
      </c>
      <c r="C29" s="65">
        <f>SUM(C6+C9+C11+C17+C22)</f>
        <v>579</v>
      </c>
      <c r="D29" s="142"/>
      <c r="E29" s="65">
        <f>SUM(E6+E9+E11+E17+E22+O32)</f>
        <v>539</v>
      </c>
      <c r="F29" s="66">
        <f>SUM(F6+F9+F11+F17+F22)</f>
        <v>282150</v>
      </c>
      <c r="G29" s="67">
        <f>SUM(G6+G9+G11+G17+G22)</f>
        <v>412566.74999999988</v>
      </c>
      <c r="H29" s="68">
        <f>SUM(H6+H9+H11+H17+H22)</f>
        <v>4898</v>
      </c>
      <c r="I29" s="69">
        <f>SUM(I6+I9+I11+I17+I22)</f>
        <v>105323.405</v>
      </c>
      <c r="J29" s="69"/>
      <c r="K29" s="69"/>
      <c r="L29" s="69"/>
      <c r="M29" s="69">
        <f t="shared" si="2"/>
        <v>2.6788917430081187</v>
      </c>
      <c r="N29" s="70">
        <f>G29/E29</f>
        <v>765.42996289424843</v>
      </c>
      <c r="S29" s="1"/>
      <c r="T29" s="84" t="s">
        <v>14</v>
      </c>
      <c r="U29" s="71">
        <f>C6</f>
        <v>20</v>
      </c>
      <c r="V29" s="147"/>
      <c r="W29" s="71">
        <f>E6</f>
        <v>15</v>
      </c>
      <c r="X29" s="72">
        <f t="shared" ref="X29:X34" si="5">+W29/U29</f>
        <v>0.75</v>
      </c>
      <c r="Y29" s="34">
        <f>F7</f>
        <v>8709</v>
      </c>
      <c r="Z29" s="85">
        <f>G6</f>
        <v>8655.6</v>
      </c>
    </row>
    <row r="30" spans="2:28" ht="15.75" customHeight="1" x14ac:dyDescent="0.25">
      <c r="B30" s="148" t="s">
        <v>42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50"/>
      <c r="R30" s="91" t="s">
        <v>39</v>
      </c>
      <c r="T30" s="86" t="s">
        <v>16</v>
      </c>
      <c r="U30" s="48">
        <f>C9</f>
        <v>62</v>
      </c>
      <c r="V30" s="147"/>
      <c r="W30" s="73">
        <f>E9</f>
        <v>61</v>
      </c>
      <c r="X30" s="72">
        <f t="shared" si="5"/>
        <v>0.9838709677419355</v>
      </c>
      <c r="Y30" s="34">
        <f>F9</f>
        <v>26032</v>
      </c>
      <c r="Z30" s="85">
        <f>G9</f>
        <v>60864.7</v>
      </c>
    </row>
    <row r="31" spans="2:28" x14ac:dyDescent="0.25">
      <c r="B31" s="151">
        <v>43702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3"/>
      <c r="P31" s="113"/>
      <c r="T31" s="87" t="s">
        <v>18</v>
      </c>
      <c r="U31" s="48">
        <f>C11</f>
        <v>221</v>
      </c>
      <c r="V31" s="147"/>
      <c r="W31" s="73">
        <f>E11</f>
        <v>212</v>
      </c>
      <c r="X31" s="72">
        <f t="shared" si="5"/>
        <v>0.95927601809954754</v>
      </c>
      <c r="Y31" s="34">
        <f>F11</f>
        <v>70173</v>
      </c>
      <c r="Z31" s="85">
        <f>G11</f>
        <v>89587.75</v>
      </c>
    </row>
    <row r="32" spans="2:28" x14ac:dyDescent="0.25">
      <c r="B32" s="154" t="s">
        <v>43</v>
      </c>
      <c r="C32" s="154"/>
      <c r="D32" s="122" t="s">
        <v>44</v>
      </c>
      <c r="E32" s="122"/>
      <c r="F32" s="122"/>
      <c r="G32" s="122" t="s">
        <v>45</v>
      </c>
      <c r="H32" s="122"/>
      <c r="I32" s="122" t="s">
        <v>46</v>
      </c>
      <c r="J32" s="122"/>
      <c r="K32" s="122"/>
      <c r="L32" s="122"/>
      <c r="M32" s="122"/>
      <c r="N32" s="122"/>
      <c r="T32" s="88" t="s">
        <v>21</v>
      </c>
      <c r="U32" s="48">
        <f>C17</f>
        <v>72</v>
      </c>
      <c r="V32" s="147"/>
      <c r="W32" s="73">
        <f>E17</f>
        <v>59</v>
      </c>
      <c r="X32" s="72">
        <f t="shared" si="5"/>
        <v>0.81944444444444442</v>
      </c>
      <c r="Y32" s="34">
        <f>F17</f>
        <v>70985</v>
      </c>
      <c r="Z32" s="85">
        <f>G17</f>
        <v>92511</v>
      </c>
    </row>
    <row r="33" spans="2:26" ht="15.75" thickBot="1" x14ac:dyDescent="0.3">
      <c r="B33" s="118" t="s">
        <v>47</v>
      </c>
      <c r="C33" s="118"/>
      <c r="D33" s="119">
        <v>43</v>
      </c>
      <c r="E33" s="119"/>
      <c r="F33" s="119"/>
      <c r="G33" s="119">
        <v>40</v>
      </c>
      <c r="H33" s="119"/>
      <c r="I33" s="119">
        <f>D33-G33</f>
        <v>3</v>
      </c>
      <c r="J33" s="119"/>
      <c r="K33" s="119"/>
      <c r="L33" s="119"/>
      <c r="M33" s="119"/>
      <c r="N33" s="119"/>
      <c r="T33" s="89" t="s">
        <v>23</v>
      </c>
      <c r="U33" s="60">
        <f>C22</f>
        <v>204</v>
      </c>
      <c r="V33" s="147"/>
      <c r="W33" s="74">
        <f>E22</f>
        <v>192</v>
      </c>
      <c r="X33" s="75">
        <f t="shared" si="5"/>
        <v>0.94117647058823528</v>
      </c>
      <c r="Y33" s="61">
        <f>F22</f>
        <v>106251</v>
      </c>
      <c r="Z33" s="90">
        <f>G22</f>
        <v>160947.6999999999</v>
      </c>
    </row>
    <row r="34" spans="2:26" ht="15.75" thickBot="1" x14ac:dyDescent="0.3">
      <c r="B34" s="118" t="s">
        <v>48</v>
      </c>
      <c r="C34" s="118"/>
      <c r="D34" s="119">
        <v>60</v>
      </c>
      <c r="E34" s="119"/>
      <c r="F34" s="119"/>
      <c r="G34" s="119">
        <v>60</v>
      </c>
      <c r="H34" s="119"/>
      <c r="I34" s="119">
        <v>1</v>
      </c>
      <c r="J34" s="119"/>
      <c r="K34" s="119"/>
      <c r="L34" s="119"/>
      <c r="M34" s="119"/>
      <c r="N34" s="119"/>
      <c r="T34" s="64" t="s">
        <v>26</v>
      </c>
      <c r="U34" s="93">
        <f>SUM(U29:U33)</f>
        <v>579</v>
      </c>
      <c r="V34" s="147"/>
      <c r="W34" s="93">
        <f>SUM(W29:W33)</f>
        <v>539</v>
      </c>
      <c r="X34" s="76">
        <f t="shared" si="5"/>
        <v>0.93091537132987912</v>
      </c>
      <c r="Y34" s="66">
        <f>SUM(Y29+Y30+Y31+Y32+Y33)</f>
        <v>282150</v>
      </c>
      <c r="Z34" s="77">
        <f>SUM(Z29:Z33)</f>
        <v>412566.74999999988</v>
      </c>
    </row>
    <row r="35" spans="2:26" x14ac:dyDescent="0.25">
      <c r="B35" s="118" t="s">
        <v>49</v>
      </c>
      <c r="C35" s="118"/>
      <c r="D35" s="119">
        <v>94</v>
      </c>
      <c r="E35" s="119"/>
      <c r="F35" s="119"/>
      <c r="G35" s="119">
        <v>94</v>
      </c>
      <c r="H35" s="119"/>
      <c r="I35" s="119">
        <v>3</v>
      </c>
      <c r="J35" s="119"/>
      <c r="K35" s="119"/>
      <c r="L35" s="119"/>
      <c r="M35" s="119"/>
      <c r="N35" s="119"/>
      <c r="T35" s="92" t="s">
        <v>51</v>
      </c>
      <c r="U35" s="155" t="s">
        <v>62</v>
      </c>
      <c r="V35" s="156"/>
      <c r="W35" s="157"/>
    </row>
    <row r="36" spans="2:26" x14ac:dyDescent="0.25">
      <c r="B36" s="118" t="s">
        <v>50</v>
      </c>
      <c r="C36" s="118"/>
      <c r="D36" s="119">
        <v>24</v>
      </c>
      <c r="E36" s="119"/>
      <c r="F36" s="119"/>
      <c r="G36" s="119">
        <v>18</v>
      </c>
      <c r="H36" s="119"/>
      <c r="I36" s="119">
        <f>D36-G36</f>
        <v>6</v>
      </c>
      <c r="J36" s="119"/>
      <c r="K36" s="119"/>
      <c r="L36" s="119"/>
      <c r="M36" s="119"/>
      <c r="N36" s="119"/>
      <c r="T36" s="98" t="s">
        <v>52</v>
      </c>
      <c r="U36" s="172" t="s">
        <v>62</v>
      </c>
      <c r="V36" s="173"/>
      <c r="W36" s="174"/>
    </row>
    <row r="37" spans="2:26" x14ac:dyDescent="0.25">
      <c r="B37" s="176"/>
      <c r="C37" s="176"/>
      <c r="D37" s="177">
        <f>SUM(D33+D34+D35+D36)</f>
        <v>221</v>
      </c>
      <c r="E37" s="178"/>
      <c r="F37" s="179"/>
      <c r="G37" s="176">
        <f>SUM(G33+G34+G35+G36)</f>
        <v>212</v>
      </c>
      <c r="H37" s="176"/>
      <c r="I37" s="176">
        <f>SUM(I33+I34+I35+I36)</f>
        <v>13</v>
      </c>
      <c r="J37" s="176"/>
      <c r="K37" s="176"/>
      <c r="L37" s="176"/>
      <c r="M37" s="176"/>
      <c r="N37" s="176"/>
      <c r="T37" s="97" t="s">
        <v>53</v>
      </c>
      <c r="U37" s="168" t="s">
        <v>62</v>
      </c>
      <c r="V37" s="169"/>
      <c r="W37" s="170"/>
    </row>
    <row r="38" spans="2:26" x14ac:dyDescent="0.25">
      <c r="B38" s="92" t="s">
        <v>51</v>
      </c>
      <c r="C38" s="175" t="s">
        <v>62</v>
      </c>
      <c r="D38" s="175"/>
      <c r="E38" s="175"/>
      <c r="T38" s="114" t="s">
        <v>61</v>
      </c>
      <c r="U38" s="180" t="s">
        <v>62</v>
      </c>
      <c r="V38" s="181"/>
      <c r="W38" s="182"/>
    </row>
    <row r="39" spans="2:26" x14ac:dyDescent="0.25">
      <c r="B39" s="98" t="s">
        <v>52</v>
      </c>
      <c r="C39" s="171" t="s">
        <v>62</v>
      </c>
      <c r="D39" s="171"/>
      <c r="E39" s="171"/>
    </row>
    <row r="40" spans="2:26" x14ac:dyDescent="0.25">
      <c r="B40" s="97" t="s">
        <v>53</v>
      </c>
      <c r="C40" s="120" t="s">
        <v>62</v>
      </c>
      <c r="D40" s="120"/>
      <c r="E40" s="120"/>
    </row>
    <row r="41" spans="2:26" x14ac:dyDescent="0.25">
      <c r="B41" s="114" t="s">
        <v>61</v>
      </c>
      <c r="C41" s="121" t="s">
        <v>62</v>
      </c>
      <c r="D41" s="121"/>
      <c r="E41" s="121"/>
    </row>
    <row r="48" spans="2:26" x14ac:dyDescent="0.25">
      <c r="J48" s="115" t="s">
        <v>59</v>
      </c>
      <c r="K48" s="116"/>
      <c r="L48" s="117"/>
    </row>
    <row r="49" spans="10:11" x14ac:dyDescent="0.25">
      <c r="J49" s="103">
        <v>24.075000000000038</v>
      </c>
      <c r="K49" s="104">
        <v>6.1383354755784075E-2</v>
      </c>
    </row>
    <row r="50" spans="10:11" x14ac:dyDescent="0.25">
      <c r="J50" s="103">
        <v>21.87</v>
      </c>
      <c r="K50" s="104">
        <v>6.0522938206987273E-2</v>
      </c>
    </row>
    <row r="51" spans="10:11" x14ac:dyDescent="0.25">
      <c r="J51" s="103">
        <v>30.099999999999969</v>
      </c>
      <c r="K51" s="104">
        <v>9.580498866213151E-2</v>
      </c>
    </row>
    <row r="52" spans="10:11" x14ac:dyDescent="0.25">
      <c r="J52" s="103">
        <v>23.664999999999999</v>
      </c>
      <c r="K52" s="104">
        <v>7.0317910935184941E-2</v>
      </c>
    </row>
    <row r="53" spans="10:11" x14ac:dyDescent="0.25">
      <c r="J53" s="103">
        <v>13.76</v>
      </c>
      <c r="K53" s="104">
        <v>4.0711805555555571E-2</v>
      </c>
    </row>
  </sheetData>
  <mergeCells count="58">
    <mergeCell ref="U37:W37"/>
    <mergeCell ref="C39:E39"/>
    <mergeCell ref="U36:W36"/>
    <mergeCell ref="C38:E38"/>
    <mergeCell ref="B37:C37"/>
    <mergeCell ref="D37:F37"/>
    <mergeCell ref="G37:H37"/>
    <mergeCell ref="I37:N37"/>
    <mergeCell ref="U38:W38"/>
    <mergeCell ref="U35:W35"/>
    <mergeCell ref="B3:I3"/>
    <mergeCell ref="M3:N3"/>
    <mergeCell ref="T26:Z26"/>
    <mergeCell ref="N4:N5"/>
    <mergeCell ref="R5:V5"/>
    <mergeCell ref="I4:I5"/>
    <mergeCell ref="M4:M5"/>
    <mergeCell ref="T27:T28"/>
    <mergeCell ref="U27:X27"/>
    <mergeCell ref="Y27:Y28"/>
    <mergeCell ref="T24:Z24"/>
    <mergeCell ref="G32:H32"/>
    <mergeCell ref="D33:F33"/>
    <mergeCell ref="G33:H33"/>
    <mergeCell ref="I33:N33"/>
    <mergeCell ref="B1:N1"/>
    <mergeCell ref="B2:N2"/>
    <mergeCell ref="T22:Z22"/>
    <mergeCell ref="T23:Z23"/>
    <mergeCell ref="B4:B5"/>
    <mergeCell ref="C4:E4"/>
    <mergeCell ref="F4:F5"/>
    <mergeCell ref="G4:G5"/>
    <mergeCell ref="D5:D29"/>
    <mergeCell ref="H4:H5"/>
    <mergeCell ref="Z27:Z28"/>
    <mergeCell ref="V28:V34"/>
    <mergeCell ref="B30:N30"/>
    <mergeCell ref="B31:N31"/>
    <mergeCell ref="B32:C32"/>
    <mergeCell ref="D32:F32"/>
    <mergeCell ref="I32:N32"/>
    <mergeCell ref="B33:C33"/>
    <mergeCell ref="B34:C34"/>
    <mergeCell ref="D34:F34"/>
    <mergeCell ref="G34:H34"/>
    <mergeCell ref="I34:N34"/>
    <mergeCell ref="J48:L48"/>
    <mergeCell ref="B35:C35"/>
    <mergeCell ref="D35:F35"/>
    <mergeCell ref="G35:H35"/>
    <mergeCell ref="I35:N35"/>
    <mergeCell ref="B36:C36"/>
    <mergeCell ref="D36:F36"/>
    <mergeCell ref="G36:H36"/>
    <mergeCell ref="I36:N36"/>
    <mergeCell ref="C40:E40"/>
    <mergeCell ref="C41:E41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J19"/>
  <sheetViews>
    <sheetView workbookViewId="0">
      <selection activeCell="I27" sqref="I27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188" t="s">
        <v>4</v>
      </c>
      <c r="D10" s="183" t="s">
        <v>27</v>
      </c>
      <c r="E10" s="183" t="s">
        <v>28</v>
      </c>
      <c r="F10" s="183" t="s">
        <v>29</v>
      </c>
      <c r="G10" s="183" t="s">
        <v>30</v>
      </c>
      <c r="H10" s="183" t="s">
        <v>31</v>
      </c>
      <c r="I10" s="183" t="s">
        <v>32</v>
      </c>
      <c r="J10" s="183" t="s">
        <v>33</v>
      </c>
    </row>
    <row r="11" spans="3:10" ht="24" customHeight="1" x14ac:dyDescent="0.25">
      <c r="C11" s="189"/>
      <c r="D11" s="183"/>
      <c r="E11" s="183"/>
      <c r="F11" s="183"/>
      <c r="G11" s="183"/>
      <c r="H11" s="183"/>
      <c r="I11" s="183"/>
      <c r="J11" s="183"/>
    </row>
    <row r="12" spans="3:10" ht="20.100000000000001" customHeight="1" x14ac:dyDescent="0.25">
      <c r="C12" s="186" t="s">
        <v>34</v>
      </c>
      <c r="D12" s="78"/>
      <c r="E12" s="78" t="s">
        <v>35</v>
      </c>
      <c r="F12" s="78"/>
      <c r="G12" s="78"/>
      <c r="H12" s="78"/>
      <c r="I12" s="78"/>
      <c r="J12" s="78"/>
    </row>
    <row r="13" spans="3:10" ht="20.100000000000001" customHeight="1" x14ac:dyDescent="0.25">
      <c r="C13" s="187"/>
      <c r="D13" s="78"/>
      <c r="E13" s="78"/>
      <c r="F13" s="78"/>
      <c r="G13" s="78"/>
      <c r="H13" s="78"/>
      <c r="I13" s="78"/>
      <c r="J13" s="78"/>
    </row>
    <row r="14" spans="3:10" ht="20.100000000000001" customHeight="1" x14ac:dyDescent="0.25">
      <c r="C14" s="80" t="s">
        <v>21</v>
      </c>
      <c r="D14" s="78"/>
      <c r="E14" s="78"/>
      <c r="F14" s="78"/>
      <c r="G14" s="78"/>
      <c r="H14" s="78"/>
      <c r="I14" s="78"/>
      <c r="J14" s="78"/>
    </row>
    <row r="15" spans="3:10" ht="20.100000000000001" customHeight="1" x14ac:dyDescent="0.25">
      <c r="C15" s="81" t="s">
        <v>18</v>
      </c>
      <c r="D15" s="78"/>
      <c r="E15" s="78"/>
      <c r="F15" s="78"/>
      <c r="G15" s="78"/>
      <c r="H15" s="78"/>
      <c r="I15" s="78"/>
      <c r="J15" s="78"/>
    </row>
    <row r="16" spans="3:10" ht="20.100000000000001" customHeight="1" x14ac:dyDescent="0.25">
      <c r="C16" s="184" t="s">
        <v>16</v>
      </c>
      <c r="D16" s="78"/>
      <c r="E16" s="78"/>
      <c r="F16" s="78"/>
      <c r="G16" s="78"/>
      <c r="H16" s="78"/>
      <c r="I16" s="78"/>
      <c r="J16" s="78"/>
    </row>
    <row r="17" spans="3:10" ht="20.100000000000001" customHeight="1" x14ac:dyDescent="0.25">
      <c r="C17" s="185"/>
      <c r="D17" s="78"/>
      <c r="E17" s="78"/>
      <c r="F17" s="78"/>
      <c r="G17" s="78"/>
      <c r="H17" s="78"/>
      <c r="I17" s="78"/>
      <c r="J17" s="78"/>
    </row>
    <row r="18" spans="3:10" ht="20.100000000000001" customHeight="1" x14ac:dyDescent="0.25">
      <c r="C18" s="82" t="s">
        <v>14</v>
      </c>
      <c r="D18" s="78"/>
      <c r="E18" s="78"/>
      <c r="F18" s="78"/>
      <c r="G18" s="78"/>
      <c r="H18" s="78"/>
      <c r="I18" s="78"/>
      <c r="J18" s="78"/>
    </row>
    <row r="19" spans="3:10" ht="20.100000000000001" customHeight="1" x14ac:dyDescent="0.25">
      <c r="C19" s="79" t="s">
        <v>26</v>
      </c>
      <c r="D19" s="78"/>
      <c r="E19" s="78"/>
      <c r="F19" s="78"/>
      <c r="G19" s="78"/>
      <c r="H19" s="78"/>
      <c r="I19" s="78"/>
      <c r="J19" s="78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2020-06-24T22:02:31Z</dcterms:modified>
</cp:coreProperties>
</file>