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tables/table2.xml" ContentType="application/vnd.openxmlformats-officedocument.spreadsheetml.tab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2.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amityedu96491-my.sharepoint.com/personal/saket_aman_s_amity_edu/Documents/Desktop/"/>
    </mc:Choice>
  </mc:AlternateContent>
  <xr:revisionPtr revIDLastSave="82" documentId="8_{EFB32810-1937-422C-8E5F-E3DDC29CB9E5}" xr6:coauthVersionLast="47" xr6:coauthVersionMax="47" xr10:uidLastSave="{0F919165-6450-440D-8AF9-7017083331FA}"/>
  <bookViews>
    <workbookView xWindow="-108" yWindow="-108" windowWidth="23256" windowHeight="12456" activeTab="2" xr2:uid="{00000000-000D-0000-FFFF-FFFF00000000}"/>
  </bookViews>
  <sheets>
    <sheet name="Raw Data" sheetId="2" r:id="rId1"/>
    <sheet name="Clean Data" sheetId="1" r:id="rId2"/>
    <sheet name="Dashboard" sheetId="4" r:id="rId3"/>
    <sheet name="Report card" sheetId="20" r:id="rId4"/>
    <sheet name="Top 10" sheetId="21" r:id="rId5"/>
    <sheet name="Report details" sheetId="19" r:id="rId6"/>
    <sheet name="Gender" sheetId="3" r:id="rId7"/>
    <sheet name="Stream" sheetId="5" r:id="rId8"/>
    <sheet name="Grade count" sheetId="6" r:id="rId9"/>
    <sheet name="Average" sheetId="10" r:id="rId10"/>
    <sheet name="Rank" sheetId="18" r:id="rId11"/>
  </sheets>
  <definedNames>
    <definedName name="_xlchart.v2.0" hidden="1">'Top 10'!$A$2:$A$11</definedName>
    <definedName name="_xlchart.v2.1" hidden="1">'Top 10'!$B$2:$B$11</definedName>
    <definedName name="_xlchart.v2.2" hidden="1">'Top 10'!$A$2:$A$11</definedName>
    <definedName name="_xlchart.v2.3" hidden="1">'Top 10'!$B$2:$B$11</definedName>
    <definedName name="_xlcn.WorksheetConnection_Studentresultanalyzer.xlsxTable11" hidden="1">Table1[]</definedName>
    <definedName name="Slicer_Gender">#N/A</definedName>
    <definedName name="Slicer_Gender1">#N/A</definedName>
    <definedName name="Slicer_Grade">#N/A</definedName>
    <definedName name="Slicer_Grade1">#N/A</definedName>
    <definedName name="Slicer_Stream">#N/A</definedName>
    <definedName name="Slicer_Student_Name">#N/A</definedName>
  </definedNames>
  <calcPr calcId="191029" iterateDelta="1E-4"/>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tudent result analyzer.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3" l="1"/>
  <c r="H3" i="19"/>
  <c r="F3" i="19"/>
  <c r="D3" i="19"/>
  <c r="B3" i="19"/>
  <c r="A2" i="19"/>
  <c r="G53" i="1"/>
  <c r="H53" i="1"/>
  <c r="I53" i="1"/>
  <c r="J53" i="1"/>
  <c r="K53" i="1"/>
  <c r="L53" i="1"/>
  <c r="M53" i="1"/>
  <c r="N53" i="1"/>
  <c r="O53" i="1"/>
  <c r="P53" i="1"/>
  <c r="Q53" i="1"/>
  <c r="F53" i="1"/>
  <c r="U55" i="1"/>
  <c r="I55" i="10"/>
  <c r="M55" i="10"/>
  <c r="E55" i="10"/>
  <c r="J55" i="10"/>
  <c r="K55" i="10"/>
  <c r="D3" i="18"/>
  <c r="H55" i="10"/>
  <c r="G55" i="10"/>
  <c r="F55" i="10"/>
  <c r="L55" i="10"/>
  <c r="D55" i="10"/>
  <c r="C20" i="3"/>
  <c r="J2" i="19"/>
  <c r="I2" i="19"/>
  <c r="P2" i="19"/>
  <c r="H2" i="19"/>
  <c r="O2" i="19"/>
  <c r="G2" i="19"/>
  <c r="F2" i="19"/>
  <c r="E2" i="19"/>
  <c r="D2" i="19"/>
  <c r="C2" i="19"/>
  <c r="B2" i="19"/>
  <c r="N2" i="19"/>
  <c r="M2" i="19"/>
  <c r="L2" i="19"/>
  <c r="K2" i="19"/>
  <c r="C22" i="3"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B55" i="10"/>
  <c r="C55" i="10"/>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2" i="1"/>
  <c r="U10" i="1"/>
  <c r="W10" i="1" s="1"/>
  <c r="S3" i="1"/>
  <c r="S2" i="1"/>
  <c r="T2" i="1" s="1"/>
  <c r="S54" i="1" l="1"/>
  <c r="T5" i="1"/>
  <c r="T39" i="1"/>
  <c r="T4" i="1"/>
  <c r="T3" i="1"/>
  <c r="T15" i="1"/>
  <c r="T24" i="1"/>
  <c r="T38" i="1"/>
  <c r="T21" i="1"/>
  <c r="T46" i="1"/>
  <c r="T45" i="1"/>
  <c r="T30" i="1"/>
  <c r="T14" i="1"/>
  <c r="T7" i="1"/>
  <c r="T31" i="1"/>
  <c r="T48" i="1"/>
  <c r="T16" i="1"/>
  <c r="T23" i="1"/>
  <c r="T40" i="1"/>
  <c r="T13" i="1"/>
  <c r="T49" i="1"/>
  <c r="T33" i="1"/>
  <c r="T36" i="1"/>
  <c r="T28" i="1"/>
  <c r="T43" i="1"/>
  <c r="T27" i="1"/>
  <c r="T34" i="1"/>
  <c r="T9" i="1"/>
  <c r="T17" i="1"/>
  <c r="T44" i="1"/>
  <c r="T20" i="1"/>
  <c r="T51" i="1"/>
  <c r="T19" i="1"/>
  <c r="T50" i="1"/>
  <c r="T26" i="1"/>
  <c r="T25" i="1"/>
  <c r="T10" i="1"/>
  <c r="T12" i="1"/>
  <c r="T35" i="1"/>
  <c r="T11" i="1"/>
  <c r="T42" i="1"/>
  <c r="T18" i="1"/>
  <c r="T41" i="1"/>
  <c r="T47" i="1"/>
  <c r="T6" i="1"/>
  <c r="T29" i="1"/>
  <c r="T8" i="1"/>
  <c r="T22" i="1"/>
  <c r="T37" i="1"/>
  <c r="T32" i="1"/>
  <c r="U51" i="1"/>
  <c r="W51" i="1" s="1"/>
  <c r="U50" i="1"/>
  <c r="W50" i="1" s="1"/>
  <c r="U49" i="1"/>
  <c r="W49" i="1" s="1"/>
  <c r="U48" i="1"/>
  <c r="W48" i="1" s="1"/>
  <c r="U47" i="1"/>
  <c r="W47" i="1" s="1"/>
  <c r="U46" i="1"/>
  <c r="W46" i="1" s="1"/>
  <c r="U45" i="1"/>
  <c r="W45" i="1" s="1"/>
  <c r="U44" i="1"/>
  <c r="W44" i="1" s="1"/>
  <c r="U43" i="1"/>
  <c r="W43" i="1" s="1"/>
  <c r="U42" i="1"/>
  <c r="W42" i="1" s="1"/>
  <c r="U41" i="1"/>
  <c r="W41" i="1" s="1"/>
  <c r="U40" i="1"/>
  <c r="W40" i="1" s="1"/>
  <c r="U39" i="1"/>
  <c r="W39" i="1" s="1"/>
  <c r="U38" i="1"/>
  <c r="W38" i="1" s="1"/>
  <c r="U37" i="1"/>
  <c r="W37" i="1" s="1"/>
  <c r="U36" i="1"/>
  <c r="W36" i="1" s="1"/>
  <c r="U35" i="1"/>
  <c r="W35" i="1" s="1"/>
  <c r="U34" i="1"/>
  <c r="W34" i="1" s="1"/>
  <c r="U33" i="1"/>
  <c r="W33" i="1" s="1"/>
  <c r="U32" i="1"/>
  <c r="W32" i="1" s="1"/>
  <c r="U31" i="1"/>
  <c r="W31" i="1" s="1"/>
  <c r="U30" i="1"/>
  <c r="W30" i="1" s="1"/>
  <c r="U29" i="1"/>
  <c r="W29" i="1" s="1"/>
  <c r="U28" i="1"/>
  <c r="W28" i="1" s="1"/>
  <c r="U27" i="1"/>
  <c r="W27" i="1" s="1"/>
  <c r="U26" i="1"/>
  <c r="W26" i="1" s="1"/>
  <c r="U25" i="1"/>
  <c r="W25" i="1" s="1"/>
  <c r="U24" i="1"/>
  <c r="W24" i="1" s="1"/>
  <c r="U23" i="1"/>
  <c r="W23" i="1" s="1"/>
  <c r="U22" i="1"/>
  <c r="W22" i="1" s="1"/>
  <c r="U21" i="1"/>
  <c r="W21" i="1" s="1"/>
  <c r="U20" i="1"/>
  <c r="W20" i="1" s="1"/>
  <c r="U19" i="1"/>
  <c r="W19" i="1" s="1"/>
  <c r="U18" i="1"/>
  <c r="W18" i="1" s="1"/>
  <c r="U17" i="1"/>
  <c r="W17" i="1" s="1"/>
  <c r="U16" i="1"/>
  <c r="W16" i="1" s="1"/>
  <c r="U15" i="1"/>
  <c r="W15" i="1" s="1"/>
  <c r="U14" i="1"/>
  <c r="W14" i="1" s="1"/>
  <c r="U13" i="1"/>
  <c r="W13" i="1" s="1"/>
  <c r="U12" i="1"/>
  <c r="W12" i="1" s="1"/>
  <c r="U11" i="1"/>
  <c r="W11" i="1" s="1"/>
  <c r="U9" i="1"/>
  <c r="W9" i="1" s="1"/>
  <c r="U8" i="1"/>
  <c r="W8" i="1" s="1"/>
  <c r="U7" i="1"/>
  <c r="W7" i="1" s="1"/>
  <c r="U6" i="1"/>
  <c r="W6" i="1" s="1"/>
  <c r="U5" i="1"/>
  <c r="W5" i="1" s="1"/>
  <c r="U4" i="1"/>
  <c r="W4" i="1" s="1"/>
  <c r="U3" i="1"/>
  <c r="W3" i="1" s="1"/>
  <c r="U2" i="1"/>
  <c r="U54" i="1" s="1"/>
  <c r="U53" i="1" s="1"/>
  <c r="W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9C6EF0-55CC-450E-9793-348517BFE7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9E8E907-3344-46A6-809F-CDA7F6A40EB5}" name="WorksheetConnection_Student result analyzer.xlsx!Table1" type="102" refreshedVersion="8" minRefreshableVersion="5">
    <extLst>
      <ext xmlns:x15="http://schemas.microsoft.com/office/spreadsheetml/2010/11/main" uri="{DE250136-89BD-433C-8126-D09CA5730AF9}">
        <x15:connection id="Table1">
          <x15:rangePr sourceName="_xlcn.WorksheetConnection_Studentresultanalyzer.xlsxTable11"/>
        </x15:connection>
      </ext>
    </extLst>
  </connection>
</connections>
</file>

<file path=xl/sharedStrings.xml><?xml version="1.0" encoding="utf-8"?>
<sst xmlns="http://schemas.openxmlformats.org/spreadsheetml/2006/main" count="727" uniqueCount="176">
  <si>
    <t>Student_ID</t>
  </si>
  <si>
    <t>Student_Name</t>
  </si>
  <si>
    <t>Gender</t>
  </si>
  <si>
    <t>Stream</t>
  </si>
  <si>
    <t>Section</t>
  </si>
  <si>
    <t>Maths</t>
  </si>
  <si>
    <t>English</t>
  </si>
  <si>
    <t>Economics</t>
  </si>
  <si>
    <t>Government</t>
  </si>
  <si>
    <t>Geography</t>
  </si>
  <si>
    <t>CRS</t>
  </si>
  <si>
    <t>Commerce</t>
  </si>
  <si>
    <t>Marketing</t>
  </si>
  <si>
    <t>Students Avg</t>
  </si>
  <si>
    <t>Position</t>
  </si>
  <si>
    <t>Grade</t>
  </si>
  <si>
    <t>Attendance %</t>
  </si>
  <si>
    <t>Remark</t>
  </si>
  <si>
    <t>Aarav Sharma</t>
  </si>
  <si>
    <t>Male</t>
  </si>
  <si>
    <t>Science</t>
  </si>
  <si>
    <t>A</t>
  </si>
  <si>
    <t>Priya Das</t>
  </si>
  <si>
    <t>Female</t>
  </si>
  <si>
    <t>B</t>
  </si>
  <si>
    <t>Rahul Roy</t>
  </si>
  <si>
    <t>C</t>
  </si>
  <si>
    <t>Arjun Mukherjee</t>
  </si>
  <si>
    <t>Sneha Roy</t>
  </si>
  <si>
    <t>Rohit Das</t>
  </si>
  <si>
    <t>Ishita Sen</t>
  </si>
  <si>
    <t>Sayan Ghosh</t>
  </si>
  <si>
    <t>Neha Chakraborty</t>
  </si>
  <si>
    <t>Abhishek Dutta</t>
  </si>
  <si>
    <t>Poulomi Roy</t>
  </si>
  <si>
    <t>Aditya Banerjee</t>
  </si>
  <si>
    <t>Riya Paul</t>
  </si>
  <si>
    <t>Kunal Das</t>
  </si>
  <si>
    <t>Madhurima Sen</t>
  </si>
  <si>
    <t>Sourav Mondal</t>
  </si>
  <si>
    <t>Nandini Roy</t>
  </si>
  <si>
    <t>Aniket Ghosh</t>
  </si>
  <si>
    <t>Debopriya Das</t>
  </si>
  <si>
    <t>Arnab Chatterjee</t>
  </si>
  <si>
    <t>Sohini Mukherjee</t>
  </si>
  <si>
    <t>Ayan Roy</t>
  </si>
  <si>
    <t>Taniya Das</t>
  </si>
  <si>
    <t>Ritwik Ghosh</t>
  </si>
  <si>
    <t>Swastika Sen</t>
  </si>
  <si>
    <t>Ayush Banerjee</t>
  </si>
  <si>
    <t>Riya Mukhopadhyay</t>
  </si>
  <si>
    <t>Subhajit Dey</t>
  </si>
  <si>
    <t>Megha Das</t>
  </si>
  <si>
    <t>Abir Pal</t>
  </si>
  <si>
    <t>Anushka Ghosh</t>
  </si>
  <si>
    <t>Sagnik Roy</t>
  </si>
  <si>
    <t>Diya Chatterjee</t>
  </si>
  <si>
    <t>Rajdeep Das</t>
  </si>
  <si>
    <t>Trisha Banerjee</t>
  </si>
  <si>
    <t>Arts</t>
  </si>
  <si>
    <t>Sayanjit Paul</t>
  </si>
  <si>
    <t>Moumita Sen</t>
  </si>
  <si>
    <t>Rudra Mukherjee</t>
  </si>
  <si>
    <t>Ankita Ghosh</t>
  </si>
  <si>
    <t>Soham Roy</t>
  </si>
  <si>
    <t>Piu Das</t>
  </si>
  <si>
    <t>Aritra Chakraborty</t>
  </si>
  <si>
    <t>Nisha Dey</t>
  </si>
  <si>
    <t>Dev Banerjee</t>
  </si>
  <si>
    <t>Koel Mukherjee</t>
  </si>
  <si>
    <t>Rakesh Mondal</t>
  </si>
  <si>
    <t>Shreya Roy</t>
  </si>
  <si>
    <t>Kaushik Das</t>
  </si>
  <si>
    <t>Ipsita Ghosh</t>
  </si>
  <si>
    <t>Row Labels</t>
  </si>
  <si>
    <t>Grand Total</t>
  </si>
  <si>
    <t>A+</t>
  </si>
  <si>
    <t>D</t>
  </si>
  <si>
    <t>F</t>
  </si>
  <si>
    <t>Sum of Students Avg</t>
  </si>
  <si>
    <t>Count of Students Avg</t>
  </si>
  <si>
    <t>Total passed</t>
  </si>
  <si>
    <t>Total failed</t>
  </si>
  <si>
    <t>Count of Student_Name</t>
  </si>
  <si>
    <t>Computer Science</t>
  </si>
  <si>
    <t>Literature in English</t>
  </si>
  <si>
    <t>Agriculture Science</t>
  </si>
  <si>
    <t>Civic Education</t>
  </si>
  <si>
    <t>Overall average</t>
  </si>
  <si>
    <t>Average of Economics</t>
  </si>
  <si>
    <t>Average of Maths</t>
  </si>
  <si>
    <t>Average of English</t>
  </si>
  <si>
    <t>Average of Government</t>
  </si>
  <si>
    <t>Average of Geography</t>
  </si>
  <si>
    <t>Average of CRS</t>
  </si>
  <si>
    <t>Average of Commerce</t>
  </si>
  <si>
    <t>Average of Marketing</t>
  </si>
  <si>
    <t>Kumari Nandini</t>
  </si>
  <si>
    <t>Total student</t>
  </si>
  <si>
    <t>Average of Literature in English</t>
  </si>
  <si>
    <t>Average of Computer Science</t>
  </si>
  <si>
    <t>Average of Agriculture Science</t>
  </si>
  <si>
    <t>Average of Civic Education</t>
  </si>
  <si>
    <t>Average</t>
  </si>
  <si>
    <t>NULL</t>
  </si>
  <si>
    <t>Total marks obtained by Student</t>
  </si>
  <si>
    <t>Sum of Student_ID</t>
  </si>
  <si>
    <t>Sum of Maths</t>
  </si>
  <si>
    <t>Sum of English</t>
  </si>
  <si>
    <t>Sum of Government</t>
  </si>
  <si>
    <t>Sum of Literature in English</t>
  </si>
  <si>
    <t>Sum of Geography</t>
  </si>
  <si>
    <t>Sum of Economics</t>
  </si>
  <si>
    <t>Sum of Computer Science</t>
  </si>
  <si>
    <t>Sum of CRS</t>
  </si>
  <si>
    <t>Sum of Agriculture Science</t>
  </si>
  <si>
    <t>Sum of Commerce</t>
  </si>
  <si>
    <t>Sum of Marketing</t>
  </si>
  <si>
    <t>Sum of Civic Education</t>
  </si>
  <si>
    <t>Sum of Total marks obtained by Student</t>
  </si>
  <si>
    <t>Sum of Position</t>
  </si>
  <si>
    <t>Good</t>
  </si>
  <si>
    <t>Name</t>
  </si>
  <si>
    <t>Student ID</t>
  </si>
  <si>
    <t>Agricultural Science</t>
  </si>
  <si>
    <t>Percentage</t>
  </si>
  <si>
    <t>Rank</t>
  </si>
  <si>
    <t>Status</t>
  </si>
  <si>
    <t>Total</t>
  </si>
  <si>
    <t xml:space="preserve"> Aarav Sharma </t>
  </si>
  <si>
    <t>N/A</t>
  </si>
  <si>
    <t>100%</t>
  </si>
  <si>
    <t>Fail</t>
  </si>
  <si>
    <t xml:space="preserve"> Priya Das </t>
  </si>
  <si>
    <t>M</t>
  </si>
  <si>
    <t>science</t>
  </si>
  <si>
    <t xml:space="preserve"> a </t>
  </si>
  <si>
    <t>Pass</t>
  </si>
  <si>
    <t xml:space="preserve"> Kumari Nandini </t>
  </si>
  <si>
    <t>FEMALE</t>
  </si>
  <si>
    <t>Absent</t>
  </si>
  <si>
    <t>Needs Improvement</t>
  </si>
  <si>
    <t xml:space="preserve"> Rohit Das </t>
  </si>
  <si>
    <t>Sci</t>
  </si>
  <si>
    <t>Very Good</t>
  </si>
  <si>
    <t>65%</t>
  </si>
  <si>
    <t xml:space="preserve"> Sayan Ghosh </t>
  </si>
  <si>
    <t>male</t>
  </si>
  <si>
    <t>67%</t>
  </si>
  <si>
    <t>77%</t>
  </si>
  <si>
    <t>76%</t>
  </si>
  <si>
    <t>89%</t>
  </si>
  <si>
    <t>75%</t>
  </si>
  <si>
    <t xml:space="preserve"> Sourav Mondal </t>
  </si>
  <si>
    <t xml:space="preserve"> Aniket Ghosh </t>
  </si>
  <si>
    <t>73%</t>
  </si>
  <si>
    <t>95%</t>
  </si>
  <si>
    <t>commerce</t>
  </si>
  <si>
    <t xml:space="preserve"> Ayan Roy </t>
  </si>
  <si>
    <t xml:space="preserve"> Ritwik Ghosh </t>
  </si>
  <si>
    <t>Com</t>
  </si>
  <si>
    <t xml:space="preserve"> Abir Pal </t>
  </si>
  <si>
    <t>86%</t>
  </si>
  <si>
    <t xml:space="preserve"> Diya Chatterjee </t>
  </si>
  <si>
    <t>arts</t>
  </si>
  <si>
    <t>70%</t>
  </si>
  <si>
    <t xml:space="preserve"> Sayanjit Paul </t>
  </si>
  <si>
    <t>Art</t>
  </si>
  <si>
    <t>Excellent</t>
  </si>
  <si>
    <t xml:space="preserve"> Piu Das </t>
  </si>
  <si>
    <t xml:space="preserve"> Nisha Dey </t>
  </si>
  <si>
    <t xml:space="preserve"> Dev Banerjee </t>
  </si>
  <si>
    <t xml:space="preserve"> Koel Mukherjee </t>
  </si>
  <si>
    <t xml:space="preserve"> Rakesh Mondal </t>
  </si>
  <si>
    <t>98%</t>
  </si>
  <si>
    <t>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</si>
</sst>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0"/>
      <color theme="1"/>
      <name val="Calibri"/>
      <family val="2"/>
      <scheme val="minor"/>
    </font>
    <font>
      <sz val="14"/>
      <color theme="1"/>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
    <xf numFmtId="0" fontId="0" fillId="0" borderId="0" xfId="0"/>
    <xf numFmtId="0" fontId="1" fillId="0" borderId="0" xfId="0" applyFont="1"/>
    <xf numFmtId="0" fontId="2" fillId="0" borderId="1" xfId="0"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2" fillId="0" borderId="2" xfId="0" applyFont="1" applyBorder="1"/>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quotePrefix="1"/>
  </cellXfs>
  <cellStyles count="1">
    <cellStyle name="Normal" xfId="0" builtinId="0"/>
  </cellStyles>
  <dxfs count="35">
    <dxf>
      <fill>
        <patternFill>
          <bgColor rgb="FF15FF7F"/>
        </patternFill>
      </fill>
    </dxf>
    <dxf>
      <fill>
        <patternFill>
          <bgColor rgb="FFD9CF47"/>
        </patternFill>
      </fill>
    </dxf>
    <dxf>
      <fill>
        <patternFill>
          <bgColor rgb="FFFF6600"/>
        </patternFill>
      </fill>
    </dxf>
    <dxf>
      <fill>
        <patternFill>
          <bgColor rgb="FFFA8006"/>
        </patternFill>
      </fill>
    </dxf>
    <dxf>
      <fill>
        <patternFill>
          <bgColor theme="9" tint="0.39994506668294322"/>
        </patternFill>
      </fill>
    </dxf>
    <dxf>
      <font>
        <b val="0"/>
        <i val="0"/>
        <strike val="0"/>
        <condense val="0"/>
        <extend val="0"/>
        <outline val="0"/>
        <shadow val="0"/>
        <u val="none"/>
        <vertAlign val="baseline"/>
        <sz val="14"/>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family val="2"/>
        <scheme val="none"/>
      </font>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4"/>
        <color theme="1"/>
        <name val="Arial"/>
        <family val="2"/>
        <scheme val="none"/>
      </font>
    </dxf>
    <dxf>
      <font>
        <b/>
        <i val="0"/>
        <strike val="0"/>
        <condense val="0"/>
        <extend val="0"/>
        <outline val="0"/>
        <shadow val="0"/>
        <u val="none"/>
        <vertAlign val="baseline"/>
        <sz val="20"/>
        <color theme="1"/>
        <name val="Calibri"/>
        <family val="2"/>
        <scheme val="minor"/>
      </font>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numFmt numFmtId="0" formatCode="Genera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numFmt numFmtId="0" formatCode="Genera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dxf>
    <dxf>
      <font>
        <b/>
        <strike val="0"/>
        <outline val="0"/>
        <shadow val="0"/>
        <u val="none"/>
        <vertAlign val="baseline"/>
        <sz val="20"/>
        <color theme="1"/>
        <name val="Calibri"/>
        <family val="2"/>
        <scheme val="minor"/>
      </font>
    </dxf>
  </dxfs>
  <tableStyles count="0" defaultTableStyle="TableStyleMedium9" defaultPivotStyle="PivotStyleLight16"/>
  <colors>
    <mruColors>
      <color rgb="FFFF6600"/>
      <color rgb="FFFA8006"/>
      <color rgb="FFD9CF47"/>
      <color rgb="FF15F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analyzer.xlsx]Grade count!PivotTable4</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doughnutChart>
        <c:varyColors val="1"/>
        <c:ser>
          <c:idx val="0"/>
          <c:order val="0"/>
          <c:tx>
            <c:strRef>
              <c:f>'Grade 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C5-4FDB-98E0-6325E15FB5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C5-4FDB-98E0-6325E15FB5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C5-4FDB-98E0-6325E15FB5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C5-4FDB-98E0-6325E15FB5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C5-4FDB-98E0-6325E15FB52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FC5-4FDB-98E0-6325E15FB5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'Grade count'!$A$4:$A$10</c:f>
              <c:strCache>
                <c:ptCount val="6"/>
                <c:pt idx="0">
                  <c:v>A</c:v>
                </c:pt>
                <c:pt idx="1">
                  <c:v>A+</c:v>
                </c:pt>
                <c:pt idx="2">
                  <c:v>B</c:v>
                </c:pt>
                <c:pt idx="3">
                  <c:v>C</c:v>
                </c:pt>
                <c:pt idx="4">
                  <c:v>D</c:v>
                </c:pt>
                <c:pt idx="5">
                  <c:v>F</c:v>
                </c:pt>
              </c:strCache>
            </c:strRef>
          </c:cat>
          <c:val>
            <c:numRef>
              <c:f>'Grade count'!$B$4:$B$10</c:f>
              <c:numCache>
                <c:formatCode>0</c:formatCode>
                <c:ptCount val="6"/>
                <c:pt idx="0">
                  <c:v>3</c:v>
                </c:pt>
                <c:pt idx="1">
                  <c:v>6</c:v>
                </c:pt>
                <c:pt idx="2">
                  <c:v>11</c:v>
                </c:pt>
                <c:pt idx="3">
                  <c:v>15</c:v>
                </c:pt>
                <c:pt idx="4">
                  <c:v>5</c:v>
                </c:pt>
                <c:pt idx="5">
                  <c:v>10</c:v>
                </c:pt>
              </c:numCache>
            </c:numRef>
          </c:val>
          <c:extLst>
            <c:ext xmlns:c16="http://schemas.microsoft.com/office/drawing/2014/chart" uri="{C3380CC4-5D6E-409C-BE32-E72D297353CC}">
              <c16:uniqueId val="{0000000C-9FC5-4FDB-98E0-6325E15FB528}"/>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analyzer.xlsx]Stream!PivotTable3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Stream!$B$3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Stream!$A$4:$A$10</c:f>
              <c:strCache>
                <c:ptCount val="6"/>
                <c:pt idx="0">
                  <c:v>A</c:v>
                </c:pt>
                <c:pt idx="1">
                  <c:v>A+</c:v>
                </c:pt>
                <c:pt idx="2">
                  <c:v>B</c:v>
                </c:pt>
                <c:pt idx="3">
                  <c:v>C</c:v>
                </c:pt>
                <c:pt idx="4">
                  <c:v>D</c:v>
                </c:pt>
                <c:pt idx="5">
                  <c:v>F</c:v>
                </c:pt>
              </c:strCache>
            </c:strRef>
          </c:cat>
          <c:val>
            <c:numRef>
              <c:f>Stream!$B$4:$B$10</c:f>
              <c:numCache>
                <c:formatCode>General</c:formatCode>
                <c:ptCount val="6"/>
                <c:pt idx="0">
                  <c:v>3</c:v>
                </c:pt>
                <c:pt idx="1">
                  <c:v>6</c:v>
                </c:pt>
                <c:pt idx="2">
                  <c:v>11</c:v>
                </c:pt>
                <c:pt idx="3">
                  <c:v>15</c:v>
                </c:pt>
                <c:pt idx="4">
                  <c:v>5</c:v>
                </c:pt>
                <c:pt idx="5">
                  <c:v>10</c:v>
                </c:pt>
              </c:numCache>
            </c:numRef>
          </c:val>
          <c:extLst>
            <c:ext xmlns:c16="http://schemas.microsoft.com/office/drawing/2014/chart" uri="{C3380CC4-5D6E-409C-BE32-E72D297353CC}">
              <c16:uniqueId val="{00000000-720D-4E68-BECC-295C04BB0E0A}"/>
            </c:ext>
          </c:extLst>
        </c:ser>
        <c:dLbls>
          <c:showLegendKey val="0"/>
          <c:showVal val="0"/>
          <c:showCatName val="0"/>
          <c:showSerName val="0"/>
          <c:showPercent val="0"/>
          <c:showBubbleSize val="0"/>
        </c:dLbls>
        <c:gapWidth val="100"/>
        <c:overlap val="-24"/>
        <c:axId val="1681779312"/>
        <c:axId val="955091152"/>
      </c:barChart>
      <c:catAx>
        <c:axId val="1681779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091152"/>
        <c:crosses val="autoZero"/>
        <c:auto val="1"/>
        <c:lblAlgn val="ctr"/>
        <c:lblOffset val="100"/>
        <c:noMultiLvlLbl val="0"/>
      </c:catAx>
      <c:valAx>
        <c:axId val="95509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analyzer.xlsx]Gender!PivotTable1</c:name>
    <c:fmtId val="15"/>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2328924046446577"/>
          <c:y val="0.19318024085768462"/>
          <c:w val="0.56541411476671743"/>
          <c:h val="0.75110693424103847"/>
        </c:manualLayout>
      </c:layout>
      <c:pieChart>
        <c:varyColors val="1"/>
        <c:ser>
          <c:idx val="0"/>
          <c:order val="0"/>
          <c:tx>
            <c:strRef>
              <c:f>Gender!$B$3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05F-4E62-83CD-57F05E58079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05F-4E62-83CD-57F05E58079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05F-4E62-83CD-57F05E58079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05F-4E62-83CD-57F05E58079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05F-4E62-83CD-57F05E58079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405F-4E62-83CD-57F05E58079A}"/>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841-4A66-B2AA-83A02388EC1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9841-4A66-B2AA-83A02388EC1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9841-4A66-B2AA-83A02388EC1B}"/>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9841-4A66-B2AA-83A02388EC1B}"/>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9841-4A66-B2AA-83A02388EC1B}"/>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9841-4A66-B2AA-83A02388EC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Gender!$A$4:$A$11</c:f>
              <c:multiLvlStrCache>
                <c:ptCount val="6"/>
                <c:lvl>
                  <c:pt idx="0">
                    <c:v>A</c:v>
                  </c:pt>
                  <c:pt idx="1">
                    <c:v>A+</c:v>
                  </c:pt>
                  <c:pt idx="2">
                    <c:v>B</c:v>
                  </c:pt>
                  <c:pt idx="3">
                    <c:v>C</c:v>
                  </c:pt>
                  <c:pt idx="4">
                    <c:v>D</c:v>
                  </c:pt>
                  <c:pt idx="5">
                    <c:v>F</c:v>
                  </c:pt>
                </c:lvl>
                <c:lvl>
                  <c:pt idx="0">
                    <c:v>Female</c:v>
                  </c:pt>
                </c:lvl>
              </c:multiLvlStrCache>
            </c:multiLvlStrRef>
          </c:cat>
          <c:val>
            <c:numRef>
              <c:f>Gender!$B$4:$B$11</c:f>
              <c:numCache>
                <c:formatCode>0</c:formatCode>
                <c:ptCount val="6"/>
                <c:pt idx="0">
                  <c:v>2</c:v>
                </c:pt>
                <c:pt idx="1">
                  <c:v>3</c:v>
                </c:pt>
                <c:pt idx="2">
                  <c:v>5</c:v>
                </c:pt>
                <c:pt idx="3">
                  <c:v>7</c:v>
                </c:pt>
                <c:pt idx="4">
                  <c:v>2</c:v>
                </c:pt>
                <c:pt idx="5">
                  <c:v>6</c:v>
                </c:pt>
              </c:numCache>
            </c:numRef>
          </c:val>
          <c:extLst>
            <c:ext xmlns:c16="http://schemas.microsoft.com/office/drawing/2014/chart" uri="{C3380CC4-5D6E-409C-BE32-E72D297353CC}">
              <c16:uniqueId val="{0000000C-405F-4E62-83CD-57F05E58079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analyzer.xlsx]Average!PivotTable7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Average!$A$3</c:f>
              <c:strCache>
                <c:ptCount val="1"/>
                <c:pt idx="0">
                  <c:v>Average of Maths</c:v>
                </c:pt>
              </c:strCache>
            </c:strRef>
          </c:tx>
          <c:spPr>
            <a:solidFill>
              <a:schemeClr val="accent1"/>
            </a:solidFill>
            <a:ln>
              <a:noFill/>
            </a:ln>
            <a:effectLst/>
          </c:spPr>
          <c:invertIfNegative val="0"/>
          <c:cat>
            <c:strRef>
              <c:f>Average!$A$4</c:f>
              <c:strCache>
                <c:ptCount val="1"/>
                <c:pt idx="0">
                  <c:v>Total</c:v>
                </c:pt>
              </c:strCache>
            </c:strRef>
          </c:cat>
          <c:val>
            <c:numRef>
              <c:f>Average!$A$4</c:f>
              <c:numCache>
                <c:formatCode>General</c:formatCode>
                <c:ptCount val="1"/>
                <c:pt idx="0">
                  <c:v>64.48</c:v>
                </c:pt>
              </c:numCache>
            </c:numRef>
          </c:val>
          <c:extLst>
            <c:ext xmlns:c16="http://schemas.microsoft.com/office/drawing/2014/chart" uri="{C3380CC4-5D6E-409C-BE32-E72D297353CC}">
              <c16:uniqueId val="{00000000-0357-44BA-8551-8429C328C8C6}"/>
            </c:ext>
          </c:extLst>
        </c:ser>
        <c:ser>
          <c:idx val="1"/>
          <c:order val="1"/>
          <c:tx>
            <c:strRef>
              <c:f>Average!$B$3</c:f>
              <c:strCache>
                <c:ptCount val="1"/>
                <c:pt idx="0">
                  <c:v>Average of English</c:v>
                </c:pt>
              </c:strCache>
            </c:strRef>
          </c:tx>
          <c:spPr>
            <a:solidFill>
              <a:schemeClr val="accent2"/>
            </a:solidFill>
            <a:ln>
              <a:noFill/>
            </a:ln>
            <a:effectLst/>
          </c:spPr>
          <c:invertIfNegative val="0"/>
          <c:cat>
            <c:strRef>
              <c:f>Average!$A$4</c:f>
              <c:strCache>
                <c:ptCount val="1"/>
                <c:pt idx="0">
                  <c:v>Total</c:v>
                </c:pt>
              </c:strCache>
            </c:strRef>
          </c:cat>
          <c:val>
            <c:numRef>
              <c:f>Average!$B$4</c:f>
              <c:numCache>
                <c:formatCode>General</c:formatCode>
                <c:ptCount val="1"/>
                <c:pt idx="0">
                  <c:v>66.760000000000005</c:v>
                </c:pt>
              </c:numCache>
            </c:numRef>
          </c:val>
          <c:extLst>
            <c:ext xmlns:c16="http://schemas.microsoft.com/office/drawing/2014/chart" uri="{C3380CC4-5D6E-409C-BE32-E72D297353CC}">
              <c16:uniqueId val="{00000001-0357-44BA-8551-8429C328C8C6}"/>
            </c:ext>
          </c:extLst>
        </c:ser>
        <c:ser>
          <c:idx val="2"/>
          <c:order val="2"/>
          <c:tx>
            <c:strRef>
              <c:f>Average!$C$3</c:f>
              <c:strCache>
                <c:ptCount val="1"/>
                <c:pt idx="0">
                  <c:v>Average of Geography</c:v>
                </c:pt>
              </c:strCache>
            </c:strRef>
          </c:tx>
          <c:spPr>
            <a:solidFill>
              <a:schemeClr val="accent3"/>
            </a:solidFill>
            <a:ln>
              <a:noFill/>
            </a:ln>
            <a:effectLst/>
          </c:spPr>
          <c:invertIfNegative val="0"/>
          <c:cat>
            <c:strRef>
              <c:f>Average!$A$4</c:f>
              <c:strCache>
                <c:ptCount val="1"/>
                <c:pt idx="0">
                  <c:v>Total</c:v>
                </c:pt>
              </c:strCache>
            </c:strRef>
          </c:cat>
          <c:val>
            <c:numRef>
              <c:f>Average!$C$4</c:f>
              <c:numCache>
                <c:formatCode>General</c:formatCode>
                <c:ptCount val="1"/>
                <c:pt idx="0">
                  <c:v>70.166666666666671</c:v>
                </c:pt>
              </c:numCache>
            </c:numRef>
          </c:val>
          <c:extLst>
            <c:ext xmlns:c16="http://schemas.microsoft.com/office/drawing/2014/chart" uri="{C3380CC4-5D6E-409C-BE32-E72D297353CC}">
              <c16:uniqueId val="{00000002-0357-44BA-8551-8429C328C8C6}"/>
            </c:ext>
          </c:extLst>
        </c:ser>
        <c:ser>
          <c:idx val="3"/>
          <c:order val="3"/>
          <c:tx>
            <c:strRef>
              <c:f>Average!$D$3</c:f>
              <c:strCache>
                <c:ptCount val="1"/>
                <c:pt idx="0">
                  <c:v>Average of Economics</c:v>
                </c:pt>
              </c:strCache>
            </c:strRef>
          </c:tx>
          <c:spPr>
            <a:solidFill>
              <a:schemeClr val="accent4"/>
            </a:solidFill>
            <a:ln>
              <a:noFill/>
            </a:ln>
            <a:effectLst/>
          </c:spPr>
          <c:invertIfNegative val="0"/>
          <c:cat>
            <c:strRef>
              <c:f>Average!$A$4</c:f>
              <c:strCache>
                <c:ptCount val="1"/>
                <c:pt idx="0">
                  <c:v>Total</c:v>
                </c:pt>
              </c:strCache>
            </c:strRef>
          </c:cat>
          <c:val>
            <c:numRef>
              <c:f>Average!$D$4</c:f>
              <c:numCache>
                <c:formatCode>General</c:formatCode>
                <c:ptCount val="1"/>
                <c:pt idx="0">
                  <c:v>66.041666666666671</c:v>
                </c:pt>
              </c:numCache>
            </c:numRef>
          </c:val>
          <c:extLst>
            <c:ext xmlns:c16="http://schemas.microsoft.com/office/drawing/2014/chart" uri="{C3380CC4-5D6E-409C-BE32-E72D297353CC}">
              <c16:uniqueId val="{00000003-0357-44BA-8551-8429C328C8C6}"/>
            </c:ext>
          </c:extLst>
        </c:ser>
        <c:ser>
          <c:idx val="4"/>
          <c:order val="4"/>
          <c:tx>
            <c:strRef>
              <c:f>Average!$E$3</c:f>
              <c:strCache>
                <c:ptCount val="1"/>
                <c:pt idx="0">
                  <c:v>Average of Government</c:v>
                </c:pt>
              </c:strCache>
            </c:strRef>
          </c:tx>
          <c:spPr>
            <a:solidFill>
              <a:schemeClr val="accent5"/>
            </a:solidFill>
            <a:ln>
              <a:noFill/>
            </a:ln>
            <a:effectLst/>
          </c:spPr>
          <c:invertIfNegative val="0"/>
          <c:cat>
            <c:strRef>
              <c:f>Average!$A$4</c:f>
              <c:strCache>
                <c:ptCount val="1"/>
                <c:pt idx="0">
                  <c:v>Total</c:v>
                </c:pt>
              </c:strCache>
            </c:strRef>
          </c:cat>
          <c:val>
            <c:numRef>
              <c:f>Average!$E$4</c:f>
              <c:numCache>
                <c:formatCode>General</c:formatCode>
                <c:ptCount val="1"/>
                <c:pt idx="0">
                  <c:v>67.08</c:v>
                </c:pt>
              </c:numCache>
            </c:numRef>
          </c:val>
          <c:extLst>
            <c:ext xmlns:c16="http://schemas.microsoft.com/office/drawing/2014/chart" uri="{C3380CC4-5D6E-409C-BE32-E72D297353CC}">
              <c16:uniqueId val="{00000004-0357-44BA-8551-8429C328C8C6}"/>
            </c:ext>
          </c:extLst>
        </c:ser>
        <c:ser>
          <c:idx val="5"/>
          <c:order val="5"/>
          <c:tx>
            <c:strRef>
              <c:f>Average!$F$3</c:f>
              <c:strCache>
                <c:ptCount val="1"/>
                <c:pt idx="0">
                  <c:v>Average of CRS</c:v>
                </c:pt>
              </c:strCache>
            </c:strRef>
          </c:tx>
          <c:spPr>
            <a:solidFill>
              <a:schemeClr val="accent6"/>
            </a:solidFill>
            <a:ln>
              <a:noFill/>
            </a:ln>
            <a:effectLst/>
          </c:spPr>
          <c:invertIfNegative val="0"/>
          <c:cat>
            <c:strRef>
              <c:f>Average!$A$4</c:f>
              <c:strCache>
                <c:ptCount val="1"/>
                <c:pt idx="0">
                  <c:v>Total</c:v>
                </c:pt>
              </c:strCache>
            </c:strRef>
          </c:cat>
          <c:val>
            <c:numRef>
              <c:f>Average!$F$4</c:f>
              <c:numCache>
                <c:formatCode>General</c:formatCode>
                <c:ptCount val="1"/>
                <c:pt idx="0">
                  <c:v>65.239999999999995</c:v>
                </c:pt>
              </c:numCache>
            </c:numRef>
          </c:val>
          <c:extLst>
            <c:ext xmlns:c16="http://schemas.microsoft.com/office/drawing/2014/chart" uri="{C3380CC4-5D6E-409C-BE32-E72D297353CC}">
              <c16:uniqueId val="{00000005-0357-44BA-8551-8429C328C8C6}"/>
            </c:ext>
          </c:extLst>
        </c:ser>
        <c:ser>
          <c:idx val="6"/>
          <c:order val="6"/>
          <c:tx>
            <c:strRef>
              <c:f>Average!$G$3</c:f>
              <c:strCache>
                <c:ptCount val="1"/>
                <c:pt idx="0">
                  <c:v>Average of Commerce</c:v>
                </c:pt>
              </c:strCache>
            </c:strRef>
          </c:tx>
          <c:spPr>
            <a:solidFill>
              <a:schemeClr val="accent1">
                <a:lumMod val="60000"/>
              </a:schemeClr>
            </a:solidFill>
            <a:ln>
              <a:noFill/>
            </a:ln>
            <a:effectLst/>
          </c:spPr>
          <c:invertIfNegative val="0"/>
          <c:cat>
            <c:strRef>
              <c:f>Average!$A$4</c:f>
              <c:strCache>
                <c:ptCount val="1"/>
                <c:pt idx="0">
                  <c:v>Total</c:v>
                </c:pt>
              </c:strCache>
            </c:strRef>
          </c:cat>
          <c:val>
            <c:numRef>
              <c:f>Average!$G$4</c:f>
              <c:numCache>
                <c:formatCode>General</c:formatCode>
                <c:ptCount val="1"/>
                <c:pt idx="0">
                  <c:v>66.12</c:v>
                </c:pt>
              </c:numCache>
            </c:numRef>
          </c:val>
          <c:extLst>
            <c:ext xmlns:c16="http://schemas.microsoft.com/office/drawing/2014/chart" uri="{C3380CC4-5D6E-409C-BE32-E72D297353CC}">
              <c16:uniqueId val="{00000006-0357-44BA-8551-8429C328C8C6}"/>
            </c:ext>
          </c:extLst>
        </c:ser>
        <c:ser>
          <c:idx val="7"/>
          <c:order val="7"/>
          <c:tx>
            <c:strRef>
              <c:f>Average!$H$3</c:f>
              <c:strCache>
                <c:ptCount val="1"/>
                <c:pt idx="0">
                  <c:v>Average of Marketing</c:v>
                </c:pt>
              </c:strCache>
            </c:strRef>
          </c:tx>
          <c:spPr>
            <a:solidFill>
              <a:schemeClr val="accent2">
                <a:lumMod val="60000"/>
              </a:schemeClr>
            </a:solidFill>
            <a:ln>
              <a:noFill/>
            </a:ln>
            <a:effectLst/>
          </c:spPr>
          <c:invertIfNegative val="0"/>
          <c:cat>
            <c:strRef>
              <c:f>Average!$A$4</c:f>
              <c:strCache>
                <c:ptCount val="1"/>
                <c:pt idx="0">
                  <c:v>Total</c:v>
                </c:pt>
              </c:strCache>
            </c:strRef>
          </c:cat>
          <c:val>
            <c:numRef>
              <c:f>Average!$H$4</c:f>
              <c:numCache>
                <c:formatCode>General</c:formatCode>
                <c:ptCount val="1"/>
                <c:pt idx="0">
                  <c:v>68.959999999999994</c:v>
                </c:pt>
              </c:numCache>
            </c:numRef>
          </c:val>
          <c:extLst>
            <c:ext xmlns:c16="http://schemas.microsoft.com/office/drawing/2014/chart" uri="{C3380CC4-5D6E-409C-BE32-E72D297353CC}">
              <c16:uniqueId val="{00000007-0357-44BA-8551-8429C328C8C6}"/>
            </c:ext>
          </c:extLst>
        </c:ser>
        <c:ser>
          <c:idx val="8"/>
          <c:order val="8"/>
          <c:tx>
            <c:strRef>
              <c:f>Average!$I$3</c:f>
              <c:strCache>
                <c:ptCount val="1"/>
                <c:pt idx="0">
                  <c:v>Average of Literature in English</c:v>
                </c:pt>
              </c:strCache>
            </c:strRef>
          </c:tx>
          <c:spPr>
            <a:solidFill>
              <a:schemeClr val="accent3">
                <a:lumMod val="60000"/>
              </a:schemeClr>
            </a:solidFill>
            <a:ln>
              <a:noFill/>
            </a:ln>
            <a:effectLst/>
          </c:spPr>
          <c:invertIfNegative val="0"/>
          <c:cat>
            <c:strRef>
              <c:f>Average!$A$4</c:f>
              <c:strCache>
                <c:ptCount val="1"/>
                <c:pt idx="0">
                  <c:v>Total</c:v>
                </c:pt>
              </c:strCache>
            </c:strRef>
          </c:cat>
          <c:val>
            <c:numRef>
              <c:f>Average!$I$4</c:f>
              <c:numCache>
                <c:formatCode>General</c:formatCode>
                <c:ptCount val="1"/>
                <c:pt idx="0">
                  <c:v>66.2</c:v>
                </c:pt>
              </c:numCache>
            </c:numRef>
          </c:val>
          <c:extLst>
            <c:ext xmlns:c16="http://schemas.microsoft.com/office/drawing/2014/chart" uri="{C3380CC4-5D6E-409C-BE32-E72D297353CC}">
              <c16:uniqueId val="{00000019-0357-44BA-8551-8429C328C8C6}"/>
            </c:ext>
          </c:extLst>
        </c:ser>
        <c:ser>
          <c:idx val="9"/>
          <c:order val="9"/>
          <c:tx>
            <c:strRef>
              <c:f>Average!$J$3</c:f>
              <c:strCache>
                <c:ptCount val="1"/>
                <c:pt idx="0">
                  <c:v>Average of Computer Science</c:v>
                </c:pt>
              </c:strCache>
            </c:strRef>
          </c:tx>
          <c:spPr>
            <a:solidFill>
              <a:schemeClr val="accent4">
                <a:lumMod val="60000"/>
              </a:schemeClr>
            </a:solidFill>
            <a:ln>
              <a:noFill/>
            </a:ln>
            <a:effectLst/>
          </c:spPr>
          <c:invertIfNegative val="0"/>
          <c:cat>
            <c:strRef>
              <c:f>Average!$A$4</c:f>
              <c:strCache>
                <c:ptCount val="1"/>
                <c:pt idx="0">
                  <c:v>Total</c:v>
                </c:pt>
              </c:strCache>
            </c:strRef>
          </c:cat>
          <c:val>
            <c:numRef>
              <c:f>Average!$J$4</c:f>
              <c:numCache>
                <c:formatCode>General</c:formatCode>
                <c:ptCount val="1"/>
                <c:pt idx="0">
                  <c:v>69.166666666666671</c:v>
                </c:pt>
              </c:numCache>
            </c:numRef>
          </c:val>
          <c:extLst>
            <c:ext xmlns:c16="http://schemas.microsoft.com/office/drawing/2014/chart" uri="{C3380CC4-5D6E-409C-BE32-E72D297353CC}">
              <c16:uniqueId val="{0000001A-0357-44BA-8551-8429C328C8C6}"/>
            </c:ext>
          </c:extLst>
        </c:ser>
        <c:ser>
          <c:idx val="10"/>
          <c:order val="10"/>
          <c:tx>
            <c:strRef>
              <c:f>Average!$K$3</c:f>
              <c:strCache>
                <c:ptCount val="1"/>
                <c:pt idx="0">
                  <c:v>Average of Agriculture Science</c:v>
                </c:pt>
              </c:strCache>
            </c:strRef>
          </c:tx>
          <c:spPr>
            <a:solidFill>
              <a:schemeClr val="accent5">
                <a:lumMod val="60000"/>
              </a:schemeClr>
            </a:solidFill>
            <a:ln>
              <a:noFill/>
            </a:ln>
            <a:effectLst/>
          </c:spPr>
          <c:invertIfNegative val="0"/>
          <c:cat>
            <c:strRef>
              <c:f>Average!$A$4</c:f>
              <c:strCache>
                <c:ptCount val="1"/>
                <c:pt idx="0">
                  <c:v>Total</c:v>
                </c:pt>
              </c:strCache>
            </c:strRef>
          </c:cat>
          <c:val>
            <c:numRef>
              <c:f>Average!$K$4</c:f>
              <c:numCache>
                <c:formatCode>General</c:formatCode>
                <c:ptCount val="1"/>
                <c:pt idx="0">
                  <c:v>63.96</c:v>
                </c:pt>
              </c:numCache>
            </c:numRef>
          </c:val>
          <c:extLst>
            <c:ext xmlns:c16="http://schemas.microsoft.com/office/drawing/2014/chart" uri="{C3380CC4-5D6E-409C-BE32-E72D297353CC}">
              <c16:uniqueId val="{0000001B-0357-44BA-8551-8429C328C8C6}"/>
            </c:ext>
          </c:extLst>
        </c:ser>
        <c:ser>
          <c:idx val="11"/>
          <c:order val="11"/>
          <c:tx>
            <c:strRef>
              <c:f>Average!$L$3</c:f>
              <c:strCache>
                <c:ptCount val="1"/>
                <c:pt idx="0">
                  <c:v>Average of Civic Education</c:v>
                </c:pt>
              </c:strCache>
            </c:strRef>
          </c:tx>
          <c:spPr>
            <a:solidFill>
              <a:schemeClr val="accent6">
                <a:lumMod val="60000"/>
              </a:schemeClr>
            </a:solidFill>
            <a:ln>
              <a:noFill/>
            </a:ln>
            <a:effectLst/>
          </c:spPr>
          <c:invertIfNegative val="0"/>
          <c:cat>
            <c:strRef>
              <c:f>Average!$A$4</c:f>
              <c:strCache>
                <c:ptCount val="1"/>
                <c:pt idx="0">
                  <c:v>Total</c:v>
                </c:pt>
              </c:strCache>
            </c:strRef>
          </c:cat>
          <c:val>
            <c:numRef>
              <c:f>Average!$L$4</c:f>
              <c:numCache>
                <c:formatCode>General</c:formatCode>
                <c:ptCount val="1"/>
                <c:pt idx="0">
                  <c:v>67.319999999999993</c:v>
                </c:pt>
              </c:numCache>
            </c:numRef>
          </c:val>
          <c:extLst>
            <c:ext xmlns:c16="http://schemas.microsoft.com/office/drawing/2014/chart" uri="{C3380CC4-5D6E-409C-BE32-E72D297353CC}">
              <c16:uniqueId val="{0000001C-0357-44BA-8551-8429C328C8C6}"/>
            </c:ext>
          </c:extLst>
        </c:ser>
        <c:dLbls>
          <c:showLegendKey val="0"/>
          <c:showVal val="0"/>
          <c:showCatName val="0"/>
          <c:showSerName val="0"/>
          <c:showPercent val="0"/>
          <c:showBubbleSize val="0"/>
        </c:dLbls>
        <c:gapWidth val="219"/>
        <c:overlap val="-27"/>
        <c:axId val="40502431"/>
        <c:axId val="1670489936"/>
      </c:barChart>
      <c:catAx>
        <c:axId val="4050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89936"/>
        <c:crosses val="autoZero"/>
        <c:auto val="1"/>
        <c:lblAlgn val="ctr"/>
        <c:lblOffset val="100"/>
        <c:noMultiLvlLbl val="0"/>
      </c:catAx>
      <c:valAx>
        <c:axId val="167048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analyzer.xlsx]Gender!PivotTable1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Gender!$B$3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8F0-4106-9C54-2A79A4B2316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8F0-4106-9C54-2A79A4B2316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8F0-4106-9C54-2A79A4B2316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8F0-4106-9C54-2A79A4B2316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8F0-4106-9C54-2A79A4B23168}"/>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C8F0-4106-9C54-2A79A4B23168}"/>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C8F0-4106-9C54-2A79A4B23168}"/>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C8F0-4106-9C54-2A79A4B23168}"/>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C8F0-4106-9C54-2A79A4B23168}"/>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C8F0-4106-9C54-2A79A4B23168}"/>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C8F0-4106-9C54-2A79A4B23168}"/>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C8F0-4106-9C54-2A79A4B231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Gender!$A$4:$A$11</c:f>
              <c:multiLvlStrCache>
                <c:ptCount val="6"/>
                <c:lvl>
                  <c:pt idx="0">
                    <c:v>A</c:v>
                  </c:pt>
                  <c:pt idx="1">
                    <c:v>A+</c:v>
                  </c:pt>
                  <c:pt idx="2">
                    <c:v>B</c:v>
                  </c:pt>
                  <c:pt idx="3">
                    <c:v>C</c:v>
                  </c:pt>
                  <c:pt idx="4">
                    <c:v>D</c:v>
                  </c:pt>
                  <c:pt idx="5">
                    <c:v>F</c:v>
                  </c:pt>
                </c:lvl>
                <c:lvl>
                  <c:pt idx="0">
                    <c:v>Female</c:v>
                  </c:pt>
                </c:lvl>
              </c:multiLvlStrCache>
            </c:multiLvlStrRef>
          </c:cat>
          <c:val>
            <c:numRef>
              <c:f>Gender!$B$4:$B$11</c:f>
              <c:numCache>
                <c:formatCode>0</c:formatCode>
                <c:ptCount val="6"/>
                <c:pt idx="0">
                  <c:v>2</c:v>
                </c:pt>
                <c:pt idx="1">
                  <c:v>3</c:v>
                </c:pt>
                <c:pt idx="2">
                  <c:v>5</c:v>
                </c:pt>
                <c:pt idx="3">
                  <c:v>7</c:v>
                </c:pt>
                <c:pt idx="4">
                  <c:v>2</c:v>
                </c:pt>
                <c:pt idx="5">
                  <c:v>6</c:v>
                </c:pt>
              </c:numCache>
            </c:numRef>
          </c:val>
          <c:extLst>
            <c:ext xmlns:c16="http://schemas.microsoft.com/office/drawing/2014/chart" uri="{C3380CC4-5D6E-409C-BE32-E72D297353CC}">
              <c16:uniqueId val="{00000000-1E38-4466-8054-247AECADAC5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analyzer.xlsx]Stream!PivotTable3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Stream!$B$3</c:f>
              <c:strCache>
                <c:ptCount val="1"/>
                <c:pt idx="0">
                  <c:v>Total</c:v>
                </c:pt>
              </c:strCache>
            </c:strRef>
          </c:tx>
          <c:spPr>
            <a:solidFill>
              <a:schemeClr val="accent1"/>
            </a:solidFill>
            <a:ln>
              <a:noFill/>
            </a:ln>
            <a:effectLst/>
          </c:spPr>
          <c:invertIfNegative val="0"/>
          <c:cat>
            <c:strRef>
              <c:f>Stream!$A$4:$A$10</c:f>
              <c:strCache>
                <c:ptCount val="6"/>
                <c:pt idx="0">
                  <c:v>A</c:v>
                </c:pt>
                <c:pt idx="1">
                  <c:v>A+</c:v>
                </c:pt>
                <c:pt idx="2">
                  <c:v>B</c:v>
                </c:pt>
                <c:pt idx="3">
                  <c:v>C</c:v>
                </c:pt>
                <c:pt idx="4">
                  <c:v>D</c:v>
                </c:pt>
                <c:pt idx="5">
                  <c:v>F</c:v>
                </c:pt>
              </c:strCache>
            </c:strRef>
          </c:cat>
          <c:val>
            <c:numRef>
              <c:f>Stream!$B$4:$B$10</c:f>
              <c:numCache>
                <c:formatCode>General</c:formatCode>
                <c:ptCount val="6"/>
                <c:pt idx="0">
                  <c:v>3</c:v>
                </c:pt>
                <c:pt idx="1">
                  <c:v>6</c:v>
                </c:pt>
                <c:pt idx="2">
                  <c:v>11</c:v>
                </c:pt>
                <c:pt idx="3">
                  <c:v>15</c:v>
                </c:pt>
                <c:pt idx="4">
                  <c:v>5</c:v>
                </c:pt>
                <c:pt idx="5">
                  <c:v>10</c:v>
                </c:pt>
              </c:numCache>
            </c:numRef>
          </c:val>
          <c:extLst>
            <c:ext xmlns:c16="http://schemas.microsoft.com/office/drawing/2014/chart" uri="{C3380CC4-5D6E-409C-BE32-E72D297353CC}">
              <c16:uniqueId val="{00000000-0284-4FCD-A902-A1F13168046D}"/>
            </c:ext>
          </c:extLst>
        </c:ser>
        <c:dLbls>
          <c:showLegendKey val="0"/>
          <c:showVal val="0"/>
          <c:showCatName val="0"/>
          <c:showSerName val="0"/>
          <c:showPercent val="0"/>
          <c:showBubbleSize val="0"/>
        </c:dLbls>
        <c:gapWidth val="219"/>
        <c:overlap val="-27"/>
        <c:axId val="1681779312"/>
        <c:axId val="955091152"/>
      </c:barChart>
      <c:catAx>
        <c:axId val="168177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091152"/>
        <c:crosses val="autoZero"/>
        <c:auto val="1"/>
        <c:lblAlgn val="ctr"/>
        <c:lblOffset val="100"/>
        <c:noMultiLvlLbl val="0"/>
      </c:catAx>
      <c:valAx>
        <c:axId val="95509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analyzer.xlsx]Grade count!PivotTable4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'Grade 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B2-41EA-A92B-D35766CC1A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B2-41EA-A92B-D35766CC1A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B2-41EA-A92B-D35766CC1A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B2-41EA-A92B-D35766CC1A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B2-41EA-A92B-D35766CC1AB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B2-41EA-A92B-D35766CC1A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'Grade count'!$A$4:$A$10</c:f>
              <c:strCache>
                <c:ptCount val="6"/>
                <c:pt idx="0">
                  <c:v>A</c:v>
                </c:pt>
                <c:pt idx="1">
                  <c:v>A+</c:v>
                </c:pt>
                <c:pt idx="2">
                  <c:v>B</c:v>
                </c:pt>
                <c:pt idx="3">
                  <c:v>C</c:v>
                </c:pt>
                <c:pt idx="4">
                  <c:v>D</c:v>
                </c:pt>
                <c:pt idx="5">
                  <c:v>F</c:v>
                </c:pt>
              </c:strCache>
            </c:strRef>
          </c:cat>
          <c:val>
            <c:numRef>
              <c:f>'Grade count'!$B$4:$B$10</c:f>
              <c:numCache>
                <c:formatCode>0</c:formatCode>
                <c:ptCount val="6"/>
                <c:pt idx="0">
                  <c:v>3</c:v>
                </c:pt>
                <c:pt idx="1">
                  <c:v>6</c:v>
                </c:pt>
                <c:pt idx="2">
                  <c:v>11</c:v>
                </c:pt>
                <c:pt idx="3">
                  <c:v>15</c:v>
                </c:pt>
                <c:pt idx="4">
                  <c:v>5</c:v>
                </c:pt>
                <c:pt idx="5">
                  <c:v>10</c:v>
                </c:pt>
              </c:numCache>
            </c:numRef>
          </c:val>
          <c:extLst>
            <c:ext xmlns:c16="http://schemas.microsoft.com/office/drawing/2014/chart" uri="{C3380CC4-5D6E-409C-BE32-E72D297353CC}">
              <c16:uniqueId val="{00000000-2F25-4234-A153-CF2424B50420}"/>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analyzer.xlsx]Average!PivotTable7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Average!$A$3</c:f>
              <c:strCache>
                <c:ptCount val="1"/>
                <c:pt idx="0">
                  <c:v>Average of Maths</c:v>
                </c:pt>
              </c:strCache>
            </c:strRef>
          </c:tx>
          <c:spPr>
            <a:solidFill>
              <a:schemeClr val="accent1"/>
            </a:solidFill>
            <a:ln>
              <a:noFill/>
            </a:ln>
            <a:effectLst/>
          </c:spPr>
          <c:invertIfNegative val="0"/>
          <c:cat>
            <c:strRef>
              <c:f>Average!$A$4</c:f>
              <c:strCache>
                <c:ptCount val="1"/>
                <c:pt idx="0">
                  <c:v>Total</c:v>
                </c:pt>
              </c:strCache>
            </c:strRef>
          </c:cat>
          <c:val>
            <c:numRef>
              <c:f>Average!$A$4</c:f>
              <c:numCache>
                <c:formatCode>General</c:formatCode>
                <c:ptCount val="1"/>
                <c:pt idx="0">
                  <c:v>64.48</c:v>
                </c:pt>
              </c:numCache>
            </c:numRef>
          </c:val>
          <c:extLst>
            <c:ext xmlns:c16="http://schemas.microsoft.com/office/drawing/2014/chart" uri="{C3380CC4-5D6E-409C-BE32-E72D297353CC}">
              <c16:uniqueId val="{00000000-DC7F-455B-82DC-7A79EDAD467B}"/>
            </c:ext>
          </c:extLst>
        </c:ser>
        <c:ser>
          <c:idx val="1"/>
          <c:order val="1"/>
          <c:tx>
            <c:strRef>
              <c:f>Average!$B$3</c:f>
              <c:strCache>
                <c:ptCount val="1"/>
                <c:pt idx="0">
                  <c:v>Average of English</c:v>
                </c:pt>
              </c:strCache>
            </c:strRef>
          </c:tx>
          <c:spPr>
            <a:solidFill>
              <a:schemeClr val="accent2"/>
            </a:solidFill>
            <a:ln>
              <a:noFill/>
            </a:ln>
            <a:effectLst/>
          </c:spPr>
          <c:invertIfNegative val="0"/>
          <c:cat>
            <c:strRef>
              <c:f>Average!$A$4</c:f>
              <c:strCache>
                <c:ptCount val="1"/>
                <c:pt idx="0">
                  <c:v>Total</c:v>
                </c:pt>
              </c:strCache>
            </c:strRef>
          </c:cat>
          <c:val>
            <c:numRef>
              <c:f>Average!$B$4</c:f>
              <c:numCache>
                <c:formatCode>General</c:formatCode>
                <c:ptCount val="1"/>
                <c:pt idx="0">
                  <c:v>66.760000000000005</c:v>
                </c:pt>
              </c:numCache>
            </c:numRef>
          </c:val>
          <c:extLst>
            <c:ext xmlns:c16="http://schemas.microsoft.com/office/drawing/2014/chart" uri="{C3380CC4-5D6E-409C-BE32-E72D297353CC}">
              <c16:uniqueId val="{00000001-DC7F-455B-82DC-7A79EDAD467B}"/>
            </c:ext>
          </c:extLst>
        </c:ser>
        <c:ser>
          <c:idx val="2"/>
          <c:order val="2"/>
          <c:tx>
            <c:strRef>
              <c:f>Average!$C$3</c:f>
              <c:strCache>
                <c:ptCount val="1"/>
                <c:pt idx="0">
                  <c:v>Average of Geography</c:v>
                </c:pt>
              </c:strCache>
            </c:strRef>
          </c:tx>
          <c:spPr>
            <a:solidFill>
              <a:schemeClr val="accent3"/>
            </a:solidFill>
            <a:ln>
              <a:noFill/>
            </a:ln>
            <a:effectLst/>
          </c:spPr>
          <c:invertIfNegative val="0"/>
          <c:cat>
            <c:strRef>
              <c:f>Average!$A$4</c:f>
              <c:strCache>
                <c:ptCount val="1"/>
                <c:pt idx="0">
                  <c:v>Total</c:v>
                </c:pt>
              </c:strCache>
            </c:strRef>
          </c:cat>
          <c:val>
            <c:numRef>
              <c:f>Average!$C$4</c:f>
              <c:numCache>
                <c:formatCode>General</c:formatCode>
                <c:ptCount val="1"/>
                <c:pt idx="0">
                  <c:v>70.166666666666671</c:v>
                </c:pt>
              </c:numCache>
            </c:numRef>
          </c:val>
          <c:extLst>
            <c:ext xmlns:c16="http://schemas.microsoft.com/office/drawing/2014/chart" uri="{C3380CC4-5D6E-409C-BE32-E72D297353CC}">
              <c16:uniqueId val="{00000002-DC7F-455B-82DC-7A79EDAD467B}"/>
            </c:ext>
          </c:extLst>
        </c:ser>
        <c:ser>
          <c:idx val="3"/>
          <c:order val="3"/>
          <c:tx>
            <c:strRef>
              <c:f>Average!$D$3</c:f>
              <c:strCache>
                <c:ptCount val="1"/>
                <c:pt idx="0">
                  <c:v>Average of Economics</c:v>
                </c:pt>
              </c:strCache>
            </c:strRef>
          </c:tx>
          <c:spPr>
            <a:solidFill>
              <a:schemeClr val="accent4"/>
            </a:solidFill>
            <a:ln>
              <a:noFill/>
            </a:ln>
            <a:effectLst/>
          </c:spPr>
          <c:invertIfNegative val="0"/>
          <c:cat>
            <c:strRef>
              <c:f>Average!$A$4</c:f>
              <c:strCache>
                <c:ptCount val="1"/>
                <c:pt idx="0">
                  <c:v>Total</c:v>
                </c:pt>
              </c:strCache>
            </c:strRef>
          </c:cat>
          <c:val>
            <c:numRef>
              <c:f>Average!$D$4</c:f>
              <c:numCache>
                <c:formatCode>General</c:formatCode>
                <c:ptCount val="1"/>
                <c:pt idx="0">
                  <c:v>66.041666666666671</c:v>
                </c:pt>
              </c:numCache>
            </c:numRef>
          </c:val>
          <c:extLst>
            <c:ext xmlns:c16="http://schemas.microsoft.com/office/drawing/2014/chart" uri="{C3380CC4-5D6E-409C-BE32-E72D297353CC}">
              <c16:uniqueId val="{00000003-DC7F-455B-82DC-7A79EDAD467B}"/>
            </c:ext>
          </c:extLst>
        </c:ser>
        <c:ser>
          <c:idx val="4"/>
          <c:order val="4"/>
          <c:tx>
            <c:strRef>
              <c:f>Average!$E$3</c:f>
              <c:strCache>
                <c:ptCount val="1"/>
                <c:pt idx="0">
                  <c:v>Average of Government</c:v>
                </c:pt>
              </c:strCache>
            </c:strRef>
          </c:tx>
          <c:spPr>
            <a:solidFill>
              <a:schemeClr val="accent5"/>
            </a:solidFill>
            <a:ln>
              <a:noFill/>
            </a:ln>
            <a:effectLst/>
          </c:spPr>
          <c:invertIfNegative val="0"/>
          <c:cat>
            <c:strRef>
              <c:f>Average!$A$4</c:f>
              <c:strCache>
                <c:ptCount val="1"/>
                <c:pt idx="0">
                  <c:v>Total</c:v>
                </c:pt>
              </c:strCache>
            </c:strRef>
          </c:cat>
          <c:val>
            <c:numRef>
              <c:f>Average!$E$4</c:f>
              <c:numCache>
                <c:formatCode>General</c:formatCode>
                <c:ptCount val="1"/>
                <c:pt idx="0">
                  <c:v>67.08</c:v>
                </c:pt>
              </c:numCache>
            </c:numRef>
          </c:val>
          <c:extLst>
            <c:ext xmlns:c16="http://schemas.microsoft.com/office/drawing/2014/chart" uri="{C3380CC4-5D6E-409C-BE32-E72D297353CC}">
              <c16:uniqueId val="{00000004-DC7F-455B-82DC-7A79EDAD467B}"/>
            </c:ext>
          </c:extLst>
        </c:ser>
        <c:ser>
          <c:idx val="5"/>
          <c:order val="5"/>
          <c:tx>
            <c:strRef>
              <c:f>Average!$F$3</c:f>
              <c:strCache>
                <c:ptCount val="1"/>
                <c:pt idx="0">
                  <c:v>Average of CRS</c:v>
                </c:pt>
              </c:strCache>
            </c:strRef>
          </c:tx>
          <c:spPr>
            <a:solidFill>
              <a:schemeClr val="accent6"/>
            </a:solidFill>
            <a:ln>
              <a:noFill/>
            </a:ln>
            <a:effectLst/>
          </c:spPr>
          <c:invertIfNegative val="0"/>
          <c:cat>
            <c:strRef>
              <c:f>Average!$A$4</c:f>
              <c:strCache>
                <c:ptCount val="1"/>
                <c:pt idx="0">
                  <c:v>Total</c:v>
                </c:pt>
              </c:strCache>
            </c:strRef>
          </c:cat>
          <c:val>
            <c:numRef>
              <c:f>Average!$F$4</c:f>
              <c:numCache>
                <c:formatCode>General</c:formatCode>
                <c:ptCount val="1"/>
                <c:pt idx="0">
                  <c:v>65.239999999999995</c:v>
                </c:pt>
              </c:numCache>
            </c:numRef>
          </c:val>
          <c:extLst>
            <c:ext xmlns:c16="http://schemas.microsoft.com/office/drawing/2014/chart" uri="{C3380CC4-5D6E-409C-BE32-E72D297353CC}">
              <c16:uniqueId val="{00000005-DC7F-455B-82DC-7A79EDAD467B}"/>
            </c:ext>
          </c:extLst>
        </c:ser>
        <c:ser>
          <c:idx val="6"/>
          <c:order val="6"/>
          <c:tx>
            <c:strRef>
              <c:f>Average!$G$3</c:f>
              <c:strCache>
                <c:ptCount val="1"/>
                <c:pt idx="0">
                  <c:v>Average of Commerce</c:v>
                </c:pt>
              </c:strCache>
            </c:strRef>
          </c:tx>
          <c:spPr>
            <a:solidFill>
              <a:schemeClr val="accent1">
                <a:lumMod val="60000"/>
              </a:schemeClr>
            </a:solidFill>
            <a:ln>
              <a:noFill/>
            </a:ln>
            <a:effectLst/>
          </c:spPr>
          <c:invertIfNegative val="0"/>
          <c:cat>
            <c:strRef>
              <c:f>Average!$A$4</c:f>
              <c:strCache>
                <c:ptCount val="1"/>
                <c:pt idx="0">
                  <c:v>Total</c:v>
                </c:pt>
              </c:strCache>
            </c:strRef>
          </c:cat>
          <c:val>
            <c:numRef>
              <c:f>Average!$G$4</c:f>
              <c:numCache>
                <c:formatCode>General</c:formatCode>
                <c:ptCount val="1"/>
                <c:pt idx="0">
                  <c:v>66.12</c:v>
                </c:pt>
              </c:numCache>
            </c:numRef>
          </c:val>
          <c:extLst>
            <c:ext xmlns:c16="http://schemas.microsoft.com/office/drawing/2014/chart" uri="{C3380CC4-5D6E-409C-BE32-E72D297353CC}">
              <c16:uniqueId val="{00000006-DC7F-455B-82DC-7A79EDAD467B}"/>
            </c:ext>
          </c:extLst>
        </c:ser>
        <c:ser>
          <c:idx val="7"/>
          <c:order val="7"/>
          <c:tx>
            <c:strRef>
              <c:f>Average!$H$3</c:f>
              <c:strCache>
                <c:ptCount val="1"/>
                <c:pt idx="0">
                  <c:v>Average of Marketing</c:v>
                </c:pt>
              </c:strCache>
            </c:strRef>
          </c:tx>
          <c:spPr>
            <a:solidFill>
              <a:schemeClr val="accent2">
                <a:lumMod val="60000"/>
              </a:schemeClr>
            </a:solidFill>
            <a:ln>
              <a:noFill/>
            </a:ln>
            <a:effectLst/>
          </c:spPr>
          <c:invertIfNegative val="0"/>
          <c:cat>
            <c:strRef>
              <c:f>Average!$A$4</c:f>
              <c:strCache>
                <c:ptCount val="1"/>
                <c:pt idx="0">
                  <c:v>Total</c:v>
                </c:pt>
              </c:strCache>
            </c:strRef>
          </c:cat>
          <c:val>
            <c:numRef>
              <c:f>Average!$H$4</c:f>
              <c:numCache>
                <c:formatCode>General</c:formatCode>
                <c:ptCount val="1"/>
                <c:pt idx="0">
                  <c:v>68.959999999999994</c:v>
                </c:pt>
              </c:numCache>
            </c:numRef>
          </c:val>
          <c:extLst>
            <c:ext xmlns:c16="http://schemas.microsoft.com/office/drawing/2014/chart" uri="{C3380CC4-5D6E-409C-BE32-E72D297353CC}">
              <c16:uniqueId val="{00000007-DC7F-455B-82DC-7A79EDAD467B}"/>
            </c:ext>
          </c:extLst>
        </c:ser>
        <c:ser>
          <c:idx val="8"/>
          <c:order val="8"/>
          <c:tx>
            <c:strRef>
              <c:f>Average!$I$3</c:f>
              <c:strCache>
                <c:ptCount val="1"/>
                <c:pt idx="0">
                  <c:v>Average of Literature in English</c:v>
                </c:pt>
              </c:strCache>
            </c:strRef>
          </c:tx>
          <c:spPr>
            <a:solidFill>
              <a:schemeClr val="accent3">
                <a:lumMod val="60000"/>
              </a:schemeClr>
            </a:solidFill>
            <a:ln>
              <a:noFill/>
            </a:ln>
            <a:effectLst/>
          </c:spPr>
          <c:invertIfNegative val="0"/>
          <c:cat>
            <c:strRef>
              <c:f>Average!$A$4</c:f>
              <c:strCache>
                <c:ptCount val="1"/>
                <c:pt idx="0">
                  <c:v>Total</c:v>
                </c:pt>
              </c:strCache>
            </c:strRef>
          </c:cat>
          <c:val>
            <c:numRef>
              <c:f>Average!$I$4</c:f>
              <c:numCache>
                <c:formatCode>General</c:formatCode>
                <c:ptCount val="1"/>
                <c:pt idx="0">
                  <c:v>66.2</c:v>
                </c:pt>
              </c:numCache>
            </c:numRef>
          </c:val>
          <c:extLst>
            <c:ext xmlns:c16="http://schemas.microsoft.com/office/drawing/2014/chart" uri="{C3380CC4-5D6E-409C-BE32-E72D297353CC}">
              <c16:uniqueId val="{00000011-DC7F-455B-82DC-7A79EDAD467B}"/>
            </c:ext>
          </c:extLst>
        </c:ser>
        <c:ser>
          <c:idx val="9"/>
          <c:order val="9"/>
          <c:tx>
            <c:strRef>
              <c:f>Average!$J$3</c:f>
              <c:strCache>
                <c:ptCount val="1"/>
                <c:pt idx="0">
                  <c:v>Average of Computer Science</c:v>
                </c:pt>
              </c:strCache>
            </c:strRef>
          </c:tx>
          <c:spPr>
            <a:solidFill>
              <a:schemeClr val="accent4">
                <a:lumMod val="60000"/>
              </a:schemeClr>
            </a:solidFill>
            <a:ln>
              <a:noFill/>
            </a:ln>
            <a:effectLst/>
          </c:spPr>
          <c:invertIfNegative val="0"/>
          <c:cat>
            <c:strRef>
              <c:f>Average!$A$4</c:f>
              <c:strCache>
                <c:ptCount val="1"/>
                <c:pt idx="0">
                  <c:v>Total</c:v>
                </c:pt>
              </c:strCache>
            </c:strRef>
          </c:cat>
          <c:val>
            <c:numRef>
              <c:f>Average!$J$4</c:f>
              <c:numCache>
                <c:formatCode>General</c:formatCode>
                <c:ptCount val="1"/>
                <c:pt idx="0">
                  <c:v>69.166666666666671</c:v>
                </c:pt>
              </c:numCache>
            </c:numRef>
          </c:val>
          <c:extLst>
            <c:ext xmlns:c16="http://schemas.microsoft.com/office/drawing/2014/chart" uri="{C3380CC4-5D6E-409C-BE32-E72D297353CC}">
              <c16:uniqueId val="{00000012-DC7F-455B-82DC-7A79EDAD467B}"/>
            </c:ext>
          </c:extLst>
        </c:ser>
        <c:ser>
          <c:idx val="10"/>
          <c:order val="10"/>
          <c:tx>
            <c:strRef>
              <c:f>Average!$K$3</c:f>
              <c:strCache>
                <c:ptCount val="1"/>
                <c:pt idx="0">
                  <c:v>Average of Agriculture Science</c:v>
                </c:pt>
              </c:strCache>
            </c:strRef>
          </c:tx>
          <c:spPr>
            <a:solidFill>
              <a:schemeClr val="accent5">
                <a:lumMod val="60000"/>
              </a:schemeClr>
            </a:solidFill>
            <a:ln>
              <a:noFill/>
            </a:ln>
            <a:effectLst/>
          </c:spPr>
          <c:invertIfNegative val="0"/>
          <c:cat>
            <c:strRef>
              <c:f>Average!$A$4</c:f>
              <c:strCache>
                <c:ptCount val="1"/>
                <c:pt idx="0">
                  <c:v>Total</c:v>
                </c:pt>
              </c:strCache>
            </c:strRef>
          </c:cat>
          <c:val>
            <c:numRef>
              <c:f>Average!$K$4</c:f>
              <c:numCache>
                <c:formatCode>General</c:formatCode>
                <c:ptCount val="1"/>
                <c:pt idx="0">
                  <c:v>63.96</c:v>
                </c:pt>
              </c:numCache>
            </c:numRef>
          </c:val>
          <c:extLst>
            <c:ext xmlns:c16="http://schemas.microsoft.com/office/drawing/2014/chart" uri="{C3380CC4-5D6E-409C-BE32-E72D297353CC}">
              <c16:uniqueId val="{00000013-DC7F-455B-82DC-7A79EDAD467B}"/>
            </c:ext>
          </c:extLst>
        </c:ser>
        <c:ser>
          <c:idx val="11"/>
          <c:order val="11"/>
          <c:tx>
            <c:strRef>
              <c:f>Average!$L$3</c:f>
              <c:strCache>
                <c:ptCount val="1"/>
                <c:pt idx="0">
                  <c:v>Average of Civic Education</c:v>
                </c:pt>
              </c:strCache>
            </c:strRef>
          </c:tx>
          <c:spPr>
            <a:solidFill>
              <a:schemeClr val="accent6">
                <a:lumMod val="60000"/>
              </a:schemeClr>
            </a:solidFill>
            <a:ln>
              <a:noFill/>
            </a:ln>
            <a:effectLst/>
          </c:spPr>
          <c:invertIfNegative val="0"/>
          <c:cat>
            <c:strRef>
              <c:f>Average!$A$4</c:f>
              <c:strCache>
                <c:ptCount val="1"/>
                <c:pt idx="0">
                  <c:v>Total</c:v>
                </c:pt>
              </c:strCache>
            </c:strRef>
          </c:cat>
          <c:val>
            <c:numRef>
              <c:f>Average!$L$4</c:f>
              <c:numCache>
                <c:formatCode>General</c:formatCode>
                <c:ptCount val="1"/>
                <c:pt idx="0">
                  <c:v>67.319999999999993</c:v>
                </c:pt>
              </c:numCache>
            </c:numRef>
          </c:val>
          <c:extLst>
            <c:ext xmlns:c16="http://schemas.microsoft.com/office/drawing/2014/chart" uri="{C3380CC4-5D6E-409C-BE32-E72D297353CC}">
              <c16:uniqueId val="{00000014-DC7F-455B-82DC-7A79EDAD467B}"/>
            </c:ext>
          </c:extLst>
        </c:ser>
        <c:dLbls>
          <c:showLegendKey val="0"/>
          <c:showVal val="0"/>
          <c:showCatName val="0"/>
          <c:showSerName val="0"/>
          <c:showPercent val="0"/>
          <c:showBubbleSize val="0"/>
        </c:dLbls>
        <c:gapWidth val="219"/>
        <c:overlap val="-27"/>
        <c:axId val="40502431"/>
        <c:axId val="1670489936"/>
      </c:barChart>
      <c:catAx>
        <c:axId val="4050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89936"/>
        <c:crosses val="autoZero"/>
        <c:auto val="1"/>
        <c:lblAlgn val="ctr"/>
        <c:lblOffset val="100"/>
        <c:noMultiLvlLbl val="0"/>
      </c:catAx>
      <c:valAx>
        <c:axId val="167048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Student</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a:rPr>
            <a:t>Top 10 Student</a:t>
          </a:r>
        </a:p>
      </cx:txPr>
    </cx:title>
    <cx:plotArea>
      <cx:plotAreaRegion>
        <cx:series layoutId="funnel" uniqueId="{09E482AB-E628-4622-9974-A15E98BD0D73}">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Top 10 Student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Student</a:t>
          </a:r>
        </a:p>
      </cx:txPr>
    </cx:title>
    <cx:plotArea>
      <cx:plotAreaRegion>
        <cx:series layoutId="funnel" uniqueId="{09E482AB-E628-4622-9974-A15E98BD0D73}">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Raw Data'!A1"/><Relationship Id="rId3" Type="http://schemas.openxmlformats.org/officeDocument/2006/relationships/chart" Target="../charts/chart3.xml"/><Relationship Id="rId7" Type="http://schemas.openxmlformats.org/officeDocument/2006/relationships/hyperlink" Target="#'Clean Data'!A1"/><Relationship Id="rId12"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Report card'!A1"/><Relationship Id="rId11" Type="http://schemas.openxmlformats.org/officeDocument/2006/relationships/image" Target="../media/image2.png"/><Relationship Id="rId5" Type="http://schemas.microsoft.com/office/2014/relationships/chartEx" Target="../charts/chartEx1.xml"/><Relationship Id="rId10" Type="http://schemas.openxmlformats.org/officeDocument/2006/relationships/image" Target="../media/image1.png"/><Relationship Id="rId4" Type="http://schemas.openxmlformats.org/officeDocument/2006/relationships/chart" Target="../charts/chart4.xml"/><Relationship Id="rId9" Type="http://schemas.microsoft.com/office/2017/06/relationships/model3d" Target="../media/model3d1.glb"/></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463200</xdr:colOff>
      <xdr:row>45</xdr:row>
      <xdr:rowOff>80217</xdr:rowOff>
    </xdr:to>
    <xdr:sp macro="" textlink="">
      <xdr:nvSpPr>
        <xdr:cNvPr id="2" name="Rectangle 1">
          <a:extLst>
            <a:ext uri="{FF2B5EF4-FFF2-40B4-BE49-F238E27FC236}">
              <a16:creationId xmlns:a16="http://schemas.microsoft.com/office/drawing/2014/main" id="{86A8C5F2-7085-78A9-D6C0-A331B9A534F4}"/>
            </a:ext>
          </a:extLst>
        </xdr:cNvPr>
        <xdr:cNvSpPr/>
      </xdr:nvSpPr>
      <xdr:spPr>
        <a:xfrm>
          <a:off x="0" y="0"/>
          <a:ext cx="17532000" cy="8407788"/>
        </a:xfrm>
        <a:prstGeom prst="rect">
          <a:avLst/>
        </a:prstGeom>
        <a:solidFill>
          <a:schemeClr val="tx2">
            <a:lumMod val="7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200"/>
        </a:p>
      </xdr:txBody>
    </xdr:sp>
    <xdr:clientData/>
  </xdr:twoCellAnchor>
  <xdr:twoCellAnchor>
    <xdr:from>
      <xdr:col>17</xdr:col>
      <xdr:colOff>0</xdr:colOff>
      <xdr:row>28</xdr:row>
      <xdr:rowOff>64851</xdr:rowOff>
    </xdr:from>
    <xdr:to>
      <xdr:col>24</xdr:col>
      <xdr:colOff>66842</xdr:colOff>
      <xdr:row>44</xdr:row>
      <xdr:rowOff>106947</xdr:rowOff>
    </xdr:to>
    <xdr:graphicFrame macro="">
      <xdr:nvGraphicFramePr>
        <xdr:cNvPr id="9" name="Chart 8">
          <a:extLst>
            <a:ext uri="{FF2B5EF4-FFF2-40B4-BE49-F238E27FC236}">
              <a16:creationId xmlns:a16="http://schemas.microsoft.com/office/drawing/2014/main" id="{9A5F7A77-F245-4090-9B59-18923FC1A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163057</xdr:colOff>
      <xdr:row>10</xdr:row>
      <xdr:rowOff>82246</xdr:rowOff>
    </xdr:from>
    <xdr:to>
      <xdr:col>2</xdr:col>
      <xdr:colOff>437066</xdr:colOff>
      <xdr:row>19</xdr:row>
      <xdr:rowOff>28904</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49A01802-7211-4FCC-B813-BB0A9080EBF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63057" y="1929519"/>
              <a:ext cx="1497827" cy="1609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377331</xdr:colOff>
      <xdr:row>1</xdr:row>
      <xdr:rowOff>13516</xdr:rowOff>
    </xdr:from>
    <xdr:to>
      <xdr:col>19</xdr:col>
      <xdr:colOff>304460</xdr:colOff>
      <xdr:row>3</xdr:row>
      <xdr:rowOff>175170</xdr:rowOff>
    </xdr:to>
    <xdr:sp macro="" textlink="">
      <xdr:nvSpPr>
        <xdr:cNvPr id="5" name="Rectangle: Rounded Corners 4">
          <a:extLst>
            <a:ext uri="{FF2B5EF4-FFF2-40B4-BE49-F238E27FC236}">
              <a16:creationId xmlns:a16="http://schemas.microsoft.com/office/drawing/2014/main" id="{D5112E43-0F1B-1D42-DFF6-261A63F05A07}"/>
            </a:ext>
          </a:extLst>
        </xdr:cNvPr>
        <xdr:cNvSpPr/>
      </xdr:nvSpPr>
      <xdr:spPr>
        <a:xfrm>
          <a:off x="5235081" y="192110"/>
          <a:ext cx="6606535" cy="518841"/>
        </a:xfrm>
        <a:prstGeom prst="roundRect">
          <a:avLst/>
        </a:prstGeom>
        <a:solidFill>
          <a:schemeClr val="bg1">
            <a:lumMod val="9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a:solidFill>
                <a:schemeClr val="bg2">
                  <a:lumMod val="25000"/>
                </a:schemeClr>
              </a:solidFill>
            </a:rPr>
            <a:t>STUDENT RESULT ANALYZER</a:t>
          </a:r>
        </a:p>
      </xdr:txBody>
    </xdr:sp>
    <xdr:clientData/>
  </xdr:twoCellAnchor>
  <xdr:twoCellAnchor>
    <xdr:from>
      <xdr:col>15</xdr:col>
      <xdr:colOff>165840</xdr:colOff>
      <xdr:row>10</xdr:row>
      <xdr:rowOff>71945</xdr:rowOff>
    </xdr:from>
    <xdr:to>
      <xdr:col>24</xdr:col>
      <xdr:colOff>65688</xdr:colOff>
      <xdr:row>27</xdr:row>
      <xdr:rowOff>64169</xdr:rowOff>
    </xdr:to>
    <xdr:graphicFrame macro="">
      <xdr:nvGraphicFramePr>
        <xdr:cNvPr id="6" name="Chart 5">
          <a:extLst>
            <a:ext uri="{FF2B5EF4-FFF2-40B4-BE49-F238E27FC236}">
              <a16:creationId xmlns:a16="http://schemas.microsoft.com/office/drawing/2014/main" id="{234788E8-53C2-42A4-B5BB-43BADCD05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179624</xdr:colOff>
      <xdr:row>19</xdr:row>
      <xdr:rowOff>132858</xdr:rowOff>
    </xdr:from>
    <xdr:to>
      <xdr:col>2</xdr:col>
      <xdr:colOff>427182</xdr:colOff>
      <xdr:row>27</xdr:row>
      <xdr:rowOff>103909</xdr:rowOff>
    </xdr:to>
    <mc:AlternateContent xmlns:mc="http://schemas.openxmlformats.org/markup-compatibility/2006" xmlns:a14="http://schemas.microsoft.com/office/drawing/2010/main">
      <mc:Choice Requires="a14">
        <xdr:graphicFrame macro="">
          <xdr:nvGraphicFramePr>
            <xdr:cNvPr id="8" name="Stream 1">
              <a:extLst>
                <a:ext uri="{FF2B5EF4-FFF2-40B4-BE49-F238E27FC236}">
                  <a16:creationId xmlns:a16="http://schemas.microsoft.com/office/drawing/2014/main" id="{9FB70167-3FB8-467B-A8E9-EEDBBA847C0F}"/>
                </a:ext>
              </a:extLst>
            </xdr:cNvPr>
            <xdr:cNvGraphicFramePr/>
          </xdr:nvGraphicFramePr>
          <xdr:xfrm>
            <a:off x="0" y="0"/>
            <a:ext cx="0" cy="0"/>
          </xdr:xfrm>
          <a:graphic>
            <a:graphicData uri="http://schemas.microsoft.com/office/drawing/2010/slicer">
              <sle:slicer xmlns:sle="http://schemas.microsoft.com/office/drawing/2010/slicer" name="Stream 1"/>
            </a:graphicData>
          </a:graphic>
        </xdr:graphicFrame>
      </mc:Choice>
      <mc:Fallback xmlns="">
        <xdr:sp macro="" textlink="">
          <xdr:nvSpPr>
            <xdr:cNvPr id="0" name=""/>
            <xdr:cNvSpPr>
              <a:spLocks noTextEdit="1"/>
            </xdr:cNvSpPr>
          </xdr:nvSpPr>
          <xdr:spPr>
            <a:xfrm>
              <a:off x="179624" y="3642676"/>
              <a:ext cx="1471376" cy="144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573389</xdr:colOff>
      <xdr:row>10</xdr:row>
      <xdr:rowOff>84889</xdr:rowOff>
    </xdr:from>
    <xdr:to>
      <xdr:col>9</xdr:col>
      <xdr:colOff>444484</xdr:colOff>
      <xdr:row>27</xdr:row>
      <xdr:rowOff>91964</xdr:rowOff>
    </xdr:to>
    <xdr:graphicFrame macro="">
      <xdr:nvGraphicFramePr>
        <xdr:cNvPr id="10" name="Chart 9">
          <a:extLst>
            <a:ext uri="{FF2B5EF4-FFF2-40B4-BE49-F238E27FC236}">
              <a16:creationId xmlns:a16="http://schemas.microsoft.com/office/drawing/2014/main" id="{3449EB3F-6926-4D28-BB2B-C0629918B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233244</xdr:colOff>
      <xdr:row>6</xdr:row>
      <xdr:rowOff>85815</xdr:rowOff>
    </xdr:from>
    <xdr:to>
      <xdr:col>3</xdr:col>
      <xdr:colOff>377437</xdr:colOff>
      <xdr:row>8</xdr:row>
      <xdr:rowOff>153851</xdr:rowOff>
    </xdr:to>
    <xdr:sp macro="" textlink="">
      <xdr:nvSpPr>
        <xdr:cNvPr id="11" name="Rectangle: Rounded Corners 10">
          <a:extLst>
            <a:ext uri="{FF2B5EF4-FFF2-40B4-BE49-F238E27FC236}">
              <a16:creationId xmlns:a16="http://schemas.microsoft.com/office/drawing/2014/main" id="{E1606361-2FD8-5355-8DFD-13635B55EB75}"/>
            </a:ext>
          </a:extLst>
        </xdr:cNvPr>
        <xdr:cNvSpPr/>
      </xdr:nvSpPr>
      <xdr:spPr>
        <a:xfrm>
          <a:off x="233244" y="1189401"/>
          <a:ext cx="1957227" cy="435898"/>
        </a:xfrm>
        <a:prstGeom prst="round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a:t>TOTAL STUDENT :</a:t>
          </a:r>
        </a:p>
      </xdr:txBody>
    </xdr:sp>
    <xdr:clientData/>
  </xdr:twoCellAnchor>
  <xdr:twoCellAnchor>
    <xdr:from>
      <xdr:col>3</xdr:col>
      <xdr:colOff>478246</xdr:colOff>
      <xdr:row>6</xdr:row>
      <xdr:rowOff>95548</xdr:rowOff>
    </xdr:from>
    <xdr:to>
      <xdr:col>4</xdr:col>
      <xdr:colOff>450536</xdr:colOff>
      <xdr:row>8</xdr:row>
      <xdr:rowOff>162137</xdr:rowOff>
    </xdr:to>
    <xdr:sp macro="" textlink="Gender!C20">
      <xdr:nvSpPr>
        <xdr:cNvPr id="12" name="Rectangle: Rounded Corners 11">
          <a:extLst>
            <a:ext uri="{FF2B5EF4-FFF2-40B4-BE49-F238E27FC236}">
              <a16:creationId xmlns:a16="http://schemas.microsoft.com/office/drawing/2014/main" id="{C385AF6E-387C-ECB7-8882-5A23F67F04A8}"/>
            </a:ext>
          </a:extLst>
        </xdr:cNvPr>
        <xdr:cNvSpPr/>
      </xdr:nvSpPr>
      <xdr:spPr>
        <a:xfrm>
          <a:off x="2291280" y="1199134"/>
          <a:ext cx="576635" cy="43445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851D2B8-F104-4353-AAC8-73B906BB80F7}" type="TxLink">
            <a:rPr lang="en-US" sz="1800" b="0" i="0" u="none" strike="noStrike">
              <a:solidFill>
                <a:srgbClr val="000000"/>
              </a:solidFill>
              <a:latin typeface="Calibri"/>
              <a:ea typeface="Calibri"/>
              <a:cs typeface="Calibri"/>
            </a:rPr>
            <a:pPr algn="ctr"/>
            <a:t>25</a:t>
          </a:fld>
          <a:endParaRPr lang="en-US" sz="4000"/>
        </a:p>
      </xdr:txBody>
    </xdr:sp>
    <xdr:clientData/>
  </xdr:twoCellAnchor>
  <xdr:twoCellAnchor>
    <xdr:from>
      <xdr:col>6</xdr:col>
      <xdr:colOff>216777</xdr:colOff>
      <xdr:row>6</xdr:row>
      <xdr:rowOff>89339</xdr:rowOff>
    </xdr:from>
    <xdr:to>
      <xdr:col>11</xdr:col>
      <xdr:colOff>83427</xdr:colOff>
      <xdr:row>8</xdr:row>
      <xdr:rowOff>175063</xdr:rowOff>
    </xdr:to>
    <xdr:sp macro="" textlink="">
      <xdr:nvSpPr>
        <xdr:cNvPr id="13" name="Rectangle: Rounded Corners 12">
          <a:extLst>
            <a:ext uri="{FF2B5EF4-FFF2-40B4-BE49-F238E27FC236}">
              <a16:creationId xmlns:a16="http://schemas.microsoft.com/office/drawing/2014/main" id="{10E9C89A-AE7A-4B13-43B6-E93DE7B72BEF}"/>
            </a:ext>
          </a:extLst>
        </xdr:cNvPr>
        <xdr:cNvSpPr/>
      </xdr:nvSpPr>
      <xdr:spPr>
        <a:xfrm>
          <a:off x="3842846" y="1192925"/>
          <a:ext cx="2888374" cy="45358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ysClr val="windowText" lastClr="000000"/>
              </a:solidFill>
            </a:rPr>
            <a:t>TOTAL STUDENT PASSED : </a:t>
          </a:r>
        </a:p>
      </xdr:txBody>
    </xdr:sp>
    <xdr:clientData/>
  </xdr:twoCellAnchor>
  <xdr:twoCellAnchor>
    <xdr:from>
      <xdr:col>11</xdr:col>
      <xdr:colOff>185049</xdr:colOff>
      <xdr:row>6</xdr:row>
      <xdr:rowOff>91077</xdr:rowOff>
    </xdr:from>
    <xdr:to>
      <xdr:col>12</xdr:col>
      <xdr:colOff>214489</xdr:colOff>
      <xdr:row>8</xdr:row>
      <xdr:rowOff>175611</xdr:rowOff>
    </xdr:to>
    <xdr:sp macro="" textlink="Gender!C22">
      <xdr:nvSpPr>
        <xdr:cNvPr id="14" name="Rectangle: Rounded Corners 13">
          <a:extLst>
            <a:ext uri="{FF2B5EF4-FFF2-40B4-BE49-F238E27FC236}">
              <a16:creationId xmlns:a16="http://schemas.microsoft.com/office/drawing/2014/main" id="{3D35FD05-2F30-48F9-BBAC-F3AA6747A28F}"/>
            </a:ext>
          </a:extLst>
        </xdr:cNvPr>
        <xdr:cNvSpPr/>
      </xdr:nvSpPr>
      <xdr:spPr>
        <a:xfrm>
          <a:off x="6832842" y="1194663"/>
          <a:ext cx="633785" cy="45239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41AFD34-EDDA-48D6-A0CC-6EA34F683C45}" type="TxLink">
            <a:rPr lang="en-US" sz="1800" b="0" i="0" u="none" strike="noStrike">
              <a:solidFill>
                <a:srgbClr val="000000"/>
              </a:solidFill>
              <a:latin typeface="Calibri"/>
              <a:ea typeface="Calibri"/>
              <a:cs typeface="Calibri"/>
            </a:rPr>
            <a:pPr algn="ctr"/>
            <a:t>19</a:t>
          </a:fld>
          <a:endParaRPr lang="en-US" sz="4000"/>
        </a:p>
      </xdr:txBody>
    </xdr:sp>
    <xdr:clientData/>
  </xdr:twoCellAnchor>
  <xdr:twoCellAnchor>
    <xdr:from>
      <xdr:col>14</xdr:col>
      <xdr:colOff>302866</xdr:colOff>
      <xdr:row>6</xdr:row>
      <xdr:rowOff>83614</xdr:rowOff>
    </xdr:from>
    <xdr:to>
      <xdr:col>19</xdr:col>
      <xdr:colOff>169121</xdr:colOff>
      <xdr:row>8</xdr:row>
      <xdr:rowOff>169338</xdr:rowOff>
    </xdr:to>
    <xdr:sp macro="" textlink="">
      <xdr:nvSpPr>
        <xdr:cNvPr id="16" name="Rectangle: Rounded Corners 15">
          <a:extLst>
            <a:ext uri="{FF2B5EF4-FFF2-40B4-BE49-F238E27FC236}">
              <a16:creationId xmlns:a16="http://schemas.microsoft.com/office/drawing/2014/main" id="{C3A006B1-A420-4864-990E-A0AF76B3ABDB}"/>
            </a:ext>
          </a:extLst>
        </xdr:cNvPr>
        <xdr:cNvSpPr/>
      </xdr:nvSpPr>
      <xdr:spPr>
        <a:xfrm>
          <a:off x="8791382" y="1165162"/>
          <a:ext cx="2897868" cy="44624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ysClr val="windowText" lastClr="000000"/>
              </a:solidFill>
            </a:rPr>
            <a:t>TOTAL STUDENT FAILED : </a:t>
          </a:r>
        </a:p>
      </xdr:txBody>
    </xdr:sp>
    <xdr:clientData/>
  </xdr:twoCellAnchor>
  <xdr:twoCellAnchor>
    <xdr:from>
      <xdr:col>19</xdr:col>
      <xdr:colOff>285491</xdr:colOff>
      <xdr:row>6</xdr:row>
      <xdr:rowOff>83612</xdr:rowOff>
    </xdr:from>
    <xdr:to>
      <xdr:col>20</xdr:col>
      <xdr:colOff>314930</xdr:colOff>
      <xdr:row>8</xdr:row>
      <xdr:rowOff>168146</xdr:rowOff>
    </xdr:to>
    <xdr:sp macro="" textlink="Gender!C21">
      <xdr:nvSpPr>
        <xdr:cNvPr id="17" name="Rectangle: Rounded Corners 16">
          <a:extLst>
            <a:ext uri="{FF2B5EF4-FFF2-40B4-BE49-F238E27FC236}">
              <a16:creationId xmlns:a16="http://schemas.microsoft.com/office/drawing/2014/main" id="{51BF2460-B30A-4E37-AECD-26A9369A67F8}"/>
            </a:ext>
          </a:extLst>
        </xdr:cNvPr>
        <xdr:cNvSpPr/>
      </xdr:nvSpPr>
      <xdr:spPr>
        <a:xfrm>
          <a:off x="11805620" y="1165160"/>
          <a:ext cx="635762" cy="44505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CBACD7-8BAB-40CB-BE3F-ECD8961C9BDD}" type="TxLink">
            <a:rPr lang="en-US" sz="1800" b="0" i="0" u="none" strike="noStrike">
              <a:solidFill>
                <a:srgbClr val="000000"/>
              </a:solidFill>
              <a:latin typeface="Calibri"/>
              <a:ea typeface="Calibri"/>
              <a:cs typeface="Calibri"/>
            </a:rPr>
            <a:pPr algn="ctr"/>
            <a:t>6</a:t>
          </a:fld>
          <a:endParaRPr lang="en-US" sz="6000"/>
        </a:p>
      </xdr:txBody>
    </xdr:sp>
    <xdr:clientData/>
  </xdr:twoCellAnchor>
  <xdr:twoCellAnchor>
    <xdr:from>
      <xdr:col>22</xdr:col>
      <xdr:colOff>138305</xdr:colOff>
      <xdr:row>6</xdr:row>
      <xdr:rowOff>88778</xdr:rowOff>
    </xdr:from>
    <xdr:to>
      <xdr:col>28</xdr:col>
      <xdr:colOff>315858</xdr:colOff>
      <xdr:row>9</xdr:row>
      <xdr:rowOff>2</xdr:rowOff>
    </xdr:to>
    <xdr:sp macro="" textlink="">
      <xdr:nvSpPr>
        <xdr:cNvPr id="18" name="Rectangle: Rounded Corners 17">
          <a:extLst>
            <a:ext uri="{FF2B5EF4-FFF2-40B4-BE49-F238E27FC236}">
              <a16:creationId xmlns:a16="http://schemas.microsoft.com/office/drawing/2014/main" id="{1B07A00C-F435-D9D3-9B27-B58C4ACC655A}"/>
            </a:ext>
          </a:extLst>
        </xdr:cNvPr>
        <xdr:cNvSpPr/>
      </xdr:nvSpPr>
      <xdr:spPr>
        <a:xfrm>
          <a:off x="13549505" y="1172511"/>
          <a:ext cx="3835153" cy="4530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ysClr val="windowText" lastClr="000000"/>
              </a:solidFill>
            </a:rPr>
            <a:t>AVG MARKS</a:t>
          </a:r>
          <a:r>
            <a:rPr lang="en-US" sz="1800" baseline="0">
              <a:solidFill>
                <a:sysClr val="windowText" lastClr="000000"/>
              </a:solidFill>
            </a:rPr>
            <a:t> OBTAINED PER SUBJECT :</a:t>
          </a:r>
          <a:endParaRPr lang="en-US" sz="1800">
            <a:solidFill>
              <a:sysClr val="windowText" lastClr="000000"/>
            </a:solidFill>
          </a:endParaRPr>
        </a:p>
      </xdr:txBody>
    </xdr:sp>
    <xdr:clientData/>
  </xdr:twoCellAnchor>
  <xdr:twoCellAnchor>
    <xdr:from>
      <xdr:col>24</xdr:col>
      <xdr:colOff>273728</xdr:colOff>
      <xdr:row>10</xdr:row>
      <xdr:rowOff>80955</xdr:rowOff>
    </xdr:from>
    <xdr:to>
      <xdr:col>27</xdr:col>
      <xdr:colOff>96175</xdr:colOff>
      <xdr:row>12</xdr:row>
      <xdr:rowOff>88354</xdr:rowOff>
    </xdr:to>
    <xdr:sp macro="" textlink="">
      <xdr:nvSpPr>
        <xdr:cNvPr id="19" name="Rectangle: Rounded Corners 18">
          <a:extLst>
            <a:ext uri="{FF2B5EF4-FFF2-40B4-BE49-F238E27FC236}">
              <a16:creationId xmlns:a16="http://schemas.microsoft.com/office/drawing/2014/main" id="{C7517B01-1CEF-685C-324C-2BE3D841BD99}"/>
            </a:ext>
          </a:extLst>
        </xdr:cNvPr>
        <xdr:cNvSpPr/>
      </xdr:nvSpPr>
      <xdr:spPr>
        <a:xfrm>
          <a:off x="14904128" y="1931526"/>
          <a:ext cx="1651247" cy="377514"/>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rPr>
            <a:t>MATHS</a:t>
          </a:r>
        </a:p>
      </xdr:txBody>
    </xdr:sp>
    <xdr:clientData/>
  </xdr:twoCellAnchor>
  <xdr:twoCellAnchor>
    <xdr:from>
      <xdr:col>24</xdr:col>
      <xdr:colOff>280924</xdr:colOff>
      <xdr:row>13</xdr:row>
      <xdr:rowOff>36990</xdr:rowOff>
    </xdr:from>
    <xdr:to>
      <xdr:col>27</xdr:col>
      <xdr:colOff>103371</xdr:colOff>
      <xdr:row>15</xdr:row>
      <xdr:rowOff>44388</xdr:rowOff>
    </xdr:to>
    <xdr:sp macro="" textlink="">
      <xdr:nvSpPr>
        <xdr:cNvPr id="20" name="Rectangle: Rounded Corners 19">
          <a:extLst>
            <a:ext uri="{FF2B5EF4-FFF2-40B4-BE49-F238E27FC236}">
              <a16:creationId xmlns:a16="http://schemas.microsoft.com/office/drawing/2014/main" id="{3B3DD0FB-4D29-47BB-A4CD-D27071E54F3D}"/>
            </a:ext>
          </a:extLst>
        </xdr:cNvPr>
        <xdr:cNvSpPr/>
      </xdr:nvSpPr>
      <xdr:spPr>
        <a:xfrm>
          <a:off x="14840303" y="2441359"/>
          <a:ext cx="1642369" cy="377301"/>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rPr>
            <a:t>ENGLISH</a:t>
          </a:r>
        </a:p>
      </xdr:txBody>
    </xdr:sp>
    <xdr:clientData/>
  </xdr:twoCellAnchor>
  <xdr:twoCellAnchor>
    <xdr:from>
      <xdr:col>24</xdr:col>
      <xdr:colOff>285363</xdr:colOff>
      <xdr:row>19</xdr:row>
      <xdr:rowOff>26633</xdr:rowOff>
    </xdr:from>
    <xdr:to>
      <xdr:col>27</xdr:col>
      <xdr:colOff>107810</xdr:colOff>
      <xdr:row>21</xdr:row>
      <xdr:rowOff>34031</xdr:rowOff>
    </xdr:to>
    <xdr:sp macro="" textlink="">
      <xdr:nvSpPr>
        <xdr:cNvPr id="21" name="Rectangle: Rounded Corners 20">
          <a:extLst>
            <a:ext uri="{FF2B5EF4-FFF2-40B4-BE49-F238E27FC236}">
              <a16:creationId xmlns:a16="http://schemas.microsoft.com/office/drawing/2014/main" id="{F87C957E-11BF-435F-A2A4-F4770DF5AF0F}"/>
            </a:ext>
          </a:extLst>
        </xdr:cNvPr>
        <xdr:cNvSpPr/>
      </xdr:nvSpPr>
      <xdr:spPr>
        <a:xfrm>
          <a:off x="14844742" y="3540711"/>
          <a:ext cx="1642369" cy="377301"/>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rPr>
            <a:t>GOVERNMENT</a:t>
          </a:r>
          <a:endParaRPr lang="en-US" sz="2000">
            <a:solidFill>
              <a:sysClr val="windowText" lastClr="000000"/>
            </a:solidFill>
          </a:endParaRPr>
        </a:p>
      </xdr:txBody>
    </xdr:sp>
    <xdr:clientData/>
  </xdr:twoCellAnchor>
  <xdr:twoCellAnchor>
    <xdr:from>
      <xdr:col>24</xdr:col>
      <xdr:colOff>282404</xdr:colOff>
      <xdr:row>16</xdr:row>
      <xdr:rowOff>31072</xdr:rowOff>
    </xdr:from>
    <xdr:to>
      <xdr:col>27</xdr:col>
      <xdr:colOff>104851</xdr:colOff>
      <xdr:row>18</xdr:row>
      <xdr:rowOff>38470</xdr:rowOff>
    </xdr:to>
    <xdr:sp macro="" textlink="">
      <xdr:nvSpPr>
        <xdr:cNvPr id="22" name="Rectangle: Rounded Corners 21">
          <a:extLst>
            <a:ext uri="{FF2B5EF4-FFF2-40B4-BE49-F238E27FC236}">
              <a16:creationId xmlns:a16="http://schemas.microsoft.com/office/drawing/2014/main" id="{BEB76351-FE3B-4780-B066-20F14F27BD99}"/>
            </a:ext>
          </a:extLst>
        </xdr:cNvPr>
        <xdr:cNvSpPr/>
      </xdr:nvSpPr>
      <xdr:spPr>
        <a:xfrm>
          <a:off x="14841783" y="2990295"/>
          <a:ext cx="1642369" cy="377301"/>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rPr>
            <a:t>ECONOMICS</a:t>
          </a:r>
        </a:p>
      </xdr:txBody>
    </xdr:sp>
    <xdr:clientData/>
  </xdr:twoCellAnchor>
  <xdr:twoCellAnchor>
    <xdr:from>
      <xdr:col>24</xdr:col>
      <xdr:colOff>295720</xdr:colOff>
      <xdr:row>22</xdr:row>
      <xdr:rowOff>7399</xdr:rowOff>
    </xdr:from>
    <xdr:to>
      <xdr:col>27</xdr:col>
      <xdr:colOff>118167</xdr:colOff>
      <xdr:row>25</xdr:row>
      <xdr:rowOff>44389</xdr:rowOff>
    </xdr:to>
    <xdr:sp macro="" textlink="">
      <xdr:nvSpPr>
        <xdr:cNvPr id="23" name="Rectangle: Rounded Corners 22">
          <a:extLst>
            <a:ext uri="{FF2B5EF4-FFF2-40B4-BE49-F238E27FC236}">
              <a16:creationId xmlns:a16="http://schemas.microsoft.com/office/drawing/2014/main" id="{E7B66F62-5A44-4AB6-8224-C8FF1D9937EF}"/>
            </a:ext>
          </a:extLst>
        </xdr:cNvPr>
        <xdr:cNvSpPr/>
      </xdr:nvSpPr>
      <xdr:spPr>
        <a:xfrm>
          <a:off x="14855099" y="4076331"/>
          <a:ext cx="1642369" cy="591844"/>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300">
              <a:solidFill>
                <a:sysClr val="windowText" lastClr="000000"/>
              </a:solidFill>
            </a:rPr>
            <a:t>LITERATURE IN ENGLISH</a:t>
          </a:r>
        </a:p>
      </xdr:txBody>
    </xdr:sp>
    <xdr:clientData/>
  </xdr:twoCellAnchor>
  <xdr:twoCellAnchor>
    <xdr:from>
      <xdr:col>24</xdr:col>
      <xdr:colOff>295721</xdr:colOff>
      <xdr:row>25</xdr:row>
      <xdr:rowOff>155358</xdr:rowOff>
    </xdr:from>
    <xdr:to>
      <xdr:col>27</xdr:col>
      <xdr:colOff>118168</xdr:colOff>
      <xdr:row>27</xdr:row>
      <xdr:rowOff>162756</xdr:rowOff>
    </xdr:to>
    <xdr:sp macro="" textlink="">
      <xdr:nvSpPr>
        <xdr:cNvPr id="24" name="Rectangle: Rounded Corners 23">
          <a:extLst>
            <a:ext uri="{FF2B5EF4-FFF2-40B4-BE49-F238E27FC236}">
              <a16:creationId xmlns:a16="http://schemas.microsoft.com/office/drawing/2014/main" id="{6D912409-15B0-483A-91EB-FF10CC10FD24}"/>
            </a:ext>
          </a:extLst>
        </xdr:cNvPr>
        <xdr:cNvSpPr/>
      </xdr:nvSpPr>
      <xdr:spPr>
        <a:xfrm>
          <a:off x="14855100" y="4779144"/>
          <a:ext cx="1642369" cy="377301"/>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a:solidFill>
                <a:sysClr val="windowText" lastClr="000000"/>
              </a:solidFill>
            </a:rPr>
            <a:t>Computer Science</a:t>
          </a:r>
        </a:p>
      </xdr:txBody>
    </xdr:sp>
    <xdr:clientData/>
  </xdr:twoCellAnchor>
  <xdr:twoCellAnchor>
    <xdr:from>
      <xdr:col>24</xdr:col>
      <xdr:colOff>296190</xdr:colOff>
      <xdr:row>28</xdr:row>
      <xdr:rowOff>133047</xdr:rowOff>
    </xdr:from>
    <xdr:to>
      <xdr:col>27</xdr:col>
      <xdr:colOff>118637</xdr:colOff>
      <xdr:row>30</xdr:row>
      <xdr:rowOff>140446</xdr:rowOff>
    </xdr:to>
    <xdr:sp macro="" textlink="">
      <xdr:nvSpPr>
        <xdr:cNvPr id="25" name="Rectangle: Rounded Corners 24">
          <a:extLst>
            <a:ext uri="{FF2B5EF4-FFF2-40B4-BE49-F238E27FC236}">
              <a16:creationId xmlns:a16="http://schemas.microsoft.com/office/drawing/2014/main" id="{E3DA6A7B-A98D-4739-BCCE-DD4B65BB988D}"/>
            </a:ext>
          </a:extLst>
        </xdr:cNvPr>
        <xdr:cNvSpPr/>
      </xdr:nvSpPr>
      <xdr:spPr>
        <a:xfrm>
          <a:off x="14810476" y="5213047"/>
          <a:ext cx="1636732" cy="370256"/>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effectLst/>
            </a:rPr>
            <a:t>GEOGRAPHY </a:t>
          </a:r>
          <a:endParaRPr lang="en-US" sz="1800">
            <a:solidFill>
              <a:sysClr val="windowText" lastClr="000000"/>
            </a:solidFill>
          </a:endParaRPr>
        </a:p>
      </xdr:txBody>
    </xdr:sp>
    <xdr:clientData/>
  </xdr:twoCellAnchor>
  <xdr:twoCellAnchor>
    <xdr:from>
      <xdr:col>24</xdr:col>
      <xdr:colOff>296190</xdr:colOff>
      <xdr:row>31</xdr:row>
      <xdr:rowOff>108857</xdr:rowOff>
    </xdr:from>
    <xdr:to>
      <xdr:col>27</xdr:col>
      <xdr:colOff>118637</xdr:colOff>
      <xdr:row>33</xdr:row>
      <xdr:rowOff>116256</xdr:rowOff>
    </xdr:to>
    <xdr:sp macro="" textlink="">
      <xdr:nvSpPr>
        <xdr:cNvPr id="26" name="Rectangle: Rounded Corners 25">
          <a:extLst>
            <a:ext uri="{FF2B5EF4-FFF2-40B4-BE49-F238E27FC236}">
              <a16:creationId xmlns:a16="http://schemas.microsoft.com/office/drawing/2014/main" id="{6EBD74DC-037B-4069-9B31-B381CF3DFF88}"/>
            </a:ext>
          </a:extLst>
        </xdr:cNvPr>
        <xdr:cNvSpPr/>
      </xdr:nvSpPr>
      <xdr:spPr>
        <a:xfrm>
          <a:off x="14810476" y="5733143"/>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0" i="0" u="none" strike="noStrike">
              <a:solidFill>
                <a:sysClr val="windowText" lastClr="000000"/>
              </a:solidFill>
              <a:effectLst/>
              <a:latin typeface="+mn-lt"/>
              <a:ea typeface="+mn-ea"/>
              <a:cs typeface="+mn-cs"/>
            </a:rPr>
            <a:t>CRS</a:t>
          </a:r>
          <a:r>
            <a:rPr lang="en-US" sz="1800" b="0">
              <a:solidFill>
                <a:sysClr val="windowText" lastClr="000000"/>
              </a:solidFill>
              <a:effectLst/>
            </a:rPr>
            <a:t> </a:t>
          </a:r>
          <a:endParaRPr lang="en-US" sz="1800" b="0">
            <a:solidFill>
              <a:sysClr val="windowText" lastClr="000000"/>
            </a:solidFill>
          </a:endParaRPr>
        </a:p>
      </xdr:txBody>
    </xdr:sp>
    <xdr:clientData/>
  </xdr:twoCellAnchor>
  <xdr:twoCellAnchor>
    <xdr:from>
      <xdr:col>24</xdr:col>
      <xdr:colOff>296190</xdr:colOff>
      <xdr:row>34</xdr:row>
      <xdr:rowOff>60477</xdr:rowOff>
    </xdr:from>
    <xdr:to>
      <xdr:col>27</xdr:col>
      <xdr:colOff>118637</xdr:colOff>
      <xdr:row>36</xdr:row>
      <xdr:rowOff>67875</xdr:rowOff>
    </xdr:to>
    <xdr:sp macro="" textlink="">
      <xdr:nvSpPr>
        <xdr:cNvPr id="27" name="Rectangle: Rounded Corners 26">
          <a:extLst>
            <a:ext uri="{FF2B5EF4-FFF2-40B4-BE49-F238E27FC236}">
              <a16:creationId xmlns:a16="http://schemas.microsoft.com/office/drawing/2014/main" id="{B476A146-946C-45A6-8042-6F8755840BB2}"/>
            </a:ext>
          </a:extLst>
        </xdr:cNvPr>
        <xdr:cNvSpPr/>
      </xdr:nvSpPr>
      <xdr:spPr>
        <a:xfrm>
          <a:off x="14810476" y="6229048"/>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solidFill>
                <a:sysClr val="windowText" lastClr="000000"/>
              </a:solidFill>
            </a:rPr>
            <a:t>Agriculture Science</a:t>
          </a:r>
        </a:p>
      </xdr:txBody>
    </xdr:sp>
    <xdr:clientData/>
  </xdr:twoCellAnchor>
  <xdr:twoCellAnchor>
    <xdr:from>
      <xdr:col>24</xdr:col>
      <xdr:colOff>296190</xdr:colOff>
      <xdr:row>37</xdr:row>
      <xdr:rowOff>24191</xdr:rowOff>
    </xdr:from>
    <xdr:to>
      <xdr:col>27</xdr:col>
      <xdr:colOff>118637</xdr:colOff>
      <xdr:row>39</xdr:row>
      <xdr:rowOff>31590</xdr:rowOff>
    </xdr:to>
    <xdr:sp macro="" textlink="">
      <xdr:nvSpPr>
        <xdr:cNvPr id="28" name="Rectangle: Rounded Corners 27">
          <a:extLst>
            <a:ext uri="{FF2B5EF4-FFF2-40B4-BE49-F238E27FC236}">
              <a16:creationId xmlns:a16="http://schemas.microsoft.com/office/drawing/2014/main" id="{CC642D04-BCE2-49AB-92AD-C63E03AC233B}"/>
            </a:ext>
          </a:extLst>
        </xdr:cNvPr>
        <xdr:cNvSpPr/>
      </xdr:nvSpPr>
      <xdr:spPr>
        <a:xfrm>
          <a:off x="14810476" y="6737048"/>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0" i="0" u="none" strike="noStrike">
              <a:solidFill>
                <a:sysClr val="windowText" lastClr="000000"/>
              </a:solidFill>
              <a:effectLst/>
              <a:latin typeface="+mn-lt"/>
              <a:ea typeface="+mn-ea"/>
              <a:cs typeface="+mn-cs"/>
            </a:rPr>
            <a:t>Commerce</a:t>
          </a:r>
          <a:r>
            <a:rPr lang="en-US" sz="1800" b="0">
              <a:solidFill>
                <a:sysClr val="windowText" lastClr="000000"/>
              </a:solidFill>
              <a:effectLst/>
            </a:rPr>
            <a:t> </a:t>
          </a:r>
          <a:endParaRPr lang="en-US" sz="1800" b="0">
            <a:solidFill>
              <a:sysClr val="windowText" lastClr="000000"/>
            </a:solidFill>
          </a:endParaRPr>
        </a:p>
      </xdr:txBody>
    </xdr:sp>
    <xdr:clientData/>
  </xdr:twoCellAnchor>
  <xdr:twoCellAnchor>
    <xdr:from>
      <xdr:col>24</xdr:col>
      <xdr:colOff>303447</xdr:colOff>
      <xdr:row>39</xdr:row>
      <xdr:rowOff>164496</xdr:rowOff>
    </xdr:from>
    <xdr:to>
      <xdr:col>27</xdr:col>
      <xdr:colOff>125894</xdr:colOff>
      <xdr:row>41</xdr:row>
      <xdr:rowOff>171895</xdr:rowOff>
    </xdr:to>
    <xdr:sp macro="" textlink="">
      <xdr:nvSpPr>
        <xdr:cNvPr id="29" name="Rectangle: Rounded Corners 28">
          <a:extLst>
            <a:ext uri="{FF2B5EF4-FFF2-40B4-BE49-F238E27FC236}">
              <a16:creationId xmlns:a16="http://schemas.microsoft.com/office/drawing/2014/main" id="{3129835C-D67C-49CA-8244-5CBF9112C73D}"/>
            </a:ext>
          </a:extLst>
        </xdr:cNvPr>
        <xdr:cNvSpPr/>
      </xdr:nvSpPr>
      <xdr:spPr>
        <a:xfrm>
          <a:off x="14817733" y="7240210"/>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0" i="0" u="none" strike="noStrike">
              <a:solidFill>
                <a:sysClr val="windowText" lastClr="000000"/>
              </a:solidFill>
              <a:effectLst/>
              <a:latin typeface="+mn-lt"/>
              <a:ea typeface="+mn-ea"/>
              <a:cs typeface="+mn-cs"/>
            </a:rPr>
            <a:t>Marketing</a:t>
          </a:r>
          <a:r>
            <a:rPr lang="en-US" sz="1800" b="0">
              <a:solidFill>
                <a:sysClr val="windowText" lastClr="000000"/>
              </a:solidFill>
              <a:effectLst/>
            </a:rPr>
            <a:t> </a:t>
          </a:r>
          <a:endParaRPr lang="en-US" sz="1800" b="0">
            <a:solidFill>
              <a:sysClr val="windowText" lastClr="000000"/>
            </a:solidFill>
          </a:endParaRPr>
        </a:p>
      </xdr:txBody>
    </xdr:sp>
    <xdr:clientData/>
  </xdr:twoCellAnchor>
  <xdr:twoCellAnchor>
    <xdr:from>
      <xdr:col>24</xdr:col>
      <xdr:colOff>302381</xdr:colOff>
      <xdr:row>42</xdr:row>
      <xdr:rowOff>96762</xdr:rowOff>
    </xdr:from>
    <xdr:to>
      <xdr:col>27</xdr:col>
      <xdr:colOff>124828</xdr:colOff>
      <xdr:row>44</xdr:row>
      <xdr:rowOff>104161</xdr:rowOff>
    </xdr:to>
    <xdr:sp macro="" textlink="">
      <xdr:nvSpPr>
        <xdr:cNvPr id="30" name="Rectangle: Rounded Corners 29">
          <a:extLst>
            <a:ext uri="{FF2B5EF4-FFF2-40B4-BE49-F238E27FC236}">
              <a16:creationId xmlns:a16="http://schemas.microsoft.com/office/drawing/2014/main" id="{87978DA2-3AF0-4A16-A572-54F44A1A000D}"/>
            </a:ext>
          </a:extLst>
        </xdr:cNvPr>
        <xdr:cNvSpPr/>
      </xdr:nvSpPr>
      <xdr:spPr>
        <a:xfrm>
          <a:off x="14816667" y="7716762"/>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0" i="0" u="none" strike="noStrike">
              <a:solidFill>
                <a:sysClr val="windowText" lastClr="000000"/>
              </a:solidFill>
              <a:effectLst/>
              <a:latin typeface="+mn-lt"/>
              <a:ea typeface="+mn-ea"/>
              <a:cs typeface="+mn-cs"/>
            </a:rPr>
            <a:t>Civic Education</a:t>
          </a:r>
          <a:r>
            <a:rPr lang="en-US" sz="1800" b="0">
              <a:solidFill>
                <a:sysClr val="windowText" lastClr="000000"/>
              </a:solidFill>
              <a:effectLst/>
            </a:rPr>
            <a:t> </a:t>
          </a:r>
          <a:endParaRPr lang="en-US" sz="1800" b="0">
            <a:solidFill>
              <a:sysClr val="windowText" lastClr="000000"/>
            </a:solidFill>
          </a:endParaRPr>
        </a:p>
      </xdr:txBody>
    </xdr:sp>
    <xdr:clientData/>
  </xdr:twoCellAnchor>
  <xdr:twoCellAnchor>
    <xdr:from>
      <xdr:col>27</xdr:col>
      <xdr:colOff>314475</xdr:colOff>
      <xdr:row>10</xdr:row>
      <xdr:rowOff>75352</xdr:rowOff>
    </xdr:from>
    <xdr:to>
      <xdr:col>28</xdr:col>
      <xdr:colOff>302380</xdr:colOff>
      <xdr:row>12</xdr:row>
      <xdr:rowOff>63256</xdr:rowOff>
    </xdr:to>
    <xdr:sp macro="" textlink="'Clean Data'!F53">
      <xdr:nvSpPr>
        <xdr:cNvPr id="31" name="Rectangle: Rounded Corners 30">
          <a:extLst>
            <a:ext uri="{FF2B5EF4-FFF2-40B4-BE49-F238E27FC236}">
              <a16:creationId xmlns:a16="http://schemas.microsoft.com/office/drawing/2014/main" id="{F7B7A172-2176-D33A-CE2A-4F4ECE927AB1}"/>
            </a:ext>
          </a:extLst>
        </xdr:cNvPr>
        <xdr:cNvSpPr/>
      </xdr:nvSpPr>
      <xdr:spPr>
        <a:xfrm>
          <a:off x="16773675" y="1925923"/>
          <a:ext cx="597505" cy="35801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2179499-AC6C-4CBD-843E-97893490C1AC}" type="TxLink">
            <a:rPr lang="en-US" sz="1200" b="0" i="0" u="none" strike="noStrike">
              <a:solidFill>
                <a:srgbClr val="000000"/>
              </a:solidFill>
              <a:latin typeface="Calibri"/>
              <a:ea typeface="Calibri"/>
              <a:cs typeface="Calibri"/>
            </a:rPr>
            <a:pPr algn="ctr"/>
            <a:t>65.8</a:t>
          </a:fld>
          <a:endParaRPr lang="en-US" sz="1200" b="0">
            <a:solidFill>
              <a:sysClr val="windowText" lastClr="000000"/>
            </a:solidFill>
          </a:endParaRPr>
        </a:p>
      </xdr:txBody>
    </xdr:sp>
    <xdr:clientData/>
  </xdr:twoCellAnchor>
  <xdr:twoCellAnchor>
    <xdr:from>
      <xdr:col>27</xdr:col>
      <xdr:colOff>312854</xdr:colOff>
      <xdr:row>13</xdr:row>
      <xdr:rowOff>30418</xdr:rowOff>
    </xdr:from>
    <xdr:to>
      <xdr:col>28</xdr:col>
      <xdr:colOff>300759</xdr:colOff>
      <xdr:row>15</xdr:row>
      <xdr:rowOff>18323</xdr:rowOff>
    </xdr:to>
    <xdr:sp macro="" textlink="'Clean Data'!G53">
      <xdr:nvSpPr>
        <xdr:cNvPr id="32" name="Rectangle: Rounded Corners 31">
          <a:extLst>
            <a:ext uri="{FF2B5EF4-FFF2-40B4-BE49-F238E27FC236}">
              <a16:creationId xmlns:a16="http://schemas.microsoft.com/office/drawing/2014/main" id="{AAE5E431-AF4E-497F-9A57-DD2F92761C59}"/>
            </a:ext>
          </a:extLst>
        </xdr:cNvPr>
        <xdr:cNvSpPr/>
      </xdr:nvSpPr>
      <xdr:spPr>
        <a:xfrm>
          <a:off x="16728280" y="2454227"/>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A81172-AA8D-4F23-88A0-423BDE96A6EC}" type="TxLink">
            <a:rPr lang="en-US" sz="1200" b="0" i="0" u="none" strike="noStrike">
              <a:solidFill>
                <a:srgbClr val="000000"/>
              </a:solidFill>
              <a:latin typeface="Calibri"/>
              <a:ea typeface="Calibri"/>
              <a:cs typeface="Calibri"/>
            </a:rPr>
            <a:pPr algn="ctr"/>
            <a:t>65.54</a:t>
          </a:fld>
          <a:endParaRPr lang="en-US" sz="2000" b="0"/>
        </a:p>
      </xdr:txBody>
    </xdr:sp>
    <xdr:clientData/>
  </xdr:twoCellAnchor>
  <xdr:twoCellAnchor>
    <xdr:from>
      <xdr:col>27</xdr:col>
      <xdr:colOff>319339</xdr:colOff>
      <xdr:row>16</xdr:row>
      <xdr:rowOff>45010</xdr:rowOff>
    </xdr:from>
    <xdr:to>
      <xdr:col>28</xdr:col>
      <xdr:colOff>307244</xdr:colOff>
      <xdr:row>18</xdr:row>
      <xdr:rowOff>32914</xdr:rowOff>
    </xdr:to>
    <xdr:sp macro="" textlink="'Clean Data'!H53">
      <xdr:nvSpPr>
        <xdr:cNvPr id="33" name="Rectangle: Rounded Corners 32">
          <a:extLst>
            <a:ext uri="{FF2B5EF4-FFF2-40B4-BE49-F238E27FC236}">
              <a16:creationId xmlns:a16="http://schemas.microsoft.com/office/drawing/2014/main" id="{4D65513E-F165-4D32-BB64-56B56C15A999}"/>
            </a:ext>
          </a:extLst>
        </xdr:cNvPr>
        <xdr:cNvSpPr/>
      </xdr:nvSpPr>
      <xdr:spPr>
        <a:xfrm>
          <a:off x="16734765" y="3028159"/>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93BA54-A335-463C-B368-F18FCA890295}" type="TxLink">
            <a:rPr lang="en-US" sz="1200" b="0" i="0" u="none" strike="noStrike">
              <a:solidFill>
                <a:srgbClr val="000000"/>
              </a:solidFill>
              <a:latin typeface="Calibri"/>
              <a:ea typeface="Calibri"/>
              <a:cs typeface="Calibri"/>
            </a:rPr>
            <a:pPr algn="ctr"/>
            <a:t>66.6875</a:t>
          </a:fld>
          <a:endParaRPr lang="en-US" sz="2000" b="0"/>
        </a:p>
      </xdr:txBody>
    </xdr:sp>
    <xdr:clientData/>
  </xdr:twoCellAnchor>
  <xdr:twoCellAnchor>
    <xdr:from>
      <xdr:col>27</xdr:col>
      <xdr:colOff>317717</xdr:colOff>
      <xdr:row>19</xdr:row>
      <xdr:rowOff>27177</xdr:rowOff>
    </xdr:from>
    <xdr:to>
      <xdr:col>28</xdr:col>
      <xdr:colOff>305622</xdr:colOff>
      <xdr:row>21</xdr:row>
      <xdr:rowOff>15081</xdr:rowOff>
    </xdr:to>
    <xdr:sp macro="" textlink="'Clean Data'!I53">
      <xdr:nvSpPr>
        <xdr:cNvPr id="34" name="Rectangle: Rounded Corners 33">
          <a:extLst>
            <a:ext uri="{FF2B5EF4-FFF2-40B4-BE49-F238E27FC236}">
              <a16:creationId xmlns:a16="http://schemas.microsoft.com/office/drawing/2014/main" id="{F6C794E5-7FE3-47C7-8C61-C5DEB6362EDC}"/>
            </a:ext>
          </a:extLst>
        </xdr:cNvPr>
        <xdr:cNvSpPr/>
      </xdr:nvSpPr>
      <xdr:spPr>
        <a:xfrm>
          <a:off x="16733143" y="3569666"/>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AFBEBF-6920-4578-A6F0-52E7428F4A71}" type="TxLink">
            <a:rPr lang="en-US" sz="1200" b="0" i="0" u="none" strike="noStrike">
              <a:solidFill>
                <a:srgbClr val="000000"/>
              </a:solidFill>
              <a:latin typeface="Calibri"/>
              <a:ea typeface="Calibri"/>
              <a:cs typeface="Calibri"/>
            </a:rPr>
            <a:pPr algn="ctr"/>
            <a:t>64.86</a:t>
          </a:fld>
          <a:endParaRPr lang="en-US" sz="2000" b="0"/>
        </a:p>
      </xdr:txBody>
    </xdr:sp>
    <xdr:clientData/>
  </xdr:twoCellAnchor>
  <xdr:twoCellAnchor>
    <xdr:from>
      <xdr:col>27</xdr:col>
      <xdr:colOff>316095</xdr:colOff>
      <xdr:row>22</xdr:row>
      <xdr:rowOff>98513</xdr:rowOff>
    </xdr:from>
    <xdr:to>
      <xdr:col>28</xdr:col>
      <xdr:colOff>304000</xdr:colOff>
      <xdr:row>24</xdr:row>
      <xdr:rowOff>86418</xdr:rowOff>
    </xdr:to>
    <xdr:sp macro="" textlink="'Clean Data'!J53">
      <xdr:nvSpPr>
        <xdr:cNvPr id="35" name="Rectangle: Rounded Corners 34">
          <a:extLst>
            <a:ext uri="{FF2B5EF4-FFF2-40B4-BE49-F238E27FC236}">
              <a16:creationId xmlns:a16="http://schemas.microsoft.com/office/drawing/2014/main" id="{CC560536-7AE0-4731-82A2-52962C07D41C}"/>
            </a:ext>
          </a:extLst>
        </xdr:cNvPr>
        <xdr:cNvSpPr/>
      </xdr:nvSpPr>
      <xdr:spPr>
        <a:xfrm>
          <a:off x="16731521" y="4200343"/>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938B64-FE42-4A7B-B56A-5D06991A0D55}" type="TxLink">
            <a:rPr lang="en-US" sz="1200" b="0" i="0" u="none" strike="noStrike">
              <a:solidFill>
                <a:srgbClr val="000000"/>
              </a:solidFill>
              <a:latin typeface="Calibri"/>
              <a:ea typeface="Calibri"/>
              <a:cs typeface="Calibri"/>
            </a:rPr>
            <a:pPr algn="ctr"/>
            <a:t>66.56</a:t>
          </a:fld>
          <a:endParaRPr lang="en-US" sz="2000" b="0"/>
        </a:p>
      </xdr:txBody>
    </xdr:sp>
    <xdr:clientData/>
  </xdr:twoCellAnchor>
  <xdr:twoCellAnchor>
    <xdr:from>
      <xdr:col>27</xdr:col>
      <xdr:colOff>322580</xdr:colOff>
      <xdr:row>25</xdr:row>
      <xdr:rowOff>161743</xdr:rowOff>
    </xdr:from>
    <xdr:to>
      <xdr:col>28</xdr:col>
      <xdr:colOff>310485</xdr:colOff>
      <xdr:row>27</xdr:row>
      <xdr:rowOff>149647</xdr:rowOff>
    </xdr:to>
    <xdr:sp macro="" textlink="'Clean Data'!K53">
      <xdr:nvSpPr>
        <xdr:cNvPr id="36" name="Rectangle: Rounded Corners 35">
          <a:extLst>
            <a:ext uri="{FF2B5EF4-FFF2-40B4-BE49-F238E27FC236}">
              <a16:creationId xmlns:a16="http://schemas.microsoft.com/office/drawing/2014/main" id="{EBC6123B-8BAE-4392-8B18-71132A1B5E34}"/>
            </a:ext>
          </a:extLst>
        </xdr:cNvPr>
        <xdr:cNvSpPr/>
      </xdr:nvSpPr>
      <xdr:spPr>
        <a:xfrm>
          <a:off x="16738006" y="4822913"/>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E80B35-2DE1-4FCA-A73F-8D931A25BD99}" type="TxLink">
            <a:rPr lang="en-US" sz="1200" b="0" i="0" u="none" strike="noStrike">
              <a:solidFill>
                <a:srgbClr val="000000"/>
              </a:solidFill>
              <a:latin typeface="Calibri"/>
              <a:ea typeface="Calibri"/>
              <a:cs typeface="Calibri"/>
            </a:rPr>
            <a:pPr algn="ctr"/>
            <a:t>67.24489796</a:t>
          </a:fld>
          <a:endParaRPr lang="en-US" sz="2000" b="0"/>
        </a:p>
      </xdr:txBody>
    </xdr:sp>
    <xdr:clientData/>
  </xdr:twoCellAnchor>
  <xdr:twoCellAnchor>
    <xdr:from>
      <xdr:col>27</xdr:col>
      <xdr:colOff>324255</xdr:colOff>
      <xdr:row>28</xdr:row>
      <xdr:rowOff>138773</xdr:rowOff>
    </xdr:from>
    <xdr:to>
      <xdr:col>28</xdr:col>
      <xdr:colOff>312160</xdr:colOff>
      <xdr:row>30</xdr:row>
      <xdr:rowOff>126678</xdr:rowOff>
    </xdr:to>
    <xdr:sp macro="" textlink="'Clean Data'!L53">
      <xdr:nvSpPr>
        <xdr:cNvPr id="37" name="Rectangle: Rounded Corners 36">
          <a:extLst>
            <a:ext uri="{FF2B5EF4-FFF2-40B4-BE49-F238E27FC236}">
              <a16:creationId xmlns:a16="http://schemas.microsoft.com/office/drawing/2014/main" id="{E944914C-8B32-402B-9F7F-B450692A6A92}"/>
            </a:ext>
          </a:extLst>
        </xdr:cNvPr>
        <xdr:cNvSpPr/>
      </xdr:nvSpPr>
      <xdr:spPr>
        <a:xfrm>
          <a:off x="16734469" y="5218773"/>
          <a:ext cx="595691" cy="35076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2DF178-5322-43B7-B49F-FEC8422BD90F}" type="TxLink">
            <a:rPr lang="en-US" sz="1200" b="0" i="0" u="none" strike="noStrike">
              <a:solidFill>
                <a:srgbClr val="000000"/>
              </a:solidFill>
              <a:latin typeface="Calibri"/>
              <a:ea typeface="Calibri"/>
              <a:cs typeface="Calibri"/>
            </a:rPr>
            <a:pPr algn="ctr"/>
            <a:t>68.63265306</a:t>
          </a:fld>
          <a:endParaRPr lang="en-US" sz="2000" b="0"/>
        </a:p>
      </xdr:txBody>
    </xdr:sp>
    <xdr:clientData/>
  </xdr:twoCellAnchor>
  <xdr:twoCellAnchor>
    <xdr:from>
      <xdr:col>27</xdr:col>
      <xdr:colOff>325785</xdr:colOff>
      <xdr:row>31</xdr:row>
      <xdr:rowOff>106347</xdr:rowOff>
    </xdr:from>
    <xdr:to>
      <xdr:col>28</xdr:col>
      <xdr:colOff>313690</xdr:colOff>
      <xdr:row>33</xdr:row>
      <xdr:rowOff>94251</xdr:rowOff>
    </xdr:to>
    <xdr:sp macro="" textlink="'Clean Data'!M53">
      <xdr:nvSpPr>
        <xdr:cNvPr id="38" name="Rectangle: Rounded Corners 37">
          <a:extLst>
            <a:ext uri="{FF2B5EF4-FFF2-40B4-BE49-F238E27FC236}">
              <a16:creationId xmlns:a16="http://schemas.microsoft.com/office/drawing/2014/main" id="{66ABE69B-EA84-45BC-8C72-642378067C1E}"/>
            </a:ext>
          </a:extLst>
        </xdr:cNvPr>
        <xdr:cNvSpPr/>
      </xdr:nvSpPr>
      <xdr:spPr>
        <a:xfrm>
          <a:off x="16735999" y="5730633"/>
          <a:ext cx="595691" cy="35076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2EEC71-BBEA-4212-9873-9092E69BDA9D}" type="TxLink">
            <a:rPr lang="en-US" sz="1200" b="0" i="0" u="none" strike="noStrike">
              <a:solidFill>
                <a:srgbClr val="000000"/>
              </a:solidFill>
              <a:latin typeface="Calibri"/>
              <a:ea typeface="Calibri"/>
              <a:cs typeface="Calibri"/>
            </a:rPr>
            <a:pPr algn="ctr"/>
            <a:t>64.48</a:t>
          </a:fld>
          <a:endParaRPr lang="en-US" sz="2000" b="0"/>
        </a:p>
      </xdr:txBody>
    </xdr:sp>
    <xdr:clientData/>
  </xdr:twoCellAnchor>
  <xdr:twoCellAnchor>
    <xdr:from>
      <xdr:col>27</xdr:col>
      <xdr:colOff>325785</xdr:colOff>
      <xdr:row>34</xdr:row>
      <xdr:rowOff>48639</xdr:rowOff>
    </xdr:from>
    <xdr:to>
      <xdr:col>28</xdr:col>
      <xdr:colOff>313690</xdr:colOff>
      <xdr:row>36</xdr:row>
      <xdr:rowOff>36543</xdr:rowOff>
    </xdr:to>
    <xdr:sp macro="" textlink="'Clean Data'!N53">
      <xdr:nvSpPr>
        <xdr:cNvPr id="39" name="Rectangle: Rounded Corners 38">
          <a:extLst>
            <a:ext uri="{FF2B5EF4-FFF2-40B4-BE49-F238E27FC236}">
              <a16:creationId xmlns:a16="http://schemas.microsoft.com/office/drawing/2014/main" id="{ED918F14-47FD-4547-8A34-FD4D6FEC8FD7}"/>
            </a:ext>
          </a:extLst>
        </xdr:cNvPr>
        <xdr:cNvSpPr/>
      </xdr:nvSpPr>
      <xdr:spPr>
        <a:xfrm>
          <a:off x="16741211" y="6387830"/>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CAA48A2-A153-487E-8B7B-29FE6257D607}" type="TxLink">
            <a:rPr lang="en-US" sz="1200" b="0" i="0" u="none" strike="noStrike">
              <a:solidFill>
                <a:srgbClr val="000000"/>
              </a:solidFill>
              <a:latin typeface="Calibri"/>
              <a:ea typeface="Calibri"/>
              <a:cs typeface="Calibri"/>
            </a:rPr>
            <a:pPr algn="ctr"/>
            <a:t>65.6</a:t>
          </a:fld>
          <a:endParaRPr lang="en-US" sz="2000" b="0"/>
        </a:p>
      </xdr:txBody>
    </xdr:sp>
    <xdr:clientData/>
  </xdr:twoCellAnchor>
  <xdr:twoCellAnchor>
    <xdr:from>
      <xdr:col>27</xdr:col>
      <xdr:colOff>324163</xdr:colOff>
      <xdr:row>37</xdr:row>
      <xdr:rowOff>14592</xdr:rowOff>
    </xdr:from>
    <xdr:to>
      <xdr:col>28</xdr:col>
      <xdr:colOff>312068</xdr:colOff>
      <xdr:row>39</xdr:row>
      <xdr:rowOff>2496</xdr:rowOff>
    </xdr:to>
    <xdr:sp macro="" textlink="'Clean Data'!O53">
      <xdr:nvSpPr>
        <xdr:cNvPr id="40" name="Rectangle: Rounded Corners 39">
          <a:extLst>
            <a:ext uri="{FF2B5EF4-FFF2-40B4-BE49-F238E27FC236}">
              <a16:creationId xmlns:a16="http://schemas.microsoft.com/office/drawing/2014/main" id="{2EBA5669-286F-45E6-8337-4DF8788240F4}"/>
            </a:ext>
          </a:extLst>
        </xdr:cNvPr>
        <xdr:cNvSpPr/>
      </xdr:nvSpPr>
      <xdr:spPr>
        <a:xfrm>
          <a:off x="16739589" y="6913124"/>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D06A8E3-274A-4AED-B474-7B35263716FC}" type="TxLink">
            <a:rPr lang="en-US" sz="1200" b="0" i="0" u="none" strike="noStrike">
              <a:solidFill>
                <a:srgbClr val="000000"/>
              </a:solidFill>
              <a:latin typeface="Calibri"/>
              <a:ea typeface="Calibri"/>
              <a:cs typeface="Calibri"/>
            </a:rPr>
            <a:pPr algn="ctr"/>
            <a:t>64.98</a:t>
          </a:fld>
          <a:endParaRPr lang="en-US" sz="2000" b="0"/>
        </a:p>
      </xdr:txBody>
    </xdr:sp>
    <xdr:clientData/>
  </xdr:twoCellAnchor>
  <xdr:twoCellAnchor>
    <xdr:from>
      <xdr:col>27</xdr:col>
      <xdr:colOff>322542</xdr:colOff>
      <xdr:row>39</xdr:row>
      <xdr:rowOff>166991</xdr:rowOff>
    </xdr:from>
    <xdr:to>
      <xdr:col>28</xdr:col>
      <xdr:colOff>310447</xdr:colOff>
      <xdr:row>41</xdr:row>
      <xdr:rowOff>154896</xdr:rowOff>
    </xdr:to>
    <xdr:sp macro="" textlink="'Clean Data'!P53">
      <xdr:nvSpPr>
        <xdr:cNvPr id="41" name="Rectangle: Rounded Corners 40">
          <a:extLst>
            <a:ext uri="{FF2B5EF4-FFF2-40B4-BE49-F238E27FC236}">
              <a16:creationId xmlns:a16="http://schemas.microsoft.com/office/drawing/2014/main" id="{2C0D0E6E-9E89-4171-AEAE-67BB1D736890}"/>
            </a:ext>
          </a:extLst>
        </xdr:cNvPr>
        <xdr:cNvSpPr/>
      </xdr:nvSpPr>
      <xdr:spPr>
        <a:xfrm>
          <a:off x="16737968" y="7438417"/>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59C429B-E48F-485B-80AB-23512F32A83A}" type="TxLink">
            <a:rPr lang="en-US" sz="1200" b="0" i="0" u="none" strike="noStrike">
              <a:solidFill>
                <a:srgbClr val="000000"/>
              </a:solidFill>
              <a:latin typeface="Calibri"/>
              <a:ea typeface="Calibri"/>
              <a:cs typeface="Calibri"/>
            </a:rPr>
            <a:pPr algn="ctr"/>
            <a:t>66.32</a:t>
          </a:fld>
          <a:endParaRPr lang="en-US" sz="2000" b="0"/>
        </a:p>
      </xdr:txBody>
    </xdr:sp>
    <xdr:clientData/>
  </xdr:twoCellAnchor>
  <xdr:twoCellAnchor>
    <xdr:from>
      <xdr:col>27</xdr:col>
      <xdr:colOff>320921</xdr:colOff>
      <xdr:row>42</xdr:row>
      <xdr:rowOff>100519</xdr:rowOff>
    </xdr:from>
    <xdr:to>
      <xdr:col>28</xdr:col>
      <xdr:colOff>308826</xdr:colOff>
      <xdr:row>44</xdr:row>
      <xdr:rowOff>88423</xdr:rowOff>
    </xdr:to>
    <xdr:sp macro="" textlink="'Clean Data'!Q53">
      <xdr:nvSpPr>
        <xdr:cNvPr id="42" name="Rectangle: Rounded Corners 41">
          <a:extLst>
            <a:ext uri="{FF2B5EF4-FFF2-40B4-BE49-F238E27FC236}">
              <a16:creationId xmlns:a16="http://schemas.microsoft.com/office/drawing/2014/main" id="{AE610F1F-1F4D-4D6F-8E88-EE994E63BAE2}"/>
            </a:ext>
          </a:extLst>
        </xdr:cNvPr>
        <xdr:cNvSpPr/>
      </xdr:nvSpPr>
      <xdr:spPr>
        <a:xfrm>
          <a:off x="16736347" y="7931285"/>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7F3E02-5571-4372-95D6-70A1311DE597}" type="TxLink">
            <a:rPr lang="en-US" sz="1200" b="0" i="0" u="none" strike="noStrike">
              <a:solidFill>
                <a:srgbClr val="000000"/>
              </a:solidFill>
              <a:latin typeface="Calibri"/>
              <a:ea typeface="Calibri"/>
              <a:cs typeface="Calibri"/>
            </a:rPr>
            <a:pPr algn="ctr"/>
            <a:t>65.75510204</a:t>
          </a:fld>
          <a:endParaRPr lang="en-US" sz="2000" b="0"/>
        </a:p>
      </xdr:txBody>
    </xdr:sp>
    <xdr:clientData/>
  </xdr:twoCellAnchor>
  <xdr:twoCellAnchor>
    <xdr:from>
      <xdr:col>0</xdr:col>
      <xdr:colOff>183017</xdr:colOff>
      <xdr:row>28</xdr:row>
      <xdr:rowOff>45267</xdr:rowOff>
    </xdr:from>
    <xdr:to>
      <xdr:col>8</xdr:col>
      <xdr:colOff>210121</xdr:colOff>
      <xdr:row>44</xdr:row>
      <xdr:rowOff>104833</xdr:rowOff>
    </xdr:to>
    <xdr:graphicFrame macro="">
      <xdr:nvGraphicFramePr>
        <xdr:cNvPr id="45" name="Chart 44">
          <a:extLst>
            <a:ext uri="{FF2B5EF4-FFF2-40B4-BE49-F238E27FC236}">
              <a16:creationId xmlns:a16="http://schemas.microsoft.com/office/drawing/2014/main" id="{8B4667C0-CB2E-4E42-8A7D-38FE12D06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198243</xdr:colOff>
      <xdr:row>28</xdr:row>
      <xdr:rowOff>61952</xdr:rowOff>
    </xdr:from>
    <xdr:to>
      <xdr:col>2</xdr:col>
      <xdr:colOff>427462</xdr:colOff>
      <xdr:row>29</xdr:row>
      <xdr:rowOff>136294</xdr:rowOff>
    </xdr:to>
    <xdr:sp macro="" textlink="">
      <xdr:nvSpPr>
        <xdr:cNvPr id="46" name="TextBox 45">
          <a:extLst>
            <a:ext uri="{FF2B5EF4-FFF2-40B4-BE49-F238E27FC236}">
              <a16:creationId xmlns:a16="http://schemas.microsoft.com/office/drawing/2014/main" id="{E5B34FE4-6287-2D13-06DA-E940F2977361}"/>
            </a:ext>
          </a:extLst>
        </xdr:cNvPr>
        <xdr:cNvSpPr txBox="1"/>
      </xdr:nvSpPr>
      <xdr:spPr>
        <a:xfrm>
          <a:off x="198243" y="5265854"/>
          <a:ext cx="1443463" cy="2601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95000"/>
                </a:schemeClr>
              </a:solidFill>
            </a:rPr>
            <a:t>Average of Subjects</a:t>
          </a:r>
        </a:p>
      </xdr:txBody>
    </xdr:sp>
    <xdr:clientData/>
  </xdr:twoCellAnchor>
  <xdr:twoCellAnchor>
    <xdr:from>
      <xdr:col>2</xdr:col>
      <xdr:colOff>602512</xdr:colOff>
      <xdr:row>10</xdr:row>
      <xdr:rowOff>115186</xdr:rowOff>
    </xdr:from>
    <xdr:to>
      <xdr:col>5</xdr:col>
      <xdr:colOff>122464</xdr:colOff>
      <xdr:row>13</xdr:row>
      <xdr:rowOff>40717</xdr:rowOff>
    </xdr:to>
    <xdr:sp macro="" textlink="">
      <xdr:nvSpPr>
        <xdr:cNvPr id="47" name="TextBox 46">
          <a:extLst>
            <a:ext uri="{FF2B5EF4-FFF2-40B4-BE49-F238E27FC236}">
              <a16:creationId xmlns:a16="http://schemas.microsoft.com/office/drawing/2014/main" id="{09A6DE36-5BFF-450B-7CE0-D633FC44609B}"/>
            </a:ext>
          </a:extLst>
        </xdr:cNvPr>
        <xdr:cNvSpPr txBox="1"/>
      </xdr:nvSpPr>
      <xdr:spPr>
        <a:xfrm>
          <a:off x="1827155" y="1884115"/>
          <a:ext cx="1356916" cy="45620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95000"/>
                </a:schemeClr>
              </a:solidFill>
            </a:rPr>
            <a:t>Count of Grades </a:t>
          </a:r>
        </a:p>
        <a:p>
          <a:r>
            <a:rPr lang="en-US" sz="1100">
              <a:solidFill>
                <a:schemeClr val="bg1">
                  <a:lumMod val="95000"/>
                </a:schemeClr>
              </a:solidFill>
            </a:rPr>
            <a:t>as</a:t>
          </a:r>
          <a:r>
            <a:rPr lang="en-US" sz="1100" baseline="0">
              <a:solidFill>
                <a:schemeClr val="bg1">
                  <a:lumMod val="95000"/>
                </a:schemeClr>
              </a:solidFill>
            </a:rPr>
            <a:t> per Gender</a:t>
          </a:r>
          <a:endParaRPr lang="en-US" sz="1100">
            <a:solidFill>
              <a:schemeClr val="bg1">
                <a:lumMod val="95000"/>
              </a:schemeClr>
            </a:solidFill>
          </a:endParaRPr>
        </a:p>
      </xdr:txBody>
    </xdr:sp>
    <xdr:clientData/>
  </xdr:twoCellAnchor>
  <xdr:twoCellAnchor>
    <xdr:from>
      <xdr:col>17</xdr:col>
      <xdr:colOff>16213</xdr:colOff>
      <xdr:row>28</xdr:row>
      <xdr:rowOff>81060</xdr:rowOff>
    </xdr:from>
    <xdr:to>
      <xdr:col>20</xdr:col>
      <xdr:colOff>291830</xdr:colOff>
      <xdr:row>29</xdr:row>
      <xdr:rowOff>162123</xdr:rowOff>
    </xdr:to>
    <xdr:sp macro="" textlink="">
      <xdr:nvSpPr>
        <xdr:cNvPr id="48" name="TextBox 47">
          <a:extLst>
            <a:ext uri="{FF2B5EF4-FFF2-40B4-BE49-F238E27FC236}">
              <a16:creationId xmlns:a16="http://schemas.microsoft.com/office/drawing/2014/main" id="{EA4DDD48-0C16-9A50-9801-A0FA5818283A}"/>
            </a:ext>
          </a:extLst>
        </xdr:cNvPr>
        <xdr:cNvSpPr txBox="1"/>
      </xdr:nvSpPr>
      <xdr:spPr>
        <a:xfrm>
          <a:off x="10351851" y="5301571"/>
          <a:ext cx="2099553" cy="26750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lang="en-US" sz="1200">
              <a:solidFill>
                <a:schemeClr val="bg1">
                  <a:lumMod val="95000"/>
                </a:schemeClr>
              </a:solidFill>
            </a:rPr>
            <a:t>Count of Student as per Grade </a:t>
          </a:r>
        </a:p>
      </xdr:txBody>
    </xdr:sp>
    <xdr:clientData/>
  </xdr:twoCellAnchor>
  <xdr:twoCellAnchor>
    <xdr:from>
      <xdr:col>15</xdr:col>
      <xdr:colOff>176892</xdr:colOff>
      <xdr:row>10</xdr:row>
      <xdr:rowOff>81644</xdr:rowOff>
    </xdr:from>
    <xdr:to>
      <xdr:col>18</xdr:col>
      <xdr:colOff>263071</xdr:colOff>
      <xdr:row>11</xdr:row>
      <xdr:rowOff>172358</xdr:rowOff>
    </xdr:to>
    <xdr:sp macro="" textlink="">
      <xdr:nvSpPr>
        <xdr:cNvPr id="49" name="TextBox 48">
          <a:extLst>
            <a:ext uri="{FF2B5EF4-FFF2-40B4-BE49-F238E27FC236}">
              <a16:creationId xmlns:a16="http://schemas.microsoft.com/office/drawing/2014/main" id="{779B5368-0BDC-AB27-CA9B-EEEBF2BA60EA}"/>
            </a:ext>
          </a:extLst>
        </xdr:cNvPr>
        <xdr:cNvSpPr txBox="1"/>
      </xdr:nvSpPr>
      <xdr:spPr>
        <a:xfrm>
          <a:off x="9293678" y="1895930"/>
          <a:ext cx="1909536" cy="272142"/>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95000"/>
                </a:schemeClr>
              </a:solidFill>
            </a:rPr>
            <a:t>Count</a:t>
          </a:r>
          <a:r>
            <a:rPr lang="en-US" sz="1200" baseline="0">
              <a:solidFill>
                <a:schemeClr val="bg1">
                  <a:lumMod val="95000"/>
                </a:schemeClr>
              </a:solidFill>
            </a:rPr>
            <a:t> of </a:t>
          </a:r>
          <a:r>
            <a:rPr lang="en-US" sz="1200">
              <a:solidFill>
                <a:schemeClr val="bg1">
                  <a:lumMod val="95000"/>
                </a:schemeClr>
              </a:solidFill>
            </a:rPr>
            <a:t>Grade per Stream</a:t>
          </a:r>
        </a:p>
      </xdr:txBody>
    </xdr:sp>
    <xdr:clientData/>
  </xdr:twoCellAnchor>
  <xdr:twoCellAnchor>
    <xdr:from>
      <xdr:col>10</xdr:col>
      <xdr:colOff>46181</xdr:colOff>
      <xdr:row>10</xdr:row>
      <xdr:rowOff>80818</xdr:rowOff>
    </xdr:from>
    <xdr:to>
      <xdr:col>14</xdr:col>
      <xdr:colOff>577273</xdr:colOff>
      <xdr:row>16</xdr:row>
      <xdr:rowOff>80819</xdr:rowOff>
    </xdr:to>
    <xdr:sp macro="" textlink="">
      <xdr:nvSpPr>
        <xdr:cNvPr id="50" name="Rectangle 49">
          <a:extLst>
            <a:ext uri="{FF2B5EF4-FFF2-40B4-BE49-F238E27FC236}">
              <a16:creationId xmlns:a16="http://schemas.microsoft.com/office/drawing/2014/main" id="{6C735571-33A9-6F8B-DD4A-405825BCB705}"/>
            </a:ext>
          </a:extLst>
        </xdr:cNvPr>
        <xdr:cNvSpPr/>
      </xdr:nvSpPr>
      <xdr:spPr>
        <a:xfrm>
          <a:off x="6165272" y="1928091"/>
          <a:ext cx="2978728" cy="1108364"/>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288636</xdr:colOff>
      <xdr:row>11</xdr:row>
      <xdr:rowOff>46182</xdr:rowOff>
    </xdr:from>
    <xdr:to>
      <xdr:col>14</xdr:col>
      <xdr:colOff>323273</xdr:colOff>
      <xdr:row>13</xdr:row>
      <xdr:rowOff>11545</xdr:rowOff>
    </xdr:to>
    <xdr:sp macro="" textlink="">
      <xdr:nvSpPr>
        <xdr:cNvPr id="51" name="TextBox 50">
          <a:extLst>
            <a:ext uri="{FF2B5EF4-FFF2-40B4-BE49-F238E27FC236}">
              <a16:creationId xmlns:a16="http://schemas.microsoft.com/office/drawing/2014/main" id="{8A50C361-4DBA-D82E-4429-5A87B3FA144B}"/>
            </a:ext>
          </a:extLst>
        </xdr:cNvPr>
        <xdr:cNvSpPr txBox="1"/>
      </xdr:nvSpPr>
      <xdr:spPr>
        <a:xfrm>
          <a:off x="6407727" y="2078182"/>
          <a:ext cx="2482273" cy="33481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lumMod val="95000"/>
                </a:schemeClr>
              </a:solidFill>
            </a:rPr>
            <a:t>1st</a:t>
          </a:r>
          <a:r>
            <a:rPr lang="en-US" sz="2000" baseline="0">
              <a:solidFill>
                <a:schemeClr val="bg1">
                  <a:lumMod val="95000"/>
                </a:schemeClr>
              </a:solidFill>
            </a:rPr>
            <a:t> Rank Overall</a:t>
          </a:r>
          <a:endParaRPr lang="en-US" sz="2000">
            <a:solidFill>
              <a:schemeClr val="bg1">
                <a:lumMod val="95000"/>
              </a:schemeClr>
            </a:solidFill>
          </a:endParaRPr>
        </a:p>
      </xdr:txBody>
    </xdr:sp>
    <xdr:clientData/>
  </xdr:twoCellAnchor>
  <xdr:twoCellAnchor>
    <xdr:from>
      <xdr:col>10</xdr:col>
      <xdr:colOff>173182</xdr:colOff>
      <xdr:row>13</xdr:row>
      <xdr:rowOff>127000</xdr:rowOff>
    </xdr:from>
    <xdr:to>
      <xdr:col>13</xdr:col>
      <xdr:colOff>34638</xdr:colOff>
      <xdr:row>15</xdr:row>
      <xdr:rowOff>103909</xdr:rowOff>
    </xdr:to>
    <xdr:sp macro="" textlink="Rank!A4">
      <xdr:nvSpPr>
        <xdr:cNvPr id="52" name="TextBox 51">
          <a:extLst>
            <a:ext uri="{FF2B5EF4-FFF2-40B4-BE49-F238E27FC236}">
              <a16:creationId xmlns:a16="http://schemas.microsoft.com/office/drawing/2014/main" id="{091CE2BC-4F86-826D-D0F9-3C3218F7874A}"/>
            </a:ext>
          </a:extLst>
        </xdr:cNvPr>
        <xdr:cNvSpPr txBox="1"/>
      </xdr:nvSpPr>
      <xdr:spPr>
        <a:xfrm>
          <a:off x="6216630" y="2518103"/>
          <a:ext cx="1674491" cy="3447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377720E-AED4-48E2-9151-326E14E28FD3}" type="TxLink">
            <a:rPr lang="en-US" sz="1800" b="0" i="0" u="none" strike="noStrike">
              <a:solidFill>
                <a:srgbClr val="000000"/>
              </a:solidFill>
              <a:latin typeface="Calibri"/>
              <a:ea typeface="Calibri"/>
              <a:cs typeface="Calibri"/>
            </a:rPr>
            <a:pPr algn="l"/>
            <a:t>Kumari Nandini</a:t>
          </a:fld>
          <a:endParaRPr lang="en-US" sz="3600"/>
        </a:p>
      </xdr:txBody>
    </xdr:sp>
    <xdr:clientData/>
  </xdr:twoCellAnchor>
  <xdr:twoCellAnchor>
    <xdr:from>
      <xdr:col>13</xdr:col>
      <xdr:colOff>138545</xdr:colOff>
      <xdr:row>13</xdr:row>
      <xdr:rowOff>127000</xdr:rowOff>
    </xdr:from>
    <xdr:to>
      <xdr:col>14</xdr:col>
      <xdr:colOff>415636</xdr:colOff>
      <xdr:row>15</xdr:row>
      <xdr:rowOff>103910</xdr:rowOff>
    </xdr:to>
    <xdr:sp macro="" textlink="Rank!D3">
      <xdr:nvSpPr>
        <xdr:cNvPr id="53" name="TextBox 52">
          <a:extLst>
            <a:ext uri="{FF2B5EF4-FFF2-40B4-BE49-F238E27FC236}">
              <a16:creationId xmlns:a16="http://schemas.microsoft.com/office/drawing/2014/main" id="{AC02AF22-37D5-E440-4521-C2BDD82E18CD}"/>
            </a:ext>
          </a:extLst>
        </xdr:cNvPr>
        <xdr:cNvSpPr txBox="1"/>
      </xdr:nvSpPr>
      <xdr:spPr>
        <a:xfrm>
          <a:off x="7995028" y="2518103"/>
          <a:ext cx="881436" cy="3447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00B3E6-44B3-4F79-A00C-CFC5F4B98307}" type="TxLink">
            <a:rPr lang="en-US" sz="1800" b="0" i="0" u="none" strike="noStrike">
              <a:solidFill>
                <a:srgbClr val="000000"/>
              </a:solidFill>
              <a:latin typeface="Calibri"/>
              <a:ea typeface="Calibri"/>
              <a:cs typeface="Calibri"/>
            </a:rPr>
            <a:pPr algn="ctr"/>
            <a:t>93.17</a:t>
          </a:fld>
          <a:endParaRPr lang="en-US" sz="3600"/>
        </a:p>
      </xdr:txBody>
    </xdr:sp>
    <xdr:clientData/>
  </xdr:twoCellAnchor>
  <xdr:twoCellAnchor>
    <xdr:from>
      <xdr:col>8</xdr:col>
      <xdr:colOff>315309</xdr:colOff>
      <xdr:row>28</xdr:row>
      <xdr:rowOff>56444</xdr:rowOff>
    </xdr:from>
    <xdr:to>
      <xdr:col>16</xdr:col>
      <xdr:colOff>525516</xdr:colOff>
      <xdr:row>44</xdr:row>
      <xdr:rowOff>108834</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19ABAC4-5359-44F7-B161-9B13AC1DF1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192109" y="5177084"/>
              <a:ext cx="5087007" cy="29784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399143</xdr:colOff>
      <xdr:row>16</xdr:row>
      <xdr:rowOff>160421</xdr:rowOff>
    </xdr:from>
    <xdr:to>
      <xdr:col>14</xdr:col>
      <xdr:colOff>585537</xdr:colOff>
      <xdr:row>27</xdr:row>
      <xdr:rowOff>80211</xdr:rowOff>
    </xdr:to>
    <mc:AlternateContent xmlns:mc="http://schemas.openxmlformats.org/markup-compatibility/2006" xmlns:a14="http://schemas.microsoft.com/office/drawing/2010/main">
      <mc:Choice Requires="a14">
        <xdr:graphicFrame macro="">
          <xdr:nvGraphicFramePr>
            <xdr:cNvPr id="7" name="Grade 2">
              <a:extLst>
                <a:ext uri="{FF2B5EF4-FFF2-40B4-BE49-F238E27FC236}">
                  <a16:creationId xmlns:a16="http://schemas.microsoft.com/office/drawing/2014/main" id="{6B308B41-67CA-40C1-A916-885EEB2E9F06}"/>
                </a:ext>
              </a:extLst>
            </xdr:cNvPr>
            <xdr:cNvGraphicFramePr/>
          </xdr:nvGraphicFramePr>
          <xdr:xfrm>
            <a:off x="0" y="0"/>
            <a:ext cx="0" cy="0"/>
          </xdr:xfrm>
          <a:graphic>
            <a:graphicData uri="http://schemas.microsoft.com/office/drawing/2010/slicer">
              <sle:slicer xmlns:sle="http://schemas.microsoft.com/office/drawing/2010/slicer" name="Grade 2"/>
            </a:graphicData>
          </a:graphic>
        </xdr:graphicFrame>
      </mc:Choice>
      <mc:Fallback xmlns="">
        <xdr:sp macro="" textlink="">
          <xdr:nvSpPr>
            <xdr:cNvPr id="0" name=""/>
            <xdr:cNvSpPr>
              <a:spLocks noTextEdit="1"/>
            </xdr:cNvSpPr>
          </xdr:nvSpPr>
          <xdr:spPr>
            <a:xfrm>
              <a:off x="7744323" y="3158454"/>
              <a:ext cx="1410591" cy="1980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375226</xdr:colOff>
      <xdr:row>8</xdr:row>
      <xdr:rowOff>127000</xdr:rowOff>
    </xdr:from>
    <xdr:to>
      <xdr:col>33</xdr:col>
      <xdr:colOff>499242</xdr:colOff>
      <xdr:row>12</xdr:row>
      <xdr:rowOff>26276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801169B0-DD77-08E2-09E1-0EAD31BC5A04}"/>
            </a:ext>
          </a:extLst>
        </xdr:cNvPr>
        <xdr:cNvSpPr/>
      </xdr:nvSpPr>
      <xdr:spPr>
        <a:xfrm>
          <a:off x="17901226" y="1598448"/>
          <a:ext cx="2541395" cy="6350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2800"/>
            <a:t>Report card</a:t>
          </a:r>
        </a:p>
      </xdr:txBody>
    </xdr:sp>
    <xdr:clientData/>
  </xdr:twoCellAnchor>
  <xdr:twoCellAnchor>
    <xdr:from>
      <xdr:col>29</xdr:col>
      <xdr:colOff>394138</xdr:colOff>
      <xdr:row>15</xdr:row>
      <xdr:rowOff>13137</xdr:rowOff>
    </xdr:from>
    <xdr:to>
      <xdr:col>33</xdr:col>
      <xdr:colOff>486104</xdr:colOff>
      <xdr:row>18</xdr:row>
      <xdr:rowOff>105103</xdr:rowOff>
    </xdr:to>
    <xdr:sp macro="" textlink="">
      <xdr:nvSpPr>
        <xdr:cNvPr id="43" name="Rectangle: Rounded Corners 42">
          <a:hlinkClick xmlns:r="http://schemas.openxmlformats.org/officeDocument/2006/relationships" r:id="rId7"/>
          <a:extLst>
            <a:ext uri="{FF2B5EF4-FFF2-40B4-BE49-F238E27FC236}">
              <a16:creationId xmlns:a16="http://schemas.microsoft.com/office/drawing/2014/main" id="{DFD8BAB2-7E65-753C-0FB4-ABC3E0ACF378}"/>
            </a:ext>
          </a:extLst>
        </xdr:cNvPr>
        <xdr:cNvSpPr/>
      </xdr:nvSpPr>
      <xdr:spPr>
        <a:xfrm>
          <a:off x="17920138" y="2772103"/>
          <a:ext cx="2509345" cy="643759"/>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a:t>Clean Data</a:t>
          </a:r>
        </a:p>
      </xdr:txBody>
    </xdr:sp>
    <xdr:clientData/>
  </xdr:twoCellAnchor>
  <xdr:twoCellAnchor>
    <xdr:from>
      <xdr:col>29</xdr:col>
      <xdr:colOff>407276</xdr:colOff>
      <xdr:row>21</xdr:row>
      <xdr:rowOff>131379</xdr:rowOff>
    </xdr:from>
    <xdr:to>
      <xdr:col>33</xdr:col>
      <xdr:colOff>472966</xdr:colOff>
      <xdr:row>25</xdr:row>
      <xdr:rowOff>39413</xdr:rowOff>
    </xdr:to>
    <xdr:sp macro="" textlink="">
      <xdr:nvSpPr>
        <xdr:cNvPr id="44" name="Rectangle: Rounded Corners 43">
          <a:hlinkClick xmlns:r="http://schemas.openxmlformats.org/officeDocument/2006/relationships" r:id="rId8"/>
          <a:extLst>
            <a:ext uri="{FF2B5EF4-FFF2-40B4-BE49-F238E27FC236}">
              <a16:creationId xmlns:a16="http://schemas.microsoft.com/office/drawing/2014/main" id="{5576D81A-5706-282A-175C-B40864EB95B0}"/>
            </a:ext>
          </a:extLst>
        </xdr:cNvPr>
        <xdr:cNvSpPr/>
      </xdr:nvSpPr>
      <xdr:spPr>
        <a:xfrm>
          <a:off x="17933276" y="3993931"/>
          <a:ext cx="2483069" cy="643758"/>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a:t>Raw Data</a:t>
          </a:r>
        </a:p>
      </xdr:txBody>
    </xdr:sp>
    <xdr:clientData/>
  </xdr:twoCellAnchor>
  <xdr:twoCellAnchor>
    <xdr:from>
      <xdr:col>18</xdr:col>
      <xdr:colOff>105102</xdr:colOff>
      <xdr:row>1</xdr:row>
      <xdr:rowOff>26728</xdr:rowOff>
    </xdr:from>
    <xdr:to>
      <xdr:col>18</xdr:col>
      <xdr:colOff>566011</xdr:colOff>
      <xdr:row>3</xdr:row>
      <xdr:rowOff>131380</xdr:rowOff>
    </xdr:to>
    <mc:AlternateContent xmlns:mc="http://schemas.openxmlformats.org/markup-compatibility/2006">
      <mc:Choice xmlns:am3d="http://schemas.microsoft.com/office/drawing/2017/model3d" Requires="am3d">
        <xdr:graphicFrame macro="">
          <xdr:nvGraphicFramePr>
            <xdr:cNvPr id="54" name="3D Model 53" descr="Percent sign">
              <a:extLst>
                <a:ext uri="{FF2B5EF4-FFF2-40B4-BE49-F238E27FC236}">
                  <a16:creationId xmlns:a16="http://schemas.microsoft.com/office/drawing/2014/main" id="{6B04910A-F133-5514-60E3-D66EF7C4AD3D}"/>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9">
                <am3d:spPr>
                  <a:xfrm>
                    <a:off x="0" y="0"/>
                    <a:ext cx="460909" cy="472514"/>
                  </a:xfrm>
                  <a:prstGeom prst="rect">
                    <a:avLst/>
                  </a:prstGeom>
                </am3d:spPr>
                <am3d:camera>
                  <am3d:pos x="0" y="0" z="63658793"/>
                  <am3d:up dx="0" dy="36000000" dz="0"/>
                  <am3d:lookAt x="0" y="0" z="0"/>
                  <am3d:perspective fov="2700000"/>
                </am3d:camera>
                <am3d:trans>
                  <am3d:meterPerModelUnit n="3229708" d="1000000"/>
                  <am3d:preTrans dx="0" dy="-16364740" dz="5210"/>
                  <am3d:scale>
                    <am3d:sx n="1000000" d="1000000"/>
                    <am3d:sy n="1000000" d="1000000"/>
                    <am3d:sz n="1000000" d="1000000"/>
                  </am3d:scale>
                  <am3d:rot ax="1277207" ay="1988530" az="721492"/>
                  <am3d:postTrans dx="0" dy="0" dz="0"/>
                </am3d:trans>
                <am3d:raster rName="Office3DRenderer" rVer="16.0.8326">
                  <am3d:blip r:embed="rId10"/>
                </am3d:raster>
                <am3d:objViewport viewportSz="600220"/>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54" name="3D Model 53" descr="Percent sign">
              <a:extLst>
                <a:ext uri="{FF2B5EF4-FFF2-40B4-BE49-F238E27FC236}">
                  <a16:creationId xmlns:a16="http://schemas.microsoft.com/office/drawing/2014/main" id="{6B04910A-F133-5514-60E3-D66EF7C4AD3D}"/>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0"/>
            <a:stretch>
              <a:fillRect/>
            </a:stretch>
          </xdr:blipFill>
          <xdr:spPr>
            <a:xfrm>
              <a:off x="10983309" y="210659"/>
              <a:ext cx="460909" cy="472514"/>
            </a:xfrm>
            <a:prstGeom prst="rect">
              <a:avLst/>
            </a:prstGeom>
          </xdr:spPr>
        </xdr:pic>
      </mc:Fallback>
    </mc:AlternateContent>
    <xdr:clientData/>
  </xdr:twoCellAnchor>
  <xdr:twoCellAnchor editAs="oneCell">
    <xdr:from>
      <xdr:col>9</xdr:col>
      <xdr:colOff>78827</xdr:colOff>
      <xdr:row>1</xdr:row>
      <xdr:rowOff>0</xdr:rowOff>
    </xdr:from>
    <xdr:to>
      <xdr:col>10</xdr:col>
      <xdr:colOff>26276</xdr:colOff>
      <xdr:row>4</xdr:row>
      <xdr:rowOff>1</xdr:rowOff>
    </xdr:to>
    <xdr:pic>
      <xdr:nvPicPr>
        <xdr:cNvPr id="56" name="Graphic 55" descr="Bullseye with solid fill">
          <a:extLst>
            <a:ext uri="{FF2B5EF4-FFF2-40B4-BE49-F238E27FC236}">
              <a16:creationId xmlns:a16="http://schemas.microsoft.com/office/drawing/2014/main" id="{F8385E36-3E8C-F67C-0D70-A5CC667BD37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517930" y="183931"/>
          <a:ext cx="551794" cy="5517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18</xdr:col>
      <xdr:colOff>221849</xdr:colOff>
      <xdr:row>34</xdr:row>
      <xdr:rowOff>9646</xdr:rowOff>
    </xdr:to>
    <xdr:sp macro="" textlink="">
      <xdr:nvSpPr>
        <xdr:cNvPr id="3" name="Rectangle 2">
          <a:extLst>
            <a:ext uri="{FF2B5EF4-FFF2-40B4-BE49-F238E27FC236}">
              <a16:creationId xmlns:a16="http://schemas.microsoft.com/office/drawing/2014/main" id="{852738CC-B196-0AEC-ABD8-1E0E9A5BE061}"/>
            </a:ext>
          </a:extLst>
        </xdr:cNvPr>
        <xdr:cNvSpPr/>
      </xdr:nvSpPr>
      <xdr:spPr>
        <a:xfrm>
          <a:off x="1" y="0"/>
          <a:ext cx="11159924" cy="6240684"/>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400">
            <a:solidFill>
              <a:schemeClr val="bg1"/>
            </a:solidFill>
          </a:endParaRPr>
        </a:p>
      </xdr:txBody>
    </xdr:sp>
    <xdr:clientData/>
  </xdr:twoCellAnchor>
  <xdr:twoCellAnchor>
    <xdr:from>
      <xdr:col>10</xdr:col>
      <xdr:colOff>592666</xdr:colOff>
      <xdr:row>2</xdr:row>
      <xdr:rowOff>9408</xdr:rowOff>
    </xdr:from>
    <xdr:to>
      <xdr:col>17</xdr:col>
      <xdr:colOff>235185</xdr:colOff>
      <xdr:row>30</xdr:row>
      <xdr:rowOff>169334</xdr:rowOff>
    </xdr:to>
    <xdr:sp macro="" textlink="">
      <xdr:nvSpPr>
        <xdr:cNvPr id="51" name="Rectangle 50">
          <a:extLst>
            <a:ext uri="{FF2B5EF4-FFF2-40B4-BE49-F238E27FC236}">
              <a16:creationId xmlns:a16="http://schemas.microsoft.com/office/drawing/2014/main" id="{930E9B19-A6FD-9616-D6C2-071CCB7AC337}"/>
            </a:ext>
          </a:extLst>
        </xdr:cNvPr>
        <xdr:cNvSpPr/>
      </xdr:nvSpPr>
      <xdr:spPr>
        <a:xfrm>
          <a:off x="6707481" y="366889"/>
          <a:ext cx="3922889" cy="516466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376297</xdr:colOff>
      <xdr:row>5</xdr:row>
      <xdr:rowOff>18814</xdr:rowOff>
    </xdr:from>
    <xdr:to>
      <xdr:col>8</xdr:col>
      <xdr:colOff>169334</xdr:colOff>
      <xdr:row>28</xdr:row>
      <xdr:rowOff>103480</xdr:rowOff>
    </xdr:to>
    <xdr:sp macro="" textlink="">
      <xdr:nvSpPr>
        <xdr:cNvPr id="50" name="Rectangle 49">
          <a:extLst>
            <a:ext uri="{FF2B5EF4-FFF2-40B4-BE49-F238E27FC236}">
              <a16:creationId xmlns:a16="http://schemas.microsoft.com/office/drawing/2014/main" id="{28FC05CB-FBEB-E9CF-D878-1229A6783FAA}"/>
            </a:ext>
          </a:extLst>
        </xdr:cNvPr>
        <xdr:cNvSpPr/>
      </xdr:nvSpPr>
      <xdr:spPr>
        <a:xfrm>
          <a:off x="1599260" y="912518"/>
          <a:ext cx="3461926" cy="419570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58046</xdr:colOff>
      <xdr:row>0</xdr:row>
      <xdr:rowOff>52744</xdr:rowOff>
    </xdr:from>
    <xdr:to>
      <xdr:col>2</xdr:col>
      <xdr:colOff>269203</xdr:colOff>
      <xdr:row>31</xdr:row>
      <xdr:rowOff>9407</xdr:rowOff>
    </xdr:to>
    <mc:AlternateContent xmlns:mc="http://schemas.openxmlformats.org/markup-compatibility/2006" xmlns:a14="http://schemas.microsoft.com/office/drawing/2010/main">
      <mc:Choice Requires="a14">
        <xdr:graphicFrame macro="">
          <xdr:nvGraphicFramePr>
            <xdr:cNvPr id="5" name="Student_Name 1">
              <a:extLst>
                <a:ext uri="{FF2B5EF4-FFF2-40B4-BE49-F238E27FC236}">
                  <a16:creationId xmlns:a16="http://schemas.microsoft.com/office/drawing/2014/main" id="{3ED9104C-924E-4C75-A523-8EE5E3D41B4C}"/>
                </a:ext>
              </a:extLst>
            </xdr:cNvPr>
            <xdr:cNvGraphicFramePr/>
          </xdr:nvGraphicFramePr>
          <xdr:xfrm>
            <a:off x="0" y="0"/>
            <a:ext cx="0" cy="0"/>
          </xdr:xfrm>
          <a:graphic>
            <a:graphicData uri="http://schemas.microsoft.com/office/drawing/2010/slicer">
              <sle:slicer xmlns:sle="http://schemas.microsoft.com/office/drawing/2010/slicer" name="Student_Name 1"/>
            </a:graphicData>
          </a:graphic>
        </xdr:graphicFrame>
      </mc:Choice>
      <mc:Fallback xmlns="">
        <xdr:sp macro="" textlink="">
          <xdr:nvSpPr>
            <xdr:cNvPr id="0" name=""/>
            <xdr:cNvSpPr>
              <a:spLocks noTextEdit="1"/>
            </xdr:cNvSpPr>
          </xdr:nvSpPr>
          <xdr:spPr>
            <a:xfrm>
              <a:off x="58046" y="52744"/>
              <a:ext cx="1423430" cy="5593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409678</xdr:colOff>
      <xdr:row>0</xdr:row>
      <xdr:rowOff>49161</xdr:rowOff>
    </xdr:from>
    <xdr:to>
      <xdr:col>9</xdr:col>
      <xdr:colOff>278581</xdr:colOff>
      <xdr:row>2</xdr:row>
      <xdr:rowOff>163871</xdr:rowOff>
    </xdr:to>
    <xdr:sp macro="" textlink="">
      <xdr:nvSpPr>
        <xdr:cNvPr id="6" name="Rectangle: Rounded Corners 5">
          <a:extLst>
            <a:ext uri="{FF2B5EF4-FFF2-40B4-BE49-F238E27FC236}">
              <a16:creationId xmlns:a16="http://schemas.microsoft.com/office/drawing/2014/main" id="{2113CF39-1DCC-14FC-0353-C284E5011F41}"/>
            </a:ext>
          </a:extLst>
        </xdr:cNvPr>
        <xdr:cNvSpPr/>
      </xdr:nvSpPr>
      <xdr:spPr>
        <a:xfrm>
          <a:off x="4047613" y="49161"/>
          <a:ext cx="1687871" cy="475226"/>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2000">
              <a:solidFill>
                <a:schemeClr val="bg1"/>
              </a:solidFill>
            </a:rPr>
            <a:t>REPORT</a:t>
          </a:r>
          <a:r>
            <a:rPr lang="en-US" sz="2000" baseline="0">
              <a:solidFill>
                <a:schemeClr val="bg1"/>
              </a:solidFill>
            </a:rPr>
            <a:t> CARD</a:t>
          </a:r>
          <a:endParaRPr lang="en-US" sz="2000">
            <a:solidFill>
              <a:schemeClr val="bg1"/>
            </a:solidFill>
          </a:endParaRPr>
        </a:p>
      </xdr:txBody>
    </xdr:sp>
    <xdr:clientData/>
  </xdr:twoCellAnchor>
  <xdr:twoCellAnchor>
    <xdr:from>
      <xdr:col>2</xdr:col>
      <xdr:colOff>540775</xdr:colOff>
      <xdr:row>6</xdr:row>
      <xdr:rowOff>16387</xdr:rowOff>
    </xdr:from>
    <xdr:to>
      <xdr:col>4</xdr:col>
      <xdr:colOff>462987</xdr:colOff>
      <xdr:row>8</xdr:row>
      <xdr:rowOff>40967</xdr:rowOff>
    </xdr:to>
    <xdr:sp macro="" textlink="">
      <xdr:nvSpPr>
        <xdr:cNvPr id="7" name="Rectangle: Rounded Corners 6">
          <a:extLst>
            <a:ext uri="{FF2B5EF4-FFF2-40B4-BE49-F238E27FC236}">
              <a16:creationId xmlns:a16="http://schemas.microsoft.com/office/drawing/2014/main" id="{BD356E4B-1AD7-1EE9-03A3-3D918CF0AEF0}"/>
            </a:ext>
          </a:extLst>
        </xdr:cNvPr>
        <xdr:cNvSpPr/>
      </xdr:nvSpPr>
      <xdr:spPr>
        <a:xfrm>
          <a:off x="1756117" y="1115982"/>
          <a:ext cx="1137554" cy="39111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Name :</a:t>
          </a:r>
        </a:p>
        <a:p>
          <a:pPr algn="ctr"/>
          <a:endParaRPr lang="en-US" sz="1400">
            <a:solidFill>
              <a:schemeClr val="bg1"/>
            </a:solidFill>
          </a:endParaRPr>
        </a:p>
      </xdr:txBody>
    </xdr:sp>
    <xdr:clientData/>
  </xdr:twoCellAnchor>
  <xdr:twoCellAnchor>
    <xdr:from>
      <xdr:col>5</xdr:col>
      <xdr:colOff>163871</xdr:colOff>
      <xdr:row>6</xdr:row>
      <xdr:rowOff>32774</xdr:rowOff>
    </xdr:from>
    <xdr:to>
      <xdr:col>7</xdr:col>
      <xdr:colOff>573548</xdr:colOff>
      <xdr:row>8</xdr:row>
      <xdr:rowOff>40967</xdr:rowOff>
    </xdr:to>
    <xdr:sp macro="" textlink="'Report details'!A2">
      <xdr:nvSpPr>
        <xdr:cNvPr id="8" name="Rectangle: Rounded Corners 7">
          <a:extLst>
            <a:ext uri="{FF2B5EF4-FFF2-40B4-BE49-F238E27FC236}">
              <a16:creationId xmlns:a16="http://schemas.microsoft.com/office/drawing/2014/main" id="{F620DFA9-B594-3029-3B31-CD2794936974}"/>
            </a:ext>
          </a:extLst>
        </xdr:cNvPr>
        <xdr:cNvSpPr/>
      </xdr:nvSpPr>
      <xdr:spPr>
        <a:xfrm>
          <a:off x="3195484" y="1114322"/>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49083D49-33D5-4FC8-84E3-6C183EE7AF88}" type="TxLink">
            <a:rPr lang="en-US" sz="1400" b="0" i="0" u="none" strike="noStrike">
              <a:solidFill>
                <a:schemeClr val="bg1"/>
              </a:solidFill>
              <a:latin typeface="Calibri"/>
              <a:ea typeface="Calibri"/>
              <a:cs typeface="Calibri"/>
            </a:rPr>
            <a:pPr algn="l"/>
            <a:t>Rahul Roy</a:t>
          </a:fld>
          <a:endParaRPr lang="en-US" sz="1400">
            <a:solidFill>
              <a:schemeClr val="bg1"/>
            </a:solidFill>
          </a:endParaRPr>
        </a:p>
      </xdr:txBody>
    </xdr:sp>
    <xdr:clientData/>
  </xdr:twoCellAnchor>
  <xdr:twoCellAnchor>
    <xdr:from>
      <xdr:col>2</xdr:col>
      <xdr:colOff>532578</xdr:colOff>
      <xdr:row>8</xdr:row>
      <xdr:rowOff>180256</xdr:rowOff>
    </xdr:from>
    <xdr:to>
      <xdr:col>4</xdr:col>
      <xdr:colOff>472631</xdr:colOff>
      <xdr:row>10</xdr:row>
      <xdr:rowOff>180256</xdr:rowOff>
    </xdr:to>
    <xdr:sp macro="" textlink="">
      <xdr:nvSpPr>
        <xdr:cNvPr id="9" name="Rectangle: Rounded Corners 8">
          <a:extLst>
            <a:ext uri="{FF2B5EF4-FFF2-40B4-BE49-F238E27FC236}">
              <a16:creationId xmlns:a16="http://schemas.microsoft.com/office/drawing/2014/main" id="{102B6210-5DC2-2929-5125-BE99F53F1AC8}"/>
            </a:ext>
          </a:extLst>
        </xdr:cNvPr>
        <xdr:cNvSpPr/>
      </xdr:nvSpPr>
      <xdr:spPr>
        <a:xfrm>
          <a:off x="1747920" y="1646383"/>
          <a:ext cx="1155395"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Student ID :</a:t>
          </a:r>
        </a:p>
      </xdr:txBody>
    </xdr:sp>
    <xdr:clientData/>
  </xdr:twoCellAnchor>
  <xdr:twoCellAnchor>
    <xdr:from>
      <xdr:col>2</xdr:col>
      <xdr:colOff>532580</xdr:colOff>
      <xdr:row>11</xdr:row>
      <xdr:rowOff>131096</xdr:rowOff>
    </xdr:from>
    <xdr:to>
      <xdr:col>4</xdr:col>
      <xdr:colOff>482278</xdr:colOff>
      <xdr:row>13</xdr:row>
      <xdr:rowOff>147483</xdr:rowOff>
    </xdr:to>
    <xdr:sp macro="" textlink="">
      <xdr:nvSpPr>
        <xdr:cNvPr id="10" name="Rectangle: Rounded Corners 9">
          <a:extLst>
            <a:ext uri="{FF2B5EF4-FFF2-40B4-BE49-F238E27FC236}">
              <a16:creationId xmlns:a16="http://schemas.microsoft.com/office/drawing/2014/main" id="{E4CE4F1B-2885-AD5B-5700-5A5F7C367B99}"/>
            </a:ext>
          </a:extLst>
        </xdr:cNvPr>
        <xdr:cNvSpPr/>
      </xdr:nvSpPr>
      <xdr:spPr>
        <a:xfrm>
          <a:off x="1747922" y="2147020"/>
          <a:ext cx="1165040" cy="382919"/>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Percentage :</a:t>
          </a:r>
        </a:p>
      </xdr:txBody>
    </xdr:sp>
    <xdr:clientData/>
  </xdr:twoCellAnchor>
  <xdr:twoCellAnchor>
    <xdr:from>
      <xdr:col>2</xdr:col>
      <xdr:colOff>540774</xdr:colOff>
      <xdr:row>14</xdr:row>
      <xdr:rowOff>98322</xdr:rowOff>
    </xdr:from>
    <xdr:to>
      <xdr:col>4</xdr:col>
      <xdr:colOff>472632</xdr:colOff>
      <xdr:row>16</xdr:row>
      <xdr:rowOff>122903</xdr:rowOff>
    </xdr:to>
    <xdr:sp macro="" textlink="">
      <xdr:nvSpPr>
        <xdr:cNvPr id="12" name="Rectangle: Rounded Corners 11">
          <a:extLst>
            <a:ext uri="{FF2B5EF4-FFF2-40B4-BE49-F238E27FC236}">
              <a16:creationId xmlns:a16="http://schemas.microsoft.com/office/drawing/2014/main" id="{A3949C23-2AEB-40CA-B915-F6B8178B0DDB}"/>
            </a:ext>
          </a:extLst>
        </xdr:cNvPr>
        <xdr:cNvSpPr/>
      </xdr:nvSpPr>
      <xdr:spPr>
        <a:xfrm>
          <a:off x="1756116" y="2664044"/>
          <a:ext cx="1147200" cy="39111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Rank :</a:t>
          </a:r>
        </a:p>
        <a:p>
          <a:pPr algn="ctr"/>
          <a:endParaRPr lang="en-US" sz="1400">
            <a:solidFill>
              <a:schemeClr val="bg1"/>
            </a:solidFill>
          </a:endParaRPr>
        </a:p>
      </xdr:txBody>
    </xdr:sp>
    <xdr:clientData/>
  </xdr:twoCellAnchor>
  <xdr:twoCellAnchor>
    <xdr:from>
      <xdr:col>5</xdr:col>
      <xdr:colOff>172065</xdr:colOff>
      <xdr:row>8</xdr:row>
      <xdr:rowOff>163871</xdr:rowOff>
    </xdr:from>
    <xdr:to>
      <xdr:col>7</xdr:col>
      <xdr:colOff>581742</xdr:colOff>
      <xdr:row>10</xdr:row>
      <xdr:rowOff>172065</xdr:rowOff>
    </xdr:to>
    <xdr:sp macro="" textlink="'Report details'!B2">
      <xdr:nvSpPr>
        <xdr:cNvPr id="13" name="Rectangle: Rounded Corners 12">
          <a:extLst>
            <a:ext uri="{FF2B5EF4-FFF2-40B4-BE49-F238E27FC236}">
              <a16:creationId xmlns:a16="http://schemas.microsoft.com/office/drawing/2014/main" id="{DE4586DC-3F87-43C6-964B-2C9A838B99B5}"/>
            </a:ext>
          </a:extLst>
        </xdr:cNvPr>
        <xdr:cNvSpPr/>
      </xdr:nvSpPr>
      <xdr:spPr>
        <a:xfrm>
          <a:off x="3203678" y="1605936"/>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C19859C-CFC7-4867-BA09-4BBAF00D7E25}" type="TxLink">
            <a:rPr lang="en-US" sz="1400" b="0" i="0" u="none" strike="noStrike">
              <a:solidFill>
                <a:schemeClr val="bg1"/>
              </a:solidFill>
              <a:latin typeface="Calibri"/>
              <a:ea typeface="Calibri"/>
              <a:cs typeface="Calibri"/>
            </a:rPr>
            <a:pPr algn="l"/>
            <a:t>22002</a:t>
          </a:fld>
          <a:endParaRPr lang="en-US" sz="1400">
            <a:solidFill>
              <a:schemeClr val="bg1"/>
            </a:solidFill>
          </a:endParaRPr>
        </a:p>
      </xdr:txBody>
    </xdr:sp>
    <xdr:clientData/>
  </xdr:twoCellAnchor>
  <xdr:twoCellAnchor>
    <xdr:from>
      <xdr:col>5</xdr:col>
      <xdr:colOff>172064</xdr:colOff>
      <xdr:row>11</xdr:row>
      <xdr:rowOff>131097</xdr:rowOff>
    </xdr:from>
    <xdr:to>
      <xdr:col>7</xdr:col>
      <xdr:colOff>581741</xdr:colOff>
      <xdr:row>13</xdr:row>
      <xdr:rowOff>139291</xdr:rowOff>
    </xdr:to>
    <xdr:sp macro="" textlink="'Report details'!O2">
      <xdr:nvSpPr>
        <xdr:cNvPr id="14" name="Rectangle: Rounded Corners 13">
          <a:extLst>
            <a:ext uri="{FF2B5EF4-FFF2-40B4-BE49-F238E27FC236}">
              <a16:creationId xmlns:a16="http://schemas.microsoft.com/office/drawing/2014/main" id="{5498F275-E545-4129-8507-D004D0CC95E1}"/>
            </a:ext>
          </a:extLst>
        </xdr:cNvPr>
        <xdr:cNvSpPr/>
      </xdr:nvSpPr>
      <xdr:spPr>
        <a:xfrm>
          <a:off x="3203677" y="2113936"/>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71C13E09-5F53-4EC4-AA67-C28F2A0DF4B8}" type="TxLink">
            <a:rPr lang="en-US" sz="1400" b="0" i="0" u="none" strike="noStrike">
              <a:solidFill>
                <a:schemeClr val="bg1"/>
              </a:solidFill>
              <a:latin typeface="Calibri"/>
              <a:ea typeface="Calibri"/>
              <a:cs typeface="Calibri"/>
            </a:rPr>
            <a:pPr algn="l"/>
            <a:t>88.5</a:t>
          </a:fld>
          <a:endParaRPr lang="en-US" sz="1400">
            <a:solidFill>
              <a:schemeClr val="bg1"/>
            </a:solidFill>
          </a:endParaRPr>
        </a:p>
      </xdr:txBody>
    </xdr:sp>
    <xdr:clientData/>
  </xdr:twoCellAnchor>
  <xdr:twoCellAnchor>
    <xdr:from>
      <xdr:col>5</xdr:col>
      <xdr:colOff>168786</xdr:colOff>
      <xdr:row>14</xdr:row>
      <xdr:rowOff>103240</xdr:rowOff>
    </xdr:from>
    <xdr:to>
      <xdr:col>7</xdr:col>
      <xdr:colOff>578463</xdr:colOff>
      <xdr:row>16</xdr:row>
      <xdr:rowOff>111434</xdr:rowOff>
    </xdr:to>
    <xdr:sp macro="" textlink="'Report details'!P2">
      <xdr:nvSpPr>
        <xdr:cNvPr id="15" name="Rectangle: Rounded Corners 14">
          <a:extLst>
            <a:ext uri="{FF2B5EF4-FFF2-40B4-BE49-F238E27FC236}">
              <a16:creationId xmlns:a16="http://schemas.microsoft.com/office/drawing/2014/main" id="{CB9D76EC-DD61-4998-BD0B-0508D1C5D103}"/>
            </a:ext>
          </a:extLst>
        </xdr:cNvPr>
        <xdr:cNvSpPr/>
      </xdr:nvSpPr>
      <xdr:spPr>
        <a:xfrm>
          <a:off x="3200399" y="2626853"/>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ED4F9125-E86F-475F-BF3D-916B1462E2CA}" type="TxLink">
            <a:rPr lang="en-US" sz="1400" b="0" i="0" u="none" strike="noStrike">
              <a:solidFill>
                <a:schemeClr val="bg1"/>
              </a:solidFill>
              <a:latin typeface="Calibri"/>
              <a:ea typeface="Calibri"/>
              <a:cs typeface="Calibri"/>
            </a:rPr>
            <a:pPr algn="l"/>
            <a:t>8</a:t>
          </a:fld>
          <a:endParaRPr lang="en-US" sz="1400">
            <a:solidFill>
              <a:schemeClr val="bg1"/>
            </a:solidFill>
          </a:endParaRPr>
        </a:p>
      </xdr:txBody>
    </xdr:sp>
    <xdr:clientData/>
  </xdr:twoCellAnchor>
  <xdr:twoCellAnchor>
    <xdr:from>
      <xdr:col>11</xdr:col>
      <xdr:colOff>335936</xdr:colOff>
      <xdr:row>9</xdr:row>
      <xdr:rowOff>73746</xdr:rowOff>
    </xdr:from>
    <xdr:to>
      <xdr:col>14</xdr:col>
      <xdr:colOff>212203</xdr:colOff>
      <xdr:row>11</xdr:row>
      <xdr:rowOff>73746</xdr:rowOff>
    </xdr:to>
    <xdr:sp macro="" textlink="'Report details'!E1">
      <xdr:nvSpPr>
        <xdr:cNvPr id="16" name="Rectangle: Rounded Corners 15">
          <a:extLst>
            <a:ext uri="{FF2B5EF4-FFF2-40B4-BE49-F238E27FC236}">
              <a16:creationId xmlns:a16="http://schemas.microsoft.com/office/drawing/2014/main" id="{6B6511C0-62B3-43BB-BCE2-928081AD2E1D}"/>
            </a:ext>
          </a:extLst>
        </xdr:cNvPr>
        <xdr:cNvSpPr/>
      </xdr:nvSpPr>
      <xdr:spPr>
        <a:xfrm>
          <a:off x="7020316" y="1723138"/>
          <a:ext cx="1699279"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E6C4B894-8E75-4F4E-9097-050FBD581CAB}" type="TxLink">
            <a:rPr lang="en-US" sz="1400" b="0" i="0" u="none" strike="noStrike">
              <a:solidFill>
                <a:schemeClr val="bg1"/>
              </a:solidFill>
              <a:latin typeface="Calibri"/>
              <a:ea typeface="Calibri"/>
              <a:cs typeface="Calibri"/>
            </a:rPr>
            <a:pPr algn="ctr"/>
            <a:t>Economics</a:t>
          </a:fld>
          <a:endParaRPr lang="en-US" sz="1400">
            <a:solidFill>
              <a:schemeClr val="bg1"/>
            </a:solidFill>
          </a:endParaRPr>
        </a:p>
      </xdr:txBody>
    </xdr:sp>
    <xdr:clientData/>
  </xdr:twoCellAnchor>
  <xdr:twoCellAnchor>
    <xdr:from>
      <xdr:col>11</xdr:col>
      <xdr:colOff>324465</xdr:colOff>
      <xdr:row>7</xdr:row>
      <xdr:rowOff>4920</xdr:rowOff>
    </xdr:from>
    <xdr:to>
      <xdr:col>14</xdr:col>
      <xdr:colOff>221848</xdr:colOff>
      <xdr:row>9</xdr:row>
      <xdr:rowOff>4919</xdr:rowOff>
    </xdr:to>
    <xdr:sp macro="" textlink="'Report details'!D1">
      <xdr:nvSpPr>
        <xdr:cNvPr id="17" name="Rectangle: Rounded Corners 16">
          <a:extLst>
            <a:ext uri="{FF2B5EF4-FFF2-40B4-BE49-F238E27FC236}">
              <a16:creationId xmlns:a16="http://schemas.microsoft.com/office/drawing/2014/main" id="{4127846B-B158-4302-803B-170864A4FB68}"/>
            </a:ext>
          </a:extLst>
        </xdr:cNvPr>
        <xdr:cNvSpPr/>
      </xdr:nvSpPr>
      <xdr:spPr>
        <a:xfrm>
          <a:off x="7008845" y="1287781"/>
          <a:ext cx="1720395" cy="36653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23DA763C-3D84-4A7B-9423-786CDC9BBF74}" type="TxLink">
            <a:rPr lang="en-US" sz="1400" b="0" i="0" u="none" strike="noStrike">
              <a:solidFill>
                <a:schemeClr val="bg1"/>
              </a:solidFill>
              <a:latin typeface="Calibri"/>
              <a:ea typeface="Calibri"/>
              <a:cs typeface="Calibri"/>
            </a:rPr>
            <a:pPr algn="ctr"/>
            <a:t>Computer Science</a:t>
          </a:fld>
          <a:endParaRPr lang="en-US" sz="1400">
            <a:solidFill>
              <a:schemeClr val="bg1"/>
            </a:solidFill>
          </a:endParaRPr>
        </a:p>
      </xdr:txBody>
    </xdr:sp>
    <xdr:clientData/>
  </xdr:twoCellAnchor>
  <xdr:twoCellAnchor>
    <xdr:from>
      <xdr:col>11</xdr:col>
      <xdr:colOff>335936</xdr:colOff>
      <xdr:row>11</xdr:row>
      <xdr:rowOff>147485</xdr:rowOff>
    </xdr:from>
    <xdr:to>
      <xdr:col>14</xdr:col>
      <xdr:colOff>212203</xdr:colOff>
      <xdr:row>13</xdr:row>
      <xdr:rowOff>147485</xdr:rowOff>
    </xdr:to>
    <xdr:sp macro="" textlink="'Report details'!F1">
      <xdr:nvSpPr>
        <xdr:cNvPr id="18" name="Rectangle: Rounded Corners 17">
          <a:extLst>
            <a:ext uri="{FF2B5EF4-FFF2-40B4-BE49-F238E27FC236}">
              <a16:creationId xmlns:a16="http://schemas.microsoft.com/office/drawing/2014/main" id="{EA48AF65-7332-4C02-ACE0-B5DA519178BF}"/>
            </a:ext>
          </a:extLst>
        </xdr:cNvPr>
        <xdr:cNvSpPr/>
      </xdr:nvSpPr>
      <xdr:spPr>
        <a:xfrm>
          <a:off x="7020316" y="2163409"/>
          <a:ext cx="1699279"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2E922506-F97C-48C2-9DE8-B375EFEBB7BD}" type="TxLink">
            <a:rPr lang="en-US" sz="1400" b="0" i="0" u="none" strike="noStrike">
              <a:solidFill>
                <a:schemeClr val="bg1"/>
              </a:solidFill>
              <a:latin typeface="Calibri"/>
              <a:ea typeface="Calibri"/>
              <a:cs typeface="Calibri"/>
            </a:rPr>
            <a:pPr algn="ctr"/>
            <a:t>Maths</a:t>
          </a:fld>
          <a:endParaRPr lang="en-US" sz="1400">
            <a:solidFill>
              <a:schemeClr val="bg1"/>
            </a:solidFill>
          </a:endParaRPr>
        </a:p>
      </xdr:txBody>
    </xdr:sp>
    <xdr:clientData/>
  </xdr:twoCellAnchor>
  <xdr:twoCellAnchor>
    <xdr:from>
      <xdr:col>11</xdr:col>
      <xdr:colOff>357179</xdr:colOff>
      <xdr:row>28</xdr:row>
      <xdr:rowOff>111676</xdr:rowOff>
    </xdr:from>
    <xdr:to>
      <xdr:col>14</xdr:col>
      <xdr:colOff>231494</xdr:colOff>
      <xdr:row>30</xdr:row>
      <xdr:rowOff>111676</xdr:rowOff>
    </xdr:to>
    <xdr:sp macro="" textlink="'Report details'!N1">
      <xdr:nvSpPr>
        <xdr:cNvPr id="19" name="Rectangle: Rounded Corners 18">
          <a:extLst>
            <a:ext uri="{FF2B5EF4-FFF2-40B4-BE49-F238E27FC236}">
              <a16:creationId xmlns:a16="http://schemas.microsoft.com/office/drawing/2014/main" id="{B9DD31C6-58C8-465C-81F6-7DB0EC763157}"/>
            </a:ext>
          </a:extLst>
        </xdr:cNvPr>
        <xdr:cNvSpPr/>
      </xdr:nvSpPr>
      <xdr:spPr>
        <a:xfrm>
          <a:off x="7041559" y="5243119"/>
          <a:ext cx="1697327"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AA7173A6-9CCD-4CC5-845D-0BE409EB4E6A}" type="TxLink">
            <a:rPr lang="en-US" sz="1400" b="0" i="0" u="none" strike="noStrike">
              <a:solidFill>
                <a:schemeClr val="bg1"/>
              </a:solidFill>
              <a:latin typeface="Calibri"/>
              <a:ea typeface="Calibri"/>
              <a:cs typeface="Calibri"/>
            </a:rPr>
            <a:pPr algn="ctr"/>
            <a:t>Marketing</a:t>
          </a:fld>
          <a:endParaRPr lang="en-US" sz="1400">
            <a:solidFill>
              <a:schemeClr val="bg1"/>
            </a:solidFill>
          </a:endParaRPr>
        </a:p>
      </xdr:txBody>
    </xdr:sp>
    <xdr:clientData/>
  </xdr:twoCellAnchor>
  <xdr:twoCellAnchor>
    <xdr:from>
      <xdr:col>11</xdr:col>
      <xdr:colOff>316271</xdr:colOff>
      <xdr:row>2</xdr:row>
      <xdr:rowOff>62271</xdr:rowOff>
    </xdr:from>
    <xdr:to>
      <xdr:col>14</xdr:col>
      <xdr:colOff>212202</xdr:colOff>
      <xdr:row>4</xdr:row>
      <xdr:rowOff>62271</xdr:rowOff>
    </xdr:to>
    <xdr:sp macro="" textlink="'Report details'!M1">
      <xdr:nvSpPr>
        <xdr:cNvPr id="20" name="Rectangle: Rounded Corners 19">
          <a:extLst>
            <a:ext uri="{FF2B5EF4-FFF2-40B4-BE49-F238E27FC236}">
              <a16:creationId xmlns:a16="http://schemas.microsoft.com/office/drawing/2014/main" id="{FED65AFC-ED59-4165-9363-5C6AE2BFF15F}"/>
            </a:ext>
          </a:extLst>
        </xdr:cNvPr>
        <xdr:cNvSpPr/>
      </xdr:nvSpPr>
      <xdr:spPr>
        <a:xfrm>
          <a:off x="7000651" y="428803"/>
          <a:ext cx="1718943"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7416107E-A9E6-45CA-8768-481F2A60E8D3}" type="TxLink">
            <a:rPr lang="en-US" sz="1400" b="0" i="0" u="none" strike="noStrike">
              <a:solidFill>
                <a:schemeClr val="bg1"/>
              </a:solidFill>
              <a:latin typeface="Calibri"/>
              <a:ea typeface="Calibri"/>
              <a:cs typeface="Calibri"/>
            </a:rPr>
            <a:pPr algn="ctr"/>
            <a:t>Commerce</a:t>
          </a:fld>
          <a:endParaRPr lang="en-US" sz="1400">
            <a:solidFill>
              <a:schemeClr val="bg1"/>
            </a:solidFill>
          </a:endParaRPr>
        </a:p>
      </xdr:txBody>
    </xdr:sp>
    <xdr:clientData/>
  </xdr:twoCellAnchor>
  <xdr:twoCellAnchor>
    <xdr:from>
      <xdr:col>11</xdr:col>
      <xdr:colOff>353960</xdr:colOff>
      <xdr:row>26</xdr:row>
      <xdr:rowOff>42607</xdr:rowOff>
    </xdr:from>
    <xdr:to>
      <xdr:col>14</xdr:col>
      <xdr:colOff>229419</xdr:colOff>
      <xdr:row>28</xdr:row>
      <xdr:rowOff>42607</xdr:rowOff>
    </xdr:to>
    <xdr:sp macro="" textlink="'Report details'!L1">
      <xdr:nvSpPr>
        <xdr:cNvPr id="21" name="Rectangle: Rounded Corners 20">
          <a:extLst>
            <a:ext uri="{FF2B5EF4-FFF2-40B4-BE49-F238E27FC236}">
              <a16:creationId xmlns:a16="http://schemas.microsoft.com/office/drawing/2014/main" id="{BACECB5E-B4F6-4C96-9BB9-5836859C866B}"/>
            </a:ext>
          </a:extLst>
        </xdr:cNvPr>
        <xdr:cNvSpPr/>
      </xdr:nvSpPr>
      <xdr:spPr>
        <a:xfrm>
          <a:off x="7023508" y="4729317"/>
          <a:ext cx="1694427" cy="360516"/>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0520D3BA-7B77-4144-B006-B4CF72E1EAAB}" type="TxLink">
            <a:rPr lang="en-US" sz="1400" b="0" i="0" u="none" strike="noStrike">
              <a:solidFill>
                <a:schemeClr val="bg1"/>
              </a:solidFill>
              <a:latin typeface="Calibri"/>
              <a:ea typeface="Calibri"/>
              <a:cs typeface="Calibri"/>
            </a:rPr>
            <a:pPr algn="ctr"/>
            <a:t>Agricultural Science</a:t>
          </a:fld>
          <a:endParaRPr lang="en-US" sz="1400">
            <a:solidFill>
              <a:schemeClr val="bg1"/>
            </a:solidFill>
          </a:endParaRPr>
        </a:p>
      </xdr:txBody>
    </xdr:sp>
    <xdr:clientData/>
  </xdr:twoCellAnchor>
  <xdr:twoCellAnchor>
    <xdr:from>
      <xdr:col>11</xdr:col>
      <xdr:colOff>317911</xdr:colOff>
      <xdr:row>4</xdr:row>
      <xdr:rowOff>121265</xdr:rowOff>
    </xdr:from>
    <xdr:to>
      <xdr:col>14</xdr:col>
      <xdr:colOff>212203</xdr:colOff>
      <xdr:row>6</xdr:row>
      <xdr:rowOff>121265</xdr:rowOff>
    </xdr:to>
    <xdr:sp macro="" textlink="'Report details'!C1">
      <xdr:nvSpPr>
        <xdr:cNvPr id="22" name="Rectangle: Rounded Corners 21">
          <a:extLst>
            <a:ext uri="{FF2B5EF4-FFF2-40B4-BE49-F238E27FC236}">
              <a16:creationId xmlns:a16="http://schemas.microsoft.com/office/drawing/2014/main" id="{0DD73209-BE17-4995-ADEE-F6C1F1E8D175}"/>
            </a:ext>
          </a:extLst>
        </xdr:cNvPr>
        <xdr:cNvSpPr/>
      </xdr:nvSpPr>
      <xdr:spPr>
        <a:xfrm>
          <a:off x="7002291" y="854328"/>
          <a:ext cx="1717304"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8043E251-57AB-47E7-AE25-317C8AE3857A}" type="TxLink">
            <a:rPr lang="en-US" sz="1400" b="0" i="0" u="none" strike="noStrike">
              <a:solidFill>
                <a:schemeClr val="bg1"/>
              </a:solidFill>
              <a:latin typeface="Calibri"/>
              <a:ea typeface="Calibri"/>
              <a:cs typeface="Calibri"/>
            </a:rPr>
            <a:pPr algn="ctr"/>
            <a:t>Civic Education</a:t>
          </a:fld>
          <a:endParaRPr lang="en-US" sz="1400">
            <a:solidFill>
              <a:schemeClr val="bg1"/>
            </a:solidFill>
          </a:endParaRPr>
        </a:p>
      </xdr:txBody>
    </xdr:sp>
    <xdr:clientData/>
  </xdr:twoCellAnchor>
  <xdr:twoCellAnchor>
    <xdr:from>
      <xdr:col>11</xdr:col>
      <xdr:colOff>355600</xdr:colOff>
      <xdr:row>23</xdr:row>
      <xdr:rowOff>158955</xdr:rowOff>
    </xdr:from>
    <xdr:to>
      <xdr:col>14</xdr:col>
      <xdr:colOff>231494</xdr:colOff>
      <xdr:row>25</xdr:row>
      <xdr:rowOff>158954</xdr:rowOff>
    </xdr:to>
    <xdr:sp macro="" textlink="'Report details'!K1">
      <xdr:nvSpPr>
        <xdr:cNvPr id="23" name="Rectangle: Rounded Corners 22">
          <a:extLst>
            <a:ext uri="{FF2B5EF4-FFF2-40B4-BE49-F238E27FC236}">
              <a16:creationId xmlns:a16="http://schemas.microsoft.com/office/drawing/2014/main" id="{A882C8A3-52E4-4A09-9D41-C18E20E10951}"/>
            </a:ext>
          </a:extLst>
        </xdr:cNvPr>
        <xdr:cNvSpPr/>
      </xdr:nvSpPr>
      <xdr:spPr>
        <a:xfrm>
          <a:off x="7039980" y="4374069"/>
          <a:ext cx="1698906"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FD0A4FF6-30E0-4879-9BF0-ED824A13B7DD}" type="TxLink">
            <a:rPr lang="en-US" sz="1400" b="0" i="0" u="none" strike="noStrike">
              <a:solidFill>
                <a:schemeClr val="bg1"/>
              </a:solidFill>
              <a:latin typeface="Calibri"/>
              <a:ea typeface="Calibri"/>
              <a:cs typeface="Calibri"/>
            </a:rPr>
            <a:pPr algn="ctr"/>
            <a:t>CRS</a:t>
          </a:fld>
          <a:endParaRPr lang="en-US" sz="1400">
            <a:solidFill>
              <a:schemeClr val="bg1"/>
            </a:solidFill>
          </a:endParaRPr>
        </a:p>
      </xdr:txBody>
    </xdr:sp>
    <xdr:clientData/>
  </xdr:twoCellAnchor>
  <xdr:twoCellAnchor>
    <xdr:from>
      <xdr:col>11</xdr:col>
      <xdr:colOff>352322</xdr:colOff>
      <xdr:row>21</xdr:row>
      <xdr:rowOff>81936</xdr:rowOff>
    </xdr:from>
    <xdr:to>
      <xdr:col>14</xdr:col>
      <xdr:colOff>221225</xdr:colOff>
      <xdr:row>23</xdr:row>
      <xdr:rowOff>81936</xdr:rowOff>
    </xdr:to>
    <xdr:sp macro="" textlink="'Report details'!J1">
      <xdr:nvSpPr>
        <xdr:cNvPr id="24" name="Rectangle: Rounded Corners 23">
          <a:extLst>
            <a:ext uri="{FF2B5EF4-FFF2-40B4-BE49-F238E27FC236}">
              <a16:creationId xmlns:a16="http://schemas.microsoft.com/office/drawing/2014/main" id="{F92AC747-F6CD-42AA-A54A-7DFF16961861}"/>
            </a:ext>
          </a:extLst>
        </xdr:cNvPr>
        <xdr:cNvSpPr/>
      </xdr:nvSpPr>
      <xdr:spPr>
        <a:xfrm>
          <a:off x="7021870" y="3867355"/>
          <a:ext cx="1687871" cy="360516"/>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F1C62A1C-AC74-4DC9-9026-DD37B085287E}" type="TxLink">
            <a:rPr lang="en-US" sz="1400" b="0" i="0" u="none" strike="noStrike">
              <a:solidFill>
                <a:schemeClr val="bg1"/>
              </a:solidFill>
              <a:latin typeface="Calibri"/>
              <a:ea typeface="Calibri"/>
              <a:cs typeface="Calibri"/>
            </a:rPr>
            <a:pPr algn="ctr"/>
            <a:t>Literature in English</a:t>
          </a:fld>
          <a:endParaRPr lang="en-US" sz="1400">
            <a:solidFill>
              <a:schemeClr val="bg1"/>
            </a:solidFill>
          </a:endParaRPr>
        </a:p>
      </xdr:txBody>
    </xdr:sp>
    <xdr:clientData/>
  </xdr:twoCellAnchor>
  <xdr:twoCellAnchor>
    <xdr:from>
      <xdr:col>11</xdr:col>
      <xdr:colOff>349045</xdr:colOff>
      <xdr:row>19</xdr:row>
      <xdr:rowOff>13110</xdr:rowOff>
    </xdr:from>
    <xdr:to>
      <xdr:col>14</xdr:col>
      <xdr:colOff>231494</xdr:colOff>
      <xdr:row>21</xdr:row>
      <xdr:rowOff>13110</xdr:rowOff>
    </xdr:to>
    <xdr:sp macro="" textlink="'Report details'!I1">
      <xdr:nvSpPr>
        <xdr:cNvPr id="25" name="Rectangle: Rounded Corners 24">
          <a:extLst>
            <a:ext uri="{FF2B5EF4-FFF2-40B4-BE49-F238E27FC236}">
              <a16:creationId xmlns:a16="http://schemas.microsoft.com/office/drawing/2014/main" id="{B1D078F9-7546-4EBD-ACD9-1A0DB9CD21F6}"/>
            </a:ext>
          </a:extLst>
        </xdr:cNvPr>
        <xdr:cNvSpPr/>
      </xdr:nvSpPr>
      <xdr:spPr>
        <a:xfrm>
          <a:off x="7033425" y="3495161"/>
          <a:ext cx="1705461"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C7C99A5E-930E-4CC4-838A-AF153F203649}" type="TxLink">
            <a:rPr lang="en-US" sz="1400" b="0" i="0" u="none" strike="noStrike">
              <a:solidFill>
                <a:schemeClr val="bg1"/>
              </a:solidFill>
              <a:latin typeface="Calibri"/>
              <a:ea typeface="Calibri"/>
              <a:cs typeface="Calibri"/>
            </a:rPr>
            <a:pPr algn="ctr"/>
            <a:t>Government</a:t>
          </a:fld>
          <a:endParaRPr lang="en-US" sz="1400">
            <a:solidFill>
              <a:schemeClr val="bg1"/>
            </a:solidFill>
          </a:endParaRPr>
        </a:p>
      </xdr:txBody>
    </xdr:sp>
    <xdr:clientData/>
  </xdr:twoCellAnchor>
  <xdr:twoCellAnchor>
    <xdr:from>
      <xdr:col>11</xdr:col>
      <xdr:colOff>345766</xdr:colOff>
      <xdr:row>16</xdr:row>
      <xdr:rowOff>124542</xdr:rowOff>
    </xdr:from>
    <xdr:to>
      <xdr:col>14</xdr:col>
      <xdr:colOff>231493</xdr:colOff>
      <xdr:row>18</xdr:row>
      <xdr:rowOff>124542</xdr:rowOff>
    </xdr:to>
    <xdr:sp macro="" textlink="'Report details'!H1">
      <xdr:nvSpPr>
        <xdr:cNvPr id="26" name="Rectangle: Rounded Corners 25">
          <a:extLst>
            <a:ext uri="{FF2B5EF4-FFF2-40B4-BE49-F238E27FC236}">
              <a16:creationId xmlns:a16="http://schemas.microsoft.com/office/drawing/2014/main" id="{1B13C374-EB57-41EB-B9E9-736C2A31298D}"/>
            </a:ext>
          </a:extLst>
        </xdr:cNvPr>
        <xdr:cNvSpPr/>
      </xdr:nvSpPr>
      <xdr:spPr>
        <a:xfrm>
          <a:off x="7030146" y="3056795"/>
          <a:ext cx="1708739"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7B861ECF-5EF4-4BDB-8DF7-3ED587629FD3}" type="TxLink">
            <a:rPr lang="en-US" sz="1400" b="0" i="0" u="none" strike="noStrike">
              <a:solidFill>
                <a:schemeClr val="bg1"/>
              </a:solidFill>
              <a:latin typeface="Calibri"/>
              <a:ea typeface="Calibri"/>
              <a:cs typeface="Calibri"/>
            </a:rPr>
            <a:pPr algn="ctr"/>
            <a:t>English</a:t>
          </a:fld>
          <a:endParaRPr lang="en-US" sz="1400">
            <a:solidFill>
              <a:schemeClr val="bg1"/>
            </a:solidFill>
          </a:endParaRPr>
        </a:p>
      </xdr:txBody>
    </xdr:sp>
    <xdr:clientData/>
  </xdr:twoCellAnchor>
  <xdr:twoCellAnchor>
    <xdr:from>
      <xdr:col>11</xdr:col>
      <xdr:colOff>342491</xdr:colOff>
      <xdr:row>14</xdr:row>
      <xdr:rowOff>39328</xdr:rowOff>
    </xdr:from>
    <xdr:to>
      <xdr:col>14</xdr:col>
      <xdr:colOff>221849</xdr:colOff>
      <xdr:row>16</xdr:row>
      <xdr:rowOff>39328</xdr:rowOff>
    </xdr:to>
    <xdr:sp macro="" textlink="'Report details'!G1">
      <xdr:nvSpPr>
        <xdr:cNvPr id="27" name="Rectangle: Rounded Corners 26">
          <a:extLst>
            <a:ext uri="{FF2B5EF4-FFF2-40B4-BE49-F238E27FC236}">
              <a16:creationId xmlns:a16="http://schemas.microsoft.com/office/drawing/2014/main" id="{653A8E63-F386-4F8C-8D4D-663826FA2DAD}"/>
            </a:ext>
          </a:extLst>
        </xdr:cNvPr>
        <xdr:cNvSpPr/>
      </xdr:nvSpPr>
      <xdr:spPr>
        <a:xfrm>
          <a:off x="7026871" y="2605050"/>
          <a:ext cx="1702370"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4E990F69-EE25-4508-8EDA-B2F92D523E4E}" type="TxLink">
            <a:rPr lang="en-US" sz="1400" b="0" i="0" u="none" strike="noStrike">
              <a:solidFill>
                <a:schemeClr val="bg1"/>
              </a:solidFill>
              <a:latin typeface="Calibri"/>
              <a:ea typeface="Calibri"/>
              <a:cs typeface="Calibri"/>
            </a:rPr>
            <a:pPr algn="ctr"/>
            <a:t>Geography</a:t>
          </a:fld>
          <a:endParaRPr lang="en-US" sz="1400">
            <a:solidFill>
              <a:schemeClr val="bg1"/>
            </a:solidFill>
          </a:endParaRPr>
        </a:p>
      </xdr:txBody>
    </xdr:sp>
    <xdr:clientData/>
  </xdr:twoCellAnchor>
  <xdr:twoCellAnchor>
    <xdr:from>
      <xdr:col>14</xdr:col>
      <xdr:colOff>589936</xdr:colOff>
      <xdr:row>26</xdr:row>
      <xdr:rowOff>24580</xdr:rowOff>
    </xdr:from>
    <xdr:to>
      <xdr:col>16</xdr:col>
      <xdr:colOff>491614</xdr:colOff>
      <xdr:row>28</xdr:row>
      <xdr:rowOff>24580</xdr:rowOff>
    </xdr:to>
    <xdr:sp macro="" textlink="'Report details'!L2">
      <xdr:nvSpPr>
        <xdr:cNvPr id="28" name="Rectangle: Rounded Corners 27">
          <a:extLst>
            <a:ext uri="{FF2B5EF4-FFF2-40B4-BE49-F238E27FC236}">
              <a16:creationId xmlns:a16="http://schemas.microsoft.com/office/drawing/2014/main" id="{E306A538-145C-4EF5-9E21-D1B662B741F7}"/>
            </a:ext>
          </a:extLst>
        </xdr:cNvPr>
        <xdr:cNvSpPr/>
      </xdr:nvSpPr>
      <xdr:spPr>
        <a:xfrm>
          <a:off x="9078452" y="4711290"/>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D1FF4BE-9FA0-46B6-AACC-238EF37059C9}" type="TxLink">
            <a:rPr lang="en-US" sz="1400" b="0" i="0" u="none" strike="noStrike">
              <a:solidFill>
                <a:schemeClr val="bg1"/>
              </a:solidFill>
              <a:latin typeface="Calibri"/>
              <a:ea typeface="Calibri"/>
              <a:cs typeface="Calibri"/>
            </a:rPr>
            <a:pPr algn="l"/>
            <a:t>65</a:t>
          </a:fld>
          <a:endParaRPr lang="en-US" sz="1400">
            <a:solidFill>
              <a:schemeClr val="bg1"/>
            </a:solidFill>
          </a:endParaRPr>
        </a:p>
      </xdr:txBody>
    </xdr:sp>
    <xdr:clientData/>
  </xdr:twoCellAnchor>
  <xdr:twoCellAnchor>
    <xdr:from>
      <xdr:col>14</xdr:col>
      <xdr:colOff>586657</xdr:colOff>
      <xdr:row>23</xdr:row>
      <xdr:rowOff>144207</xdr:rowOff>
    </xdr:from>
    <xdr:to>
      <xdr:col>16</xdr:col>
      <xdr:colOff>488335</xdr:colOff>
      <xdr:row>25</xdr:row>
      <xdr:rowOff>144206</xdr:rowOff>
    </xdr:to>
    <xdr:sp macro="" textlink="'Report details'!K2">
      <xdr:nvSpPr>
        <xdr:cNvPr id="29" name="Rectangle: Rounded Corners 28">
          <a:extLst>
            <a:ext uri="{FF2B5EF4-FFF2-40B4-BE49-F238E27FC236}">
              <a16:creationId xmlns:a16="http://schemas.microsoft.com/office/drawing/2014/main" id="{E4A8F48A-A21C-43E9-A16D-51027806E092}"/>
            </a:ext>
          </a:extLst>
        </xdr:cNvPr>
        <xdr:cNvSpPr/>
      </xdr:nvSpPr>
      <xdr:spPr>
        <a:xfrm>
          <a:off x="9075173" y="4290142"/>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020C2BC1-DA68-452E-8A7E-A7A19C306DC8}" type="TxLink">
            <a:rPr lang="en-US" sz="1400" b="0" i="0" u="none" strike="noStrike">
              <a:solidFill>
                <a:schemeClr val="bg1"/>
              </a:solidFill>
              <a:latin typeface="Calibri"/>
              <a:ea typeface="Calibri"/>
              <a:cs typeface="Calibri"/>
            </a:rPr>
            <a:pPr algn="l"/>
            <a:t>76</a:t>
          </a:fld>
          <a:endParaRPr lang="en-US" sz="1400">
            <a:solidFill>
              <a:schemeClr val="bg1"/>
            </a:solidFill>
          </a:endParaRPr>
        </a:p>
      </xdr:txBody>
    </xdr:sp>
    <xdr:clientData/>
  </xdr:twoCellAnchor>
  <xdr:twoCellAnchor>
    <xdr:from>
      <xdr:col>14</xdr:col>
      <xdr:colOff>583381</xdr:colOff>
      <xdr:row>21</xdr:row>
      <xdr:rowOff>83575</xdr:rowOff>
    </xdr:from>
    <xdr:to>
      <xdr:col>16</xdr:col>
      <xdr:colOff>485059</xdr:colOff>
      <xdr:row>23</xdr:row>
      <xdr:rowOff>83575</xdr:rowOff>
    </xdr:to>
    <xdr:sp macro="" textlink="'Report details'!J2">
      <xdr:nvSpPr>
        <xdr:cNvPr id="30" name="Rectangle: Rounded Corners 29">
          <a:extLst>
            <a:ext uri="{FF2B5EF4-FFF2-40B4-BE49-F238E27FC236}">
              <a16:creationId xmlns:a16="http://schemas.microsoft.com/office/drawing/2014/main" id="{FF54110B-03CA-4211-AE24-E3AAE03B6493}"/>
            </a:ext>
          </a:extLst>
        </xdr:cNvPr>
        <xdr:cNvSpPr/>
      </xdr:nvSpPr>
      <xdr:spPr>
        <a:xfrm>
          <a:off x="9071897" y="3868994"/>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FB26B77D-8E54-4C1F-ADE3-91DC7785BE6F}" type="TxLink">
            <a:rPr lang="en-US" sz="1400" b="0" i="0" u="none" strike="noStrike">
              <a:solidFill>
                <a:schemeClr val="bg1"/>
              </a:solidFill>
              <a:latin typeface="Calibri"/>
              <a:ea typeface="Calibri"/>
              <a:cs typeface="Calibri"/>
            </a:rPr>
            <a:pPr algn="l"/>
            <a:t>99</a:t>
          </a:fld>
          <a:endParaRPr lang="en-US" sz="1400">
            <a:solidFill>
              <a:schemeClr val="bg1"/>
            </a:solidFill>
          </a:endParaRPr>
        </a:p>
      </xdr:txBody>
    </xdr:sp>
    <xdr:clientData/>
  </xdr:twoCellAnchor>
  <xdr:twoCellAnchor>
    <xdr:from>
      <xdr:col>14</xdr:col>
      <xdr:colOff>580102</xdr:colOff>
      <xdr:row>19</xdr:row>
      <xdr:rowOff>22942</xdr:rowOff>
    </xdr:from>
    <xdr:to>
      <xdr:col>16</xdr:col>
      <xdr:colOff>481780</xdr:colOff>
      <xdr:row>21</xdr:row>
      <xdr:rowOff>22942</xdr:rowOff>
    </xdr:to>
    <xdr:sp macro="" textlink="'Report details'!I2">
      <xdr:nvSpPr>
        <xdr:cNvPr id="31" name="Rectangle: Rounded Corners 30">
          <a:extLst>
            <a:ext uri="{FF2B5EF4-FFF2-40B4-BE49-F238E27FC236}">
              <a16:creationId xmlns:a16="http://schemas.microsoft.com/office/drawing/2014/main" id="{A5EE3765-560F-4442-82B6-30F17CBA521B}"/>
            </a:ext>
          </a:extLst>
        </xdr:cNvPr>
        <xdr:cNvSpPr/>
      </xdr:nvSpPr>
      <xdr:spPr>
        <a:xfrm>
          <a:off x="9068618" y="3447845"/>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3FBE13DE-111E-4D7C-A058-A2BD8D7D0E84}" type="TxLink">
            <a:rPr lang="en-US" sz="1400" b="0" i="0" u="none" strike="noStrike">
              <a:solidFill>
                <a:schemeClr val="bg1"/>
              </a:solidFill>
              <a:latin typeface="Calibri"/>
              <a:ea typeface="Calibri"/>
              <a:cs typeface="Calibri"/>
            </a:rPr>
            <a:pPr algn="l"/>
            <a:t>94</a:t>
          </a:fld>
          <a:endParaRPr lang="en-US" sz="1400">
            <a:solidFill>
              <a:schemeClr val="bg1"/>
            </a:solidFill>
          </a:endParaRPr>
        </a:p>
      </xdr:txBody>
    </xdr:sp>
    <xdr:clientData/>
  </xdr:twoCellAnchor>
  <xdr:twoCellAnchor>
    <xdr:from>
      <xdr:col>14</xdr:col>
      <xdr:colOff>576826</xdr:colOff>
      <xdr:row>16</xdr:row>
      <xdr:rowOff>134373</xdr:rowOff>
    </xdr:from>
    <xdr:to>
      <xdr:col>16</xdr:col>
      <xdr:colOff>478504</xdr:colOff>
      <xdr:row>18</xdr:row>
      <xdr:rowOff>134373</xdr:rowOff>
    </xdr:to>
    <xdr:sp macro="" textlink="'Report details'!H2">
      <xdr:nvSpPr>
        <xdr:cNvPr id="32" name="Rectangle: Rounded Corners 31">
          <a:extLst>
            <a:ext uri="{FF2B5EF4-FFF2-40B4-BE49-F238E27FC236}">
              <a16:creationId xmlns:a16="http://schemas.microsoft.com/office/drawing/2014/main" id="{AAFD3D35-9335-42ED-A33B-C721D0757563}"/>
            </a:ext>
          </a:extLst>
        </xdr:cNvPr>
        <xdr:cNvSpPr/>
      </xdr:nvSpPr>
      <xdr:spPr>
        <a:xfrm>
          <a:off x="9065342" y="3018502"/>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D2B2CB22-8599-4BBB-9A04-F28030BBEFF0}" type="TxLink">
            <a:rPr lang="en-US" sz="1400" b="0" i="0" u="none" strike="noStrike">
              <a:solidFill>
                <a:schemeClr val="bg1"/>
              </a:solidFill>
              <a:latin typeface="Calibri"/>
              <a:ea typeface="Calibri"/>
              <a:cs typeface="Calibri"/>
            </a:rPr>
            <a:pPr algn="l"/>
            <a:t>89</a:t>
          </a:fld>
          <a:endParaRPr lang="en-US" sz="1400">
            <a:solidFill>
              <a:schemeClr val="bg1"/>
            </a:solidFill>
          </a:endParaRPr>
        </a:p>
      </xdr:txBody>
    </xdr:sp>
    <xdr:clientData/>
  </xdr:twoCellAnchor>
  <xdr:twoCellAnchor>
    <xdr:from>
      <xdr:col>14</xdr:col>
      <xdr:colOff>573548</xdr:colOff>
      <xdr:row>14</xdr:row>
      <xdr:rowOff>40969</xdr:rowOff>
    </xdr:from>
    <xdr:to>
      <xdr:col>16</xdr:col>
      <xdr:colOff>475226</xdr:colOff>
      <xdr:row>16</xdr:row>
      <xdr:rowOff>40969</xdr:rowOff>
    </xdr:to>
    <xdr:sp macro="" textlink="'Report details'!G2">
      <xdr:nvSpPr>
        <xdr:cNvPr id="33" name="Rectangle: Rounded Corners 32">
          <a:extLst>
            <a:ext uri="{FF2B5EF4-FFF2-40B4-BE49-F238E27FC236}">
              <a16:creationId xmlns:a16="http://schemas.microsoft.com/office/drawing/2014/main" id="{873F5C6C-533F-4757-893A-A1094CCA860B}"/>
            </a:ext>
          </a:extLst>
        </xdr:cNvPr>
        <xdr:cNvSpPr/>
      </xdr:nvSpPr>
      <xdr:spPr>
        <a:xfrm>
          <a:off x="9062064" y="2564582"/>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D8F8DEF8-E49E-4D71-82F7-C451F8327768}" type="TxLink">
            <a:rPr lang="en-US" sz="1400" b="0" i="0" u="none" strike="noStrike">
              <a:solidFill>
                <a:schemeClr val="bg1"/>
              </a:solidFill>
              <a:latin typeface="Calibri"/>
              <a:ea typeface="Calibri"/>
              <a:cs typeface="Calibri"/>
            </a:rPr>
            <a:pPr algn="l"/>
            <a:t>97</a:t>
          </a:fld>
          <a:endParaRPr lang="en-US" sz="1400">
            <a:solidFill>
              <a:schemeClr val="bg1"/>
            </a:solidFill>
          </a:endParaRPr>
        </a:p>
      </xdr:txBody>
    </xdr:sp>
    <xdr:clientData/>
  </xdr:twoCellAnchor>
  <xdr:twoCellAnchor>
    <xdr:from>
      <xdr:col>14</xdr:col>
      <xdr:colOff>570271</xdr:colOff>
      <xdr:row>11</xdr:row>
      <xdr:rowOff>144206</xdr:rowOff>
    </xdr:from>
    <xdr:to>
      <xdr:col>16</xdr:col>
      <xdr:colOff>471949</xdr:colOff>
      <xdr:row>13</xdr:row>
      <xdr:rowOff>144206</xdr:rowOff>
    </xdr:to>
    <xdr:sp macro="" textlink="'Report details'!F2">
      <xdr:nvSpPr>
        <xdr:cNvPr id="34" name="Rectangle: Rounded Corners 33">
          <a:extLst>
            <a:ext uri="{FF2B5EF4-FFF2-40B4-BE49-F238E27FC236}">
              <a16:creationId xmlns:a16="http://schemas.microsoft.com/office/drawing/2014/main" id="{1C021D82-E38F-4BF7-9E94-8CC089180142}"/>
            </a:ext>
          </a:extLst>
        </xdr:cNvPr>
        <xdr:cNvSpPr/>
      </xdr:nvSpPr>
      <xdr:spPr>
        <a:xfrm>
          <a:off x="9058787" y="2127045"/>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8497D18-3A87-4D70-A729-D20D95055E2E}" type="TxLink">
            <a:rPr lang="en-US" sz="1400" b="0" i="0" u="none" strike="noStrike">
              <a:solidFill>
                <a:schemeClr val="bg1"/>
              </a:solidFill>
              <a:latin typeface="Calibri"/>
              <a:ea typeface="Calibri"/>
              <a:cs typeface="Calibri"/>
            </a:rPr>
            <a:pPr algn="l"/>
            <a:t>100</a:t>
          </a:fld>
          <a:endParaRPr lang="en-US" sz="1400">
            <a:solidFill>
              <a:schemeClr val="bg1"/>
            </a:solidFill>
          </a:endParaRPr>
        </a:p>
      </xdr:txBody>
    </xdr:sp>
    <xdr:clientData/>
  </xdr:twoCellAnchor>
  <xdr:twoCellAnchor>
    <xdr:from>
      <xdr:col>14</xdr:col>
      <xdr:colOff>566991</xdr:colOff>
      <xdr:row>9</xdr:row>
      <xdr:rowOff>75380</xdr:rowOff>
    </xdr:from>
    <xdr:to>
      <xdr:col>16</xdr:col>
      <xdr:colOff>468669</xdr:colOff>
      <xdr:row>11</xdr:row>
      <xdr:rowOff>75380</xdr:rowOff>
    </xdr:to>
    <xdr:sp macro="" textlink="'Report details'!E2">
      <xdr:nvSpPr>
        <xdr:cNvPr id="35" name="Rectangle: Rounded Corners 34">
          <a:extLst>
            <a:ext uri="{FF2B5EF4-FFF2-40B4-BE49-F238E27FC236}">
              <a16:creationId xmlns:a16="http://schemas.microsoft.com/office/drawing/2014/main" id="{5B9CFF4F-ED4D-452B-8777-66B610181BA8}"/>
            </a:ext>
          </a:extLst>
        </xdr:cNvPr>
        <xdr:cNvSpPr/>
      </xdr:nvSpPr>
      <xdr:spPr>
        <a:xfrm>
          <a:off x="9055507" y="1697703"/>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379B1F31-C539-4E4F-8A70-0204428E6CC1}" type="TxLink">
            <a:rPr lang="en-US" sz="1400" b="0" i="0" u="none" strike="noStrike">
              <a:solidFill>
                <a:schemeClr val="bg1"/>
              </a:solidFill>
              <a:latin typeface="Calibri"/>
              <a:ea typeface="Calibri"/>
              <a:cs typeface="Calibri"/>
            </a:rPr>
            <a:pPr algn="l"/>
            <a:t>95</a:t>
          </a:fld>
          <a:endParaRPr lang="en-US" sz="1400">
            <a:solidFill>
              <a:schemeClr val="bg1"/>
            </a:solidFill>
          </a:endParaRPr>
        </a:p>
      </xdr:txBody>
    </xdr:sp>
    <xdr:clientData/>
  </xdr:twoCellAnchor>
  <xdr:twoCellAnchor>
    <xdr:from>
      <xdr:col>14</xdr:col>
      <xdr:colOff>563717</xdr:colOff>
      <xdr:row>7</xdr:row>
      <xdr:rowOff>14749</xdr:rowOff>
    </xdr:from>
    <xdr:to>
      <xdr:col>16</xdr:col>
      <xdr:colOff>465395</xdr:colOff>
      <xdr:row>9</xdr:row>
      <xdr:rowOff>14748</xdr:rowOff>
    </xdr:to>
    <xdr:sp macro="" textlink="'Report details'!D2">
      <xdr:nvSpPr>
        <xdr:cNvPr id="36" name="Rectangle: Rounded Corners 35">
          <a:extLst>
            <a:ext uri="{FF2B5EF4-FFF2-40B4-BE49-F238E27FC236}">
              <a16:creationId xmlns:a16="http://schemas.microsoft.com/office/drawing/2014/main" id="{F3FADA65-426B-4F5D-9EE8-35413C93A896}"/>
            </a:ext>
          </a:extLst>
        </xdr:cNvPr>
        <xdr:cNvSpPr/>
      </xdr:nvSpPr>
      <xdr:spPr>
        <a:xfrm>
          <a:off x="9052233" y="1276555"/>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B63C4F8-1FAE-498E-ABFB-4284E44F4681}" type="TxLink">
            <a:rPr lang="en-US" sz="1400" b="0" i="0" u="none" strike="noStrike">
              <a:solidFill>
                <a:schemeClr val="bg1"/>
              </a:solidFill>
              <a:latin typeface="Calibri"/>
              <a:ea typeface="Calibri"/>
              <a:cs typeface="Calibri"/>
            </a:rPr>
            <a:pPr algn="l"/>
            <a:t>80</a:t>
          </a:fld>
          <a:endParaRPr lang="en-US" sz="1400">
            <a:solidFill>
              <a:schemeClr val="bg1"/>
            </a:solidFill>
          </a:endParaRPr>
        </a:p>
      </xdr:txBody>
    </xdr:sp>
    <xdr:clientData/>
  </xdr:twoCellAnchor>
  <xdr:twoCellAnchor>
    <xdr:from>
      <xdr:col>14</xdr:col>
      <xdr:colOff>568633</xdr:colOff>
      <xdr:row>4</xdr:row>
      <xdr:rowOff>142568</xdr:rowOff>
    </xdr:from>
    <xdr:to>
      <xdr:col>16</xdr:col>
      <xdr:colOff>470311</xdr:colOff>
      <xdr:row>6</xdr:row>
      <xdr:rowOff>142568</xdr:rowOff>
    </xdr:to>
    <xdr:sp macro="" textlink="'Report details'!C2">
      <xdr:nvSpPr>
        <xdr:cNvPr id="37" name="Rectangle: Rounded Corners 36">
          <a:extLst>
            <a:ext uri="{FF2B5EF4-FFF2-40B4-BE49-F238E27FC236}">
              <a16:creationId xmlns:a16="http://schemas.microsoft.com/office/drawing/2014/main" id="{657CAD29-7F4D-42E9-92E6-73A6CB03A59C}"/>
            </a:ext>
          </a:extLst>
        </xdr:cNvPr>
        <xdr:cNvSpPr/>
      </xdr:nvSpPr>
      <xdr:spPr>
        <a:xfrm>
          <a:off x="9057149" y="863600"/>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F1B1B1B5-E73C-4B79-861C-87FD2AECF05F}" type="TxLink">
            <a:rPr lang="en-US" sz="1400" b="0" i="0" u="none" strike="noStrike">
              <a:solidFill>
                <a:schemeClr val="bg1"/>
              </a:solidFill>
              <a:latin typeface="Calibri"/>
              <a:ea typeface="Calibri"/>
              <a:cs typeface="Calibri"/>
            </a:rPr>
            <a:pPr algn="l"/>
            <a:t>100</a:t>
          </a:fld>
          <a:endParaRPr lang="en-US" sz="1400">
            <a:solidFill>
              <a:schemeClr val="bg1"/>
            </a:solidFill>
          </a:endParaRPr>
        </a:p>
      </xdr:txBody>
    </xdr:sp>
    <xdr:clientData/>
  </xdr:twoCellAnchor>
  <xdr:twoCellAnchor>
    <xdr:from>
      <xdr:col>14</xdr:col>
      <xdr:colOff>565354</xdr:colOff>
      <xdr:row>2</xdr:row>
      <xdr:rowOff>90129</xdr:rowOff>
    </xdr:from>
    <xdr:to>
      <xdr:col>16</xdr:col>
      <xdr:colOff>467032</xdr:colOff>
      <xdr:row>4</xdr:row>
      <xdr:rowOff>90129</xdr:rowOff>
    </xdr:to>
    <xdr:sp macro="" textlink="'Report details'!M2">
      <xdr:nvSpPr>
        <xdr:cNvPr id="38" name="Rectangle: Rounded Corners 37">
          <a:extLst>
            <a:ext uri="{FF2B5EF4-FFF2-40B4-BE49-F238E27FC236}">
              <a16:creationId xmlns:a16="http://schemas.microsoft.com/office/drawing/2014/main" id="{160C759C-7BDF-45B0-A887-2C09C717C266}"/>
            </a:ext>
          </a:extLst>
        </xdr:cNvPr>
        <xdr:cNvSpPr/>
      </xdr:nvSpPr>
      <xdr:spPr>
        <a:xfrm>
          <a:off x="9053870" y="450645"/>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4E5BF7EC-3270-40B3-B2C2-A7D3A9754459}" type="TxLink">
            <a:rPr lang="en-US" sz="1400" b="0" i="0" u="none" strike="noStrike">
              <a:solidFill>
                <a:schemeClr val="bg1"/>
              </a:solidFill>
              <a:latin typeface="Calibri"/>
              <a:ea typeface="Calibri"/>
              <a:cs typeface="Calibri"/>
            </a:rPr>
            <a:pPr algn="l"/>
            <a:t>85</a:t>
          </a:fld>
          <a:endParaRPr lang="en-US" sz="1400">
            <a:solidFill>
              <a:schemeClr val="bg1"/>
            </a:solidFill>
          </a:endParaRPr>
        </a:p>
      </xdr:txBody>
    </xdr:sp>
    <xdr:clientData/>
  </xdr:twoCellAnchor>
  <xdr:twoCellAnchor>
    <xdr:from>
      <xdr:col>14</xdr:col>
      <xdr:colOff>599707</xdr:colOff>
      <xdr:row>28</xdr:row>
      <xdr:rowOff>91647</xdr:rowOff>
    </xdr:from>
    <xdr:to>
      <xdr:col>16</xdr:col>
      <xdr:colOff>501385</xdr:colOff>
      <xdr:row>30</xdr:row>
      <xdr:rowOff>91647</xdr:rowOff>
    </xdr:to>
    <xdr:sp macro="" textlink="'Report details'!N2">
      <xdr:nvSpPr>
        <xdr:cNvPr id="39" name="Rectangle: Rounded Corners 38">
          <a:extLst>
            <a:ext uri="{FF2B5EF4-FFF2-40B4-BE49-F238E27FC236}">
              <a16:creationId xmlns:a16="http://schemas.microsoft.com/office/drawing/2014/main" id="{B893CCC6-8AEB-40C5-8393-6040E87D4548}"/>
            </a:ext>
          </a:extLst>
        </xdr:cNvPr>
        <xdr:cNvSpPr/>
      </xdr:nvSpPr>
      <xdr:spPr>
        <a:xfrm>
          <a:off x="9160448" y="5096388"/>
          <a:ext cx="1124641" cy="357481"/>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B6971FBA-D85D-4370-8086-AEEE59BFA97B}" type="TxLink">
            <a:rPr lang="en-US" sz="1400" b="0" i="0" u="none" strike="noStrike">
              <a:solidFill>
                <a:schemeClr val="bg1"/>
              </a:solidFill>
              <a:latin typeface="Calibri"/>
              <a:ea typeface="Calibri"/>
              <a:cs typeface="Calibri"/>
            </a:rPr>
            <a:pPr algn="l"/>
            <a:t>82</a:t>
          </a:fld>
          <a:endParaRPr lang="en-US" sz="1400">
            <a:solidFill>
              <a:schemeClr val="bg1"/>
            </a:solidFill>
          </a:endParaRPr>
        </a:p>
      </xdr:txBody>
    </xdr:sp>
    <xdr:clientData/>
  </xdr:twoCellAnchor>
  <xdr:twoCellAnchor>
    <xdr:from>
      <xdr:col>2</xdr:col>
      <xdr:colOff>537496</xdr:colOff>
      <xdr:row>17</xdr:row>
      <xdr:rowOff>62272</xdr:rowOff>
    </xdr:from>
    <xdr:to>
      <xdr:col>4</xdr:col>
      <xdr:colOff>482277</xdr:colOff>
      <xdr:row>19</xdr:row>
      <xdr:rowOff>86853</xdr:rowOff>
    </xdr:to>
    <xdr:sp macro="" textlink="">
      <xdr:nvSpPr>
        <xdr:cNvPr id="40" name="Rectangle: Rounded Corners 39">
          <a:extLst>
            <a:ext uri="{FF2B5EF4-FFF2-40B4-BE49-F238E27FC236}">
              <a16:creationId xmlns:a16="http://schemas.microsoft.com/office/drawing/2014/main" id="{D2D41A3A-E952-4CB2-BAA8-693F3926F100}"/>
            </a:ext>
          </a:extLst>
        </xdr:cNvPr>
        <xdr:cNvSpPr/>
      </xdr:nvSpPr>
      <xdr:spPr>
        <a:xfrm>
          <a:off x="1752838" y="3177791"/>
          <a:ext cx="1160123" cy="391113"/>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Grade</a:t>
          </a:r>
          <a:r>
            <a:rPr lang="en-US" sz="1400" baseline="0">
              <a:solidFill>
                <a:schemeClr val="bg1"/>
              </a:solidFill>
            </a:rPr>
            <a:t> :</a:t>
          </a:r>
          <a:endParaRPr lang="en-US" sz="1400">
            <a:solidFill>
              <a:schemeClr val="bg1"/>
            </a:solidFill>
          </a:endParaRPr>
        </a:p>
        <a:p>
          <a:pPr algn="ctr"/>
          <a:endParaRPr lang="en-US" sz="1400">
            <a:solidFill>
              <a:schemeClr val="bg1"/>
            </a:solidFill>
          </a:endParaRPr>
        </a:p>
      </xdr:txBody>
    </xdr:sp>
    <xdr:clientData/>
  </xdr:twoCellAnchor>
  <xdr:twoCellAnchor>
    <xdr:from>
      <xdr:col>2</xdr:col>
      <xdr:colOff>542412</xdr:colOff>
      <xdr:row>20</xdr:row>
      <xdr:rowOff>18028</xdr:rowOff>
    </xdr:from>
    <xdr:to>
      <xdr:col>4</xdr:col>
      <xdr:colOff>482277</xdr:colOff>
      <xdr:row>22</xdr:row>
      <xdr:rowOff>42609</xdr:rowOff>
    </xdr:to>
    <xdr:sp macro="" textlink="">
      <xdr:nvSpPr>
        <xdr:cNvPr id="41" name="Rectangle: Rounded Corners 40">
          <a:extLst>
            <a:ext uri="{FF2B5EF4-FFF2-40B4-BE49-F238E27FC236}">
              <a16:creationId xmlns:a16="http://schemas.microsoft.com/office/drawing/2014/main" id="{A98D4BE0-7931-473A-9565-5F01EAC72E10}"/>
            </a:ext>
          </a:extLst>
        </xdr:cNvPr>
        <xdr:cNvSpPr/>
      </xdr:nvSpPr>
      <xdr:spPr>
        <a:xfrm>
          <a:off x="1757754" y="3683344"/>
          <a:ext cx="1155207" cy="391113"/>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Remarks :</a:t>
          </a:r>
        </a:p>
        <a:p>
          <a:pPr algn="ctr"/>
          <a:endParaRPr lang="en-US" sz="1400">
            <a:solidFill>
              <a:schemeClr val="bg1"/>
            </a:solidFill>
          </a:endParaRPr>
        </a:p>
      </xdr:txBody>
    </xdr:sp>
    <xdr:clientData/>
  </xdr:twoCellAnchor>
  <xdr:twoCellAnchor>
    <xdr:from>
      <xdr:col>5</xdr:col>
      <xdr:colOff>173702</xdr:colOff>
      <xdr:row>17</xdr:row>
      <xdr:rowOff>83577</xdr:rowOff>
    </xdr:from>
    <xdr:to>
      <xdr:col>7</xdr:col>
      <xdr:colOff>583379</xdr:colOff>
      <xdr:row>19</xdr:row>
      <xdr:rowOff>91771</xdr:rowOff>
    </xdr:to>
    <xdr:sp macro="" textlink="'Report details'!D3">
      <xdr:nvSpPr>
        <xdr:cNvPr id="44" name="Rectangle: Rounded Corners 43">
          <a:extLst>
            <a:ext uri="{FF2B5EF4-FFF2-40B4-BE49-F238E27FC236}">
              <a16:creationId xmlns:a16="http://schemas.microsoft.com/office/drawing/2014/main" id="{2DEA5894-F10A-4A38-997B-EF5AD21F0D65}"/>
            </a:ext>
          </a:extLst>
        </xdr:cNvPr>
        <xdr:cNvSpPr/>
      </xdr:nvSpPr>
      <xdr:spPr>
        <a:xfrm>
          <a:off x="3205315" y="3147964"/>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06BCB05-9C9E-4233-BEB8-EF113648E45E}" type="TxLink">
            <a:rPr lang="en-US" sz="1400" b="0" i="0" u="none" strike="noStrike">
              <a:solidFill>
                <a:schemeClr val="bg1"/>
              </a:solidFill>
              <a:latin typeface="Calibri"/>
              <a:ea typeface="Calibri"/>
              <a:cs typeface="Calibri"/>
            </a:rPr>
            <a:pPr algn="l"/>
            <a:t>A</a:t>
          </a:fld>
          <a:endParaRPr lang="en-US" sz="1400">
            <a:solidFill>
              <a:schemeClr val="bg1"/>
            </a:solidFill>
          </a:endParaRPr>
        </a:p>
      </xdr:txBody>
    </xdr:sp>
    <xdr:clientData/>
  </xdr:twoCellAnchor>
  <xdr:twoCellAnchor>
    <xdr:from>
      <xdr:col>5</xdr:col>
      <xdr:colOff>170425</xdr:colOff>
      <xdr:row>20</xdr:row>
      <xdr:rowOff>39333</xdr:rowOff>
    </xdr:from>
    <xdr:to>
      <xdr:col>7</xdr:col>
      <xdr:colOff>580102</xdr:colOff>
      <xdr:row>22</xdr:row>
      <xdr:rowOff>47527</xdr:rowOff>
    </xdr:to>
    <xdr:sp macro="" textlink="'Report details'!B3">
      <xdr:nvSpPr>
        <xdr:cNvPr id="45" name="Rectangle: Rounded Corners 44">
          <a:extLst>
            <a:ext uri="{FF2B5EF4-FFF2-40B4-BE49-F238E27FC236}">
              <a16:creationId xmlns:a16="http://schemas.microsoft.com/office/drawing/2014/main" id="{92803C18-5AB8-4954-900B-EC286833CB13}"/>
            </a:ext>
          </a:extLst>
        </xdr:cNvPr>
        <xdr:cNvSpPr/>
      </xdr:nvSpPr>
      <xdr:spPr>
        <a:xfrm>
          <a:off x="3202038" y="3644494"/>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F664E43E-1A67-4130-A542-F8A05BA88DB1}" type="TxLink">
            <a:rPr lang="en-US" sz="1400" b="0" i="0" u="none" strike="noStrike">
              <a:solidFill>
                <a:schemeClr val="bg1"/>
              </a:solidFill>
              <a:latin typeface="Calibri"/>
              <a:ea typeface="Calibri"/>
              <a:cs typeface="Calibri"/>
            </a:rPr>
            <a:pPr algn="l"/>
            <a:t>Very Good</a:t>
          </a:fld>
          <a:endParaRPr lang="en-US" sz="1400">
            <a:solidFill>
              <a:schemeClr val="bg1"/>
            </a:solidFill>
          </a:endParaRPr>
        </a:p>
      </xdr:txBody>
    </xdr:sp>
    <xdr:clientData/>
  </xdr:twoCellAnchor>
  <xdr:twoCellAnchor>
    <xdr:from>
      <xdr:col>2</xdr:col>
      <xdr:colOff>547330</xdr:colOff>
      <xdr:row>22</xdr:row>
      <xdr:rowOff>137655</xdr:rowOff>
    </xdr:from>
    <xdr:to>
      <xdr:col>4</xdr:col>
      <xdr:colOff>472632</xdr:colOff>
      <xdr:row>24</xdr:row>
      <xdr:rowOff>162235</xdr:rowOff>
    </xdr:to>
    <xdr:sp macro="" textlink="">
      <xdr:nvSpPr>
        <xdr:cNvPr id="46" name="Rectangle: Rounded Corners 45">
          <a:extLst>
            <a:ext uri="{FF2B5EF4-FFF2-40B4-BE49-F238E27FC236}">
              <a16:creationId xmlns:a16="http://schemas.microsoft.com/office/drawing/2014/main" id="{64C95ABE-7FC0-4765-B36C-4D9237E0752A}"/>
            </a:ext>
          </a:extLst>
        </xdr:cNvPr>
        <xdr:cNvSpPr/>
      </xdr:nvSpPr>
      <xdr:spPr>
        <a:xfrm>
          <a:off x="1762672" y="4169503"/>
          <a:ext cx="1140644" cy="39111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Stream :</a:t>
          </a:r>
        </a:p>
        <a:p>
          <a:pPr algn="ctr"/>
          <a:endParaRPr lang="en-US" sz="1400">
            <a:solidFill>
              <a:schemeClr val="bg1"/>
            </a:solidFill>
          </a:endParaRPr>
        </a:p>
      </xdr:txBody>
    </xdr:sp>
    <xdr:clientData/>
  </xdr:twoCellAnchor>
  <xdr:twoCellAnchor>
    <xdr:from>
      <xdr:col>2</xdr:col>
      <xdr:colOff>552246</xdr:colOff>
      <xdr:row>25</xdr:row>
      <xdr:rowOff>85214</xdr:rowOff>
    </xdr:from>
    <xdr:to>
      <xdr:col>4</xdr:col>
      <xdr:colOff>491924</xdr:colOff>
      <xdr:row>27</xdr:row>
      <xdr:rowOff>109795</xdr:rowOff>
    </xdr:to>
    <xdr:sp macro="" textlink="">
      <xdr:nvSpPr>
        <xdr:cNvPr id="47" name="Rectangle: Rounded Corners 46">
          <a:extLst>
            <a:ext uri="{FF2B5EF4-FFF2-40B4-BE49-F238E27FC236}">
              <a16:creationId xmlns:a16="http://schemas.microsoft.com/office/drawing/2014/main" id="{D09DA7C3-6591-466D-83CC-2A30B9BE0037}"/>
            </a:ext>
          </a:extLst>
        </xdr:cNvPr>
        <xdr:cNvSpPr/>
      </xdr:nvSpPr>
      <xdr:spPr>
        <a:xfrm>
          <a:off x="1767588" y="4666860"/>
          <a:ext cx="1155020" cy="39111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Section :</a:t>
          </a:r>
        </a:p>
        <a:p>
          <a:pPr algn="ctr"/>
          <a:endParaRPr lang="en-US" sz="1400">
            <a:solidFill>
              <a:schemeClr val="bg1"/>
            </a:solidFill>
          </a:endParaRPr>
        </a:p>
      </xdr:txBody>
    </xdr:sp>
    <xdr:clientData/>
  </xdr:twoCellAnchor>
  <xdr:twoCellAnchor>
    <xdr:from>
      <xdr:col>5</xdr:col>
      <xdr:colOff>183535</xdr:colOff>
      <xdr:row>22</xdr:row>
      <xdr:rowOff>158959</xdr:rowOff>
    </xdr:from>
    <xdr:to>
      <xdr:col>7</xdr:col>
      <xdr:colOff>593212</xdr:colOff>
      <xdr:row>24</xdr:row>
      <xdr:rowOff>167152</xdr:rowOff>
    </xdr:to>
    <xdr:sp macro="" textlink="'Report details'!F3">
      <xdr:nvSpPr>
        <xdr:cNvPr id="48" name="Rectangle: Rounded Corners 47">
          <a:extLst>
            <a:ext uri="{FF2B5EF4-FFF2-40B4-BE49-F238E27FC236}">
              <a16:creationId xmlns:a16="http://schemas.microsoft.com/office/drawing/2014/main" id="{BA7DFF2E-5E0B-44E8-AF5B-CB59715389B9}"/>
            </a:ext>
          </a:extLst>
        </xdr:cNvPr>
        <xdr:cNvSpPr/>
      </xdr:nvSpPr>
      <xdr:spPr>
        <a:xfrm>
          <a:off x="3215148" y="4124636"/>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7217989B-ED83-473F-B22B-E7F4C5515AED}" type="TxLink">
            <a:rPr lang="en-US" sz="1400" b="0" i="0" u="none" strike="noStrike">
              <a:solidFill>
                <a:schemeClr val="bg1"/>
              </a:solidFill>
              <a:latin typeface="Calibri"/>
              <a:ea typeface="Calibri"/>
              <a:cs typeface="Calibri"/>
            </a:rPr>
            <a:pPr algn="l"/>
            <a:t>Science</a:t>
          </a:fld>
          <a:endParaRPr lang="en-US" sz="1800">
            <a:solidFill>
              <a:schemeClr val="bg1"/>
            </a:solidFill>
          </a:endParaRPr>
        </a:p>
      </xdr:txBody>
    </xdr:sp>
    <xdr:clientData/>
  </xdr:twoCellAnchor>
  <xdr:twoCellAnchor>
    <xdr:from>
      <xdr:col>5</xdr:col>
      <xdr:colOff>180257</xdr:colOff>
      <xdr:row>25</xdr:row>
      <xdr:rowOff>90133</xdr:rowOff>
    </xdr:from>
    <xdr:to>
      <xdr:col>7</xdr:col>
      <xdr:colOff>589934</xdr:colOff>
      <xdr:row>27</xdr:row>
      <xdr:rowOff>98327</xdr:rowOff>
    </xdr:to>
    <xdr:sp macro="" textlink="'Report details'!H3">
      <xdr:nvSpPr>
        <xdr:cNvPr id="49" name="Rectangle: Rounded Corners 48">
          <a:extLst>
            <a:ext uri="{FF2B5EF4-FFF2-40B4-BE49-F238E27FC236}">
              <a16:creationId xmlns:a16="http://schemas.microsoft.com/office/drawing/2014/main" id="{B9290D7F-E512-41DA-B94C-556CA919A545}"/>
            </a:ext>
          </a:extLst>
        </xdr:cNvPr>
        <xdr:cNvSpPr/>
      </xdr:nvSpPr>
      <xdr:spPr>
        <a:xfrm>
          <a:off x="3211870" y="4596585"/>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8F0C5D0E-B1DE-4CC2-B8FA-3983AE9EDA43}" type="TxLink">
            <a:rPr lang="en-US" sz="1400" b="0" i="0" u="none" strike="noStrike">
              <a:solidFill>
                <a:schemeClr val="bg1"/>
              </a:solidFill>
              <a:latin typeface="Calibri"/>
              <a:ea typeface="Calibri"/>
              <a:cs typeface="Calibri"/>
            </a:rPr>
            <a:pPr algn="l"/>
            <a:t>C</a:t>
          </a:fld>
          <a:endParaRPr lang="en-US" sz="1800">
            <a:solidFill>
              <a:schemeClr val="bg1"/>
            </a:solidFill>
          </a:endParaRPr>
        </a:p>
      </xdr:txBody>
    </xdr:sp>
    <xdr:clientData/>
  </xdr:twoCellAnchor>
  <xdr:twoCellAnchor>
    <xdr:from>
      <xdr:col>19</xdr:col>
      <xdr:colOff>173620</xdr:colOff>
      <xdr:row>10</xdr:row>
      <xdr:rowOff>57874</xdr:rowOff>
    </xdr:from>
    <xdr:to>
      <xdr:col>22</xdr:col>
      <xdr:colOff>270076</xdr:colOff>
      <xdr:row>12</xdr:row>
      <xdr:rowOff>163975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92DBA21-595C-AEFD-7E3E-3B9A4BAFE4FB}"/>
            </a:ext>
          </a:extLst>
        </xdr:cNvPr>
        <xdr:cNvSpPr/>
      </xdr:nvSpPr>
      <xdr:spPr>
        <a:xfrm>
          <a:off x="11719367" y="1890532"/>
          <a:ext cx="1919468" cy="47263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400"/>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4</xdr:row>
      <xdr:rowOff>148590</xdr:rowOff>
    </xdr:from>
    <xdr:to>
      <xdr:col>10</xdr:col>
      <xdr:colOff>312420</xdr:colOff>
      <xdr:row>58</xdr:row>
      <xdr:rowOff>64770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152F0A8-2A3A-0CDF-924B-0DCA036C5F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236220</xdr:colOff>
      <xdr:row>12</xdr:row>
      <xdr:rowOff>7620</xdr:rowOff>
    </xdr:from>
    <xdr:to>
      <xdr:col>1</xdr:col>
      <xdr:colOff>937260</xdr:colOff>
      <xdr:row>25</xdr:row>
      <xdr:rowOff>97155</xdr:rowOff>
    </xdr:to>
    <mc:AlternateContent xmlns:mc="http://schemas.openxmlformats.org/markup-compatibility/2006" xmlns:a14="http://schemas.microsoft.com/office/drawing/2010/main">
      <mc:Choice Requires="a14">
        <xdr:graphicFrame macro="">
          <xdr:nvGraphicFramePr>
            <xdr:cNvPr id="2" name="Student_Name">
              <a:extLst>
                <a:ext uri="{FF2B5EF4-FFF2-40B4-BE49-F238E27FC236}">
                  <a16:creationId xmlns:a16="http://schemas.microsoft.com/office/drawing/2014/main" id="{43F1A631-9A86-8D11-C29B-C9AA8EC50587}"/>
                </a:ext>
              </a:extLst>
            </xdr:cNvPr>
            <xdr:cNvGraphicFramePr/>
          </xdr:nvGraphicFramePr>
          <xdr:xfrm>
            <a:off x="0" y="0"/>
            <a:ext cx="0" cy="0"/>
          </xdr:xfrm>
          <a:graphic>
            <a:graphicData uri="http://schemas.microsoft.com/office/drawing/2010/slicer">
              <sle:slicer xmlns:sle="http://schemas.microsoft.com/office/drawing/2010/slicer" name="Student_Name"/>
            </a:graphicData>
          </a:graphic>
        </xdr:graphicFrame>
      </mc:Choice>
      <mc:Fallback xmlns="">
        <xdr:sp macro="" textlink="">
          <xdr:nvSpPr>
            <xdr:cNvPr id="0" name=""/>
            <xdr:cNvSpPr>
              <a:spLocks noTextEdit="1"/>
            </xdr:cNvSpPr>
          </xdr:nvSpPr>
          <xdr:spPr>
            <a:xfrm>
              <a:off x="236220" y="1653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99060</xdr:colOff>
      <xdr:row>4</xdr:row>
      <xdr:rowOff>0</xdr:rowOff>
    </xdr:from>
    <xdr:to>
      <xdr:col>10</xdr:col>
      <xdr:colOff>403860</xdr:colOff>
      <xdr:row>19</xdr:row>
      <xdr:rowOff>0</xdr:rowOff>
    </xdr:to>
    <xdr:graphicFrame macro="">
      <xdr:nvGraphicFramePr>
        <xdr:cNvPr id="2" name="Chart 1">
          <a:extLst>
            <a:ext uri="{FF2B5EF4-FFF2-40B4-BE49-F238E27FC236}">
              <a16:creationId xmlns:a16="http://schemas.microsoft.com/office/drawing/2014/main" id="{AD7BC49C-A27D-3FF1-B93A-194837EAE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137160</xdr:colOff>
      <xdr:row>5</xdr:row>
      <xdr:rowOff>91440</xdr:rowOff>
    </xdr:from>
    <xdr:to>
      <xdr:col>14</xdr:col>
      <xdr:colOff>137160</xdr:colOff>
      <xdr:row>18</xdr:row>
      <xdr:rowOff>180975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67E566BD-1505-EADE-AA44-AD54763BE39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63840" y="1005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411480</xdr:colOff>
      <xdr:row>5</xdr:row>
      <xdr:rowOff>99060</xdr:rowOff>
    </xdr:from>
    <xdr:to>
      <xdr:col>13</xdr:col>
      <xdr:colOff>106680</xdr:colOff>
      <xdr:row>20</xdr:row>
      <xdr:rowOff>99060</xdr:rowOff>
    </xdr:to>
    <xdr:graphicFrame macro="">
      <xdr:nvGraphicFramePr>
        <xdr:cNvPr id="2" name="Chart 1">
          <a:extLst>
            <a:ext uri="{FF2B5EF4-FFF2-40B4-BE49-F238E27FC236}">
              <a16:creationId xmlns:a16="http://schemas.microsoft.com/office/drawing/2014/main" id="{F1EC654D-FFB7-1E00-FBB2-9B97F9DF7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281940</xdr:colOff>
      <xdr:row>5</xdr:row>
      <xdr:rowOff>99060</xdr:rowOff>
    </xdr:from>
    <xdr:to>
      <xdr:col>16</xdr:col>
      <xdr:colOff>281940</xdr:colOff>
      <xdr:row>19</xdr:row>
      <xdr:rowOff>5715</xdr:rowOff>
    </xdr:to>
    <mc:AlternateContent xmlns:mc="http://schemas.openxmlformats.org/markup-compatibility/2006" xmlns:a14="http://schemas.microsoft.com/office/drawing/2010/main">
      <mc:Choice Requires="a14">
        <xdr:graphicFrame macro="">
          <xdr:nvGraphicFramePr>
            <xdr:cNvPr id="3" name="Stream">
              <a:extLst>
                <a:ext uri="{FF2B5EF4-FFF2-40B4-BE49-F238E27FC236}">
                  <a16:creationId xmlns:a16="http://schemas.microsoft.com/office/drawing/2014/main" id="{02891BEB-950E-C8F9-7CBA-E030FD2EE6B9}"/>
                </a:ext>
              </a:extLst>
            </xdr:cNvPr>
            <xdr:cNvGraphicFramePr/>
          </xdr:nvGraphicFramePr>
          <xdr:xfrm>
            <a:off x="0" y="0"/>
            <a:ext cx="0" cy="0"/>
          </xdr:xfrm>
          <a:graphic>
            <a:graphicData uri="http://schemas.microsoft.com/office/drawing/2010/slicer">
              <sle:slicer xmlns:sle="http://schemas.microsoft.com/office/drawing/2010/slicer" name="Stream"/>
            </a:graphicData>
          </a:graphic>
        </xdr:graphicFrame>
      </mc:Choice>
      <mc:Fallback xmlns="">
        <xdr:sp macro="" textlink="">
          <xdr:nvSpPr>
            <xdr:cNvPr id="0" name=""/>
            <xdr:cNvSpPr>
              <a:spLocks noTextEdit="1"/>
            </xdr:cNvSpPr>
          </xdr:nvSpPr>
          <xdr:spPr>
            <a:xfrm>
              <a:off x="9227820" y="1013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228600</xdr:colOff>
      <xdr:row>5</xdr:row>
      <xdr:rowOff>106680</xdr:rowOff>
    </xdr:from>
    <xdr:to>
      <xdr:col>5</xdr:col>
      <xdr:colOff>228600</xdr:colOff>
      <xdr:row>19</xdr:row>
      <xdr:rowOff>13335</xdr:rowOff>
    </xdr:to>
    <mc:AlternateContent xmlns:mc="http://schemas.openxmlformats.org/markup-compatibility/2006" xmlns:a14="http://schemas.microsoft.com/office/drawing/2010/main">
      <mc:Choice Requires="a14">
        <xdr:graphicFrame macro="">
          <xdr:nvGraphicFramePr>
            <xdr:cNvPr id="4" name="Grade">
              <a:extLst>
                <a:ext uri="{FF2B5EF4-FFF2-40B4-BE49-F238E27FC236}">
                  <a16:creationId xmlns:a16="http://schemas.microsoft.com/office/drawing/2014/main" id="{C0C652E2-DAB4-5075-D97C-DA6E835FDBD0}"/>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2468880" y="1021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167640</xdr:colOff>
      <xdr:row>5</xdr:row>
      <xdr:rowOff>83820</xdr:rowOff>
    </xdr:from>
    <xdr:to>
      <xdr:col>10</xdr:col>
      <xdr:colOff>472440</xdr:colOff>
      <xdr:row>20</xdr:row>
      <xdr:rowOff>83820</xdr:rowOff>
    </xdr:to>
    <xdr:graphicFrame macro="">
      <xdr:nvGraphicFramePr>
        <xdr:cNvPr id="2" name="Chart 1">
          <a:extLst>
            <a:ext uri="{FF2B5EF4-FFF2-40B4-BE49-F238E27FC236}">
              <a16:creationId xmlns:a16="http://schemas.microsoft.com/office/drawing/2014/main" id="{EC5E6E99-F84B-388D-D19F-2B5F777FB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76200</xdr:colOff>
      <xdr:row>11</xdr:row>
      <xdr:rowOff>45721</xdr:rowOff>
    </xdr:from>
    <xdr:to>
      <xdr:col>2</xdr:col>
      <xdr:colOff>411480</xdr:colOff>
      <xdr:row>22</xdr:row>
      <xdr:rowOff>129541</xdr:rowOff>
    </xdr:to>
    <mc:AlternateContent xmlns:mc="http://schemas.openxmlformats.org/markup-compatibility/2006">
      <mc:Choice xmlns:a14="http://schemas.microsoft.com/office/drawing/2010/main" Requires="a14">
        <xdr:graphicFrame macro="">
          <xdr:nvGraphicFramePr>
            <xdr:cNvPr id="3" name="Grade 1">
              <a:extLst>
                <a:ext uri="{FF2B5EF4-FFF2-40B4-BE49-F238E27FC236}">
                  <a16:creationId xmlns:a16="http://schemas.microsoft.com/office/drawing/2014/main" id="{60A12BF0-F545-3782-778D-A75E9C1BEA39}"/>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dr:sp macro="" textlink="">
          <xdr:nvSpPr>
            <xdr:cNvPr id="0" name=""/>
            <xdr:cNvSpPr>
              <a:spLocks noTextEdit="1"/>
            </xdr:cNvSpPr>
          </xdr:nvSpPr>
          <xdr:spPr>
            <a:xfrm>
              <a:off x="937260" y="2057401"/>
              <a:ext cx="18288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400050</xdr:colOff>
      <xdr:row>5</xdr:row>
      <xdr:rowOff>83820</xdr:rowOff>
    </xdr:from>
    <xdr:to>
      <xdr:col>7</xdr:col>
      <xdr:colOff>300990</xdr:colOff>
      <xdr:row>20</xdr:row>
      <xdr:rowOff>83820</xdr:rowOff>
    </xdr:to>
    <xdr:graphicFrame macro="">
      <xdr:nvGraphicFramePr>
        <xdr:cNvPr id="2" name="Chart 1">
          <a:extLst>
            <a:ext uri="{FF2B5EF4-FFF2-40B4-BE49-F238E27FC236}">
              <a16:creationId xmlns:a16="http://schemas.microsoft.com/office/drawing/2014/main" id="{D9A27BAA-CC41-59DB-1281-9EFC93A1D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883920</xdr:colOff>
      <xdr:row>7</xdr:row>
      <xdr:rowOff>0</xdr:rowOff>
    </xdr:from>
    <xdr:to>
      <xdr:col>3</xdr:col>
      <xdr:colOff>1341120</xdr:colOff>
      <xdr:row>20</xdr:row>
      <xdr:rowOff>89535</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DB555236-EAEE-9E43-AF31-51EF0EC3D68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116580" y="1280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16.576730092595" createdVersion="8" refreshedVersion="8" minRefreshableVersion="3" recordCount="50" xr:uid="{1FF3F4D6-8441-4BF9-9ADA-44F253407639}">
  <cacheSource type="worksheet">
    <worksheetSource name="Table1"/>
  </cacheSource>
  <cacheFields count="23">
    <cacheField name="Student_ID" numFmtId="0">
      <sharedItems containsSemiMixedTypes="0" containsString="0" containsNumber="1" containsInteger="1" minValue="22000" maxValue="22049"/>
    </cacheField>
    <cacheField name="Student_Name" numFmtId="0">
      <sharedItems count="50">
        <s v="Aarav Sharma"/>
        <s v="Priya Das"/>
        <s v="Rahul Roy"/>
        <s v="Kumari Nandini"/>
        <s v="Arjun Mukherjee"/>
        <s v="Sneha Roy"/>
        <s v="Rohit Das"/>
        <s v="Ishita Sen"/>
        <s v="Sayan Ghosh"/>
        <s v="Neha Chakraborty"/>
        <s v="Abhishek Dutta"/>
        <s v="Poulomi Roy"/>
        <s v="Aditya Banerjee"/>
        <s v="Riya Paul"/>
        <s v="Kunal Das"/>
        <s v="Madhurima Sen"/>
        <s v="Sourav Mondal"/>
        <s v="Nandini Roy"/>
        <s v="Aniket Ghosh"/>
        <s v="Debopriya Das"/>
        <s v="Arnab Chatterjee"/>
        <s v="Sohini Mukherjee"/>
        <s v="Ayan Roy"/>
        <s v="Taniya Das"/>
        <s v="Ritwik Ghosh"/>
        <s v="Swastika Sen"/>
        <s v="Ayush Banerjee"/>
        <s v="Riya Mukhopadhyay"/>
        <s v="Subhajit Dey"/>
        <s v="Megha Das"/>
        <s v="Abir Pal"/>
        <s v="Anushka Ghosh"/>
        <s v="Sagnik Roy"/>
        <s v="Diya Chatterjee"/>
        <s v="Rajdeep Das"/>
        <s v="Trisha Banerjee"/>
        <s v="Sayanjit Paul"/>
        <s v="Moumita Sen"/>
        <s v="Rudra Mukherjee"/>
        <s v="Ankita Ghosh"/>
        <s v="Soham Roy"/>
        <s v="Piu Das"/>
        <s v="Aritra Chakraborty"/>
        <s v="Nisha Dey"/>
        <s v="Dev Banerjee"/>
        <s v="Koel Mukherjee"/>
        <s v="Rakesh Mondal"/>
        <s v="Shreya Roy"/>
        <s v="Kaushik Das"/>
        <s v="Ipsita Ghosh"/>
      </sharedItems>
    </cacheField>
    <cacheField name="Gender" numFmtId="0">
      <sharedItems containsBlank="1" count="3">
        <s v="Male"/>
        <s v="Female"/>
        <m u="1"/>
      </sharedItems>
    </cacheField>
    <cacheField name="Stream" numFmtId="0">
      <sharedItems containsBlank="1" count="4">
        <s v="Science"/>
        <s v="Commerce"/>
        <s v="Arts"/>
        <m u="1"/>
      </sharedItems>
    </cacheField>
    <cacheField name="Section" numFmtId="0">
      <sharedItems count="3">
        <s v="A"/>
        <s v="B"/>
        <s v="C"/>
      </sharedItems>
    </cacheField>
    <cacheField name="Maths" numFmtId="0">
      <sharedItems containsSemiMixedTypes="0" containsString="0" containsNumber="1" containsInteger="1" minValue="19" maxValue="100" count="35">
        <n v="90"/>
        <n v="98"/>
        <n v="100"/>
        <n v="85"/>
        <n v="86"/>
        <n v="51"/>
        <n v="97"/>
        <n v="61"/>
        <n v="81"/>
        <n v="80"/>
        <n v="71"/>
        <n v="74"/>
        <n v="69"/>
        <n v="94"/>
        <n v="92"/>
        <n v="58"/>
        <n v="57"/>
        <n v="55"/>
        <n v="63"/>
        <n v="82"/>
        <n v="68"/>
        <n v="53"/>
        <n v="56"/>
        <n v="77"/>
        <n v="42"/>
        <n v="70"/>
        <n v="60"/>
        <n v="40"/>
        <n v="47"/>
        <n v="50"/>
        <n v="44"/>
        <n v="39"/>
        <n v="35"/>
        <n v="19"/>
        <n v="32"/>
      </sharedItems>
    </cacheField>
    <cacheField name="English" numFmtId="0">
      <sharedItems containsSemiMixedTypes="0" containsString="0" containsNumber="1" containsInteger="1" minValue="23" maxValue="100"/>
    </cacheField>
    <cacheField name="Economics" numFmtId="0">
      <sharedItems containsMixedTypes="1" containsNumber="1" containsInteger="1" minValue="20" maxValue="100"/>
    </cacheField>
    <cacheField name="Government" numFmtId="0">
      <sharedItems containsSemiMixedTypes="0" containsString="0" containsNumber="1" containsInteger="1" minValue="24" maxValue="100"/>
    </cacheField>
    <cacheField name="Literature in English" numFmtId="0">
      <sharedItems containsSemiMixedTypes="0" containsString="0" containsNumber="1" containsInteger="1" minValue="23" maxValue="100"/>
    </cacheField>
    <cacheField name="Computer Science" numFmtId="0">
      <sharedItems containsMixedTypes="1" containsNumber="1" containsInteger="1" minValue="29" maxValue="100"/>
    </cacheField>
    <cacheField name="Geography" numFmtId="0">
      <sharedItems containsMixedTypes="1" containsNumber="1" containsInteger="1" minValue="19" maxValue="97"/>
    </cacheField>
    <cacheField name="CRS" numFmtId="0">
      <sharedItems containsSemiMixedTypes="0" containsString="0" containsNumber="1" containsInteger="1" minValue="24" maxValue="100"/>
    </cacheField>
    <cacheField name="Agriculture Science" numFmtId="0">
      <sharedItems containsSemiMixedTypes="0" containsString="0" containsNumber="1" containsInteger="1" minValue="32" maxValue="99"/>
    </cacheField>
    <cacheField name="Commerce" numFmtId="0">
      <sharedItems containsSemiMixedTypes="0" containsString="0" containsNumber="1" containsInteger="1" minValue="22" maxValue="100"/>
    </cacheField>
    <cacheField name="Marketing" numFmtId="0">
      <sharedItems containsSemiMixedTypes="0" containsString="0" containsNumber="1" containsInteger="1" minValue="29" maxValue="100"/>
    </cacheField>
    <cacheField name="Civic Education" numFmtId="0">
      <sharedItems containsMixedTypes="1" containsNumber="1" containsInteger="1" minValue="28" maxValue="100"/>
    </cacheField>
    <cacheField name="Total marks obtained by Student" numFmtId="0">
      <sharedItems containsSemiMixedTypes="0" containsString="0" containsNumber="1" containsInteger="1" minValue="406" maxValue="1118"/>
    </cacheField>
    <cacheField name="Students Avg" numFmtId="0">
      <sharedItems containsSemiMixedTypes="0" containsString="0" containsNumber="1" minValue="34.67" maxValue="93.17"/>
    </cacheField>
    <cacheField name="Position" numFmtId="0">
      <sharedItems containsSemiMixedTypes="0" containsString="0" containsNumber="1" containsInteger="1" minValue="1" maxValue="50" count="47">
        <n v="4"/>
        <n v="6"/>
        <n v="8"/>
        <n v="1"/>
        <n v="3"/>
        <n v="5"/>
        <n v="2"/>
        <n v="7"/>
        <n v="20"/>
        <n v="9"/>
        <n v="10"/>
        <n v="15"/>
        <n v="12"/>
        <n v="16"/>
        <n v="17"/>
        <n v="14"/>
        <n v="19"/>
        <n v="18"/>
        <n v="11"/>
        <n v="26"/>
        <n v="29"/>
        <n v="31"/>
        <n v="32"/>
        <n v="22"/>
        <n v="28"/>
        <n v="25"/>
        <n v="27"/>
        <n v="21"/>
        <n v="33"/>
        <n v="34"/>
        <n v="35"/>
        <n v="24"/>
        <n v="42"/>
        <n v="40"/>
        <n v="36"/>
        <n v="37"/>
        <n v="38"/>
        <n v="41"/>
        <n v="43"/>
        <n v="39"/>
        <n v="44"/>
        <n v="49"/>
        <n v="50"/>
        <n v="48"/>
        <n v="47"/>
        <n v="45"/>
        <n v="46"/>
      </sharedItems>
    </cacheField>
    <cacheField name="Grade" numFmtId="0">
      <sharedItems containsBlank="1" count="7">
        <s v="A+"/>
        <s v="A"/>
        <s v="B"/>
        <s v="C"/>
        <s v="F"/>
        <s v="D"/>
        <m u="1"/>
      </sharedItems>
    </cacheField>
    <cacheField name="Attendance %" numFmtId="0">
      <sharedItems containsSemiMixedTypes="0" containsString="0" containsNumber="1" containsInteger="1" minValue="68" maxValue="99"/>
    </cacheField>
    <cacheField name="Remark" numFmtId="0">
      <sharedItems count="6">
        <s v="Excellent"/>
        <s v="Very Good"/>
        <s v="Good"/>
        <s v="Pass"/>
        <s v="Fail"/>
        <s v="Needs Improvement"/>
      </sharedItems>
    </cacheField>
  </cacheFields>
  <extLst>
    <ext xmlns:x14="http://schemas.microsoft.com/office/spreadsheetml/2009/9/main" uri="{725AE2AE-9491-48be-B2B4-4EB974FC3084}">
      <x14:pivotCacheDefinition pivotCacheId="59791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22000"/>
    <x v="0"/>
    <x v="0"/>
    <x v="0"/>
    <x v="0"/>
    <x v="0"/>
    <n v="90"/>
    <n v="90"/>
    <n v="99"/>
    <n v="90"/>
    <n v="77"/>
    <n v="95"/>
    <n v="89"/>
    <n v="89"/>
    <n v="93"/>
    <n v="94"/>
    <n v="100"/>
    <n v="1096"/>
    <n v="91.33"/>
    <x v="0"/>
    <x v="0"/>
    <n v="83"/>
    <x v="0"/>
  </r>
  <r>
    <n v="22001"/>
    <x v="1"/>
    <x v="1"/>
    <x v="0"/>
    <x v="1"/>
    <x v="1"/>
    <n v="93"/>
    <n v="84"/>
    <n v="81"/>
    <n v="94"/>
    <n v="100"/>
    <n v="92"/>
    <n v="90"/>
    <n v="97"/>
    <n v="77"/>
    <n v="88"/>
    <n v="96"/>
    <n v="1090"/>
    <n v="90.83"/>
    <x v="1"/>
    <x v="0"/>
    <n v="98"/>
    <x v="0"/>
  </r>
  <r>
    <n v="22002"/>
    <x v="2"/>
    <x v="0"/>
    <x v="0"/>
    <x v="2"/>
    <x v="2"/>
    <n v="89"/>
    <n v="95"/>
    <n v="94"/>
    <n v="99"/>
    <n v="80"/>
    <n v="97"/>
    <n v="76"/>
    <n v="65"/>
    <n v="85"/>
    <n v="82"/>
    <n v="100"/>
    <n v="1062"/>
    <n v="88.5"/>
    <x v="2"/>
    <x v="1"/>
    <n v="99"/>
    <x v="1"/>
  </r>
  <r>
    <n v="22003"/>
    <x v="3"/>
    <x v="1"/>
    <x v="0"/>
    <x v="0"/>
    <x v="1"/>
    <n v="79"/>
    <n v="100"/>
    <n v="81"/>
    <n v="91"/>
    <n v="89"/>
    <n v="93"/>
    <n v="100"/>
    <n v="98"/>
    <n v="95"/>
    <n v="98"/>
    <n v="96"/>
    <n v="1118"/>
    <n v="93.17"/>
    <x v="3"/>
    <x v="0"/>
    <n v="96"/>
    <x v="0"/>
  </r>
  <r>
    <n v="22004"/>
    <x v="4"/>
    <x v="0"/>
    <x v="0"/>
    <x v="1"/>
    <x v="3"/>
    <n v="84"/>
    <n v="87"/>
    <n v="96"/>
    <n v="89"/>
    <n v="100"/>
    <n v="83"/>
    <n v="81"/>
    <n v="99"/>
    <n v="100"/>
    <n v="97"/>
    <n v="100"/>
    <n v="1101"/>
    <n v="91.75"/>
    <x v="4"/>
    <x v="0"/>
    <n v="69"/>
    <x v="0"/>
  </r>
  <r>
    <n v="22005"/>
    <x v="5"/>
    <x v="1"/>
    <x v="0"/>
    <x v="2"/>
    <x v="2"/>
    <n v="91"/>
    <n v="77"/>
    <n v="86"/>
    <n v="100"/>
    <n v="77"/>
    <n v="92"/>
    <n v="94"/>
    <n v="88"/>
    <n v="99"/>
    <n v="97"/>
    <s v="NULL"/>
    <n v="1001"/>
    <n v="91"/>
    <x v="5"/>
    <x v="0"/>
    <n v="73"/>
    <x v="0"/>
  </r>
  <r>
    <n v="22006"/>
    <x v="6"/>
    <x v="0"/>
    <x v="0"/>
    <x v="0"/>
    <x v="4"/>
    <n v="100"/>
    <n v="74"/>
    <n v="100"/>
    <n v="84"/>
    <n v="94"/>
    <n v="92"/>
    <n v="100"/>
    <n v="90"/>
    <n v="100"/>
    <n v="100"/>
    <n v="85"/>
    <n v="1105"/>
    <n v="92.08"/>
    <x v="6"/>
    <x v="0"/>
    <n v="86"/>
    <x v="0"/>
  </r>
  <r>
    <n v="22007"/>
    <x v="7"/>
    <x v="1"/>
    <x v="0"/>
    <x v="1"/>
    <x v="1"/>
    <n v="100"/>
    <n v="87"/>
    <n v="91"/>
    <n v="96"/>
    <n v="93"/>
    <n v="79"/>
    <n v="79"/>
    <n v="88"/>
    <n v="93"/>
    <n v="67"/>
    <n v="100"/>
    <n v="1071"/>
    <n v="89.25"/>
    <x v="7"/>
    <x v="1"/>
    <n v="82"/>
    <x v="1"/>
  </r>
  <r>
    <n v="22008"/>
    <x v="8"/>
    <x v="0"/>
    <x v="0"/>
    <x v="2"/>
    <x v="5"/>
    <n v="73"/>
    <n v="78"/>
    <n v="76"/>
    <n v="75"/>
    <n v="63"/>
    <n v="70"/>
    <n v="76"/>
    <n v="74"/>
    <n v="74"/>
    <n v="67"/>
    <n v="82"/>
    <n v="859"/>
    <n v="71.58"/>
    <x v="8"/>
    <x v="2"/>
    <n v="93"/>
    <x v="2"/>
  </r>
  <r>
    <n v="22009"/>
    <x v="9"/>
    <x v="1"/>
    <x v="0"/>
    <x v="0"/>
    <x v="6"/>
    <n v="72"/>
    <n v="77"/>
    <n v="89"/>
    <n v="87"/>
    <n v="97"/>
    <n v="83"/>
    <n v="71"/>
    <n v="69"/>
    <n v="67"/>
    <n v="87"/>
    <n v="91"/>
    <n v="987"/>
    <n v="82.25"/>
    <x v="9"/>
    <x v="1"/>
    <n v="83"/>
    <x v="1"/>
  </r>
  <r>
    <n v="22010"/>
    <x v="10"/>
    <x v="0"/>
    <x v="0"/>
    <x v="1"/>
    <x v="7"/>
    <n v="73"/>
    <n v="77"/>
    <n v="77"/>
    <n v="77"/>
    <n v="79"/>
    <n v="96"/>
    <n v="69"/>
    <n v="82"/>
    <n v="70"/>
    <n v="97"/>
    <n v="85"/>
    <n v="943"/>
    <n v="78.58"/>
    <x v="10"/>
    <x v="2"/>
    <n v="87"/>
    <x v="2"/>
  </r>
  <r>
    <n v="22011"/>
    <x v="11"/>
    <x v="1"/>
    <x v="0"/>
    <x v="2"/>
    <x v="8"/>
    <n v="76"/>
    <n v="74"/>
    <n v="78"/>
    <n v="79"/>
    <n v="60"/>
    <n v="85"/>
    <n v="86"/>
    <n v="70"/>
    <n v="75"/>
    <n v="85"/>
    <n v="70"/>
    <n v="919"/>
    <n v="76.58"/>
    <x v="11"/>
    <x v="2"/>
    <n v="91"/>
    <x v="2"/>
  </r>
  <r>
    <n v="22012"/>
    <x v="12"/>
    <x v="0"/>
    <x v="0"/>
    <x v="0"/>
    <x v="9"/>
    <n v="90"/>
    <n v="77"/>
    <n v="71"/>
    <n v="65"/>
    <n v="100"/>
    <n v="71"/>
    <n v="69"/>
    <n v="72"/>
    <n v="77"/>
    <n v="79"/>
    <n v="86"/>
    <n v="937"/>
    <n v="78.08"/>
    <x v="12"/>
    <x v="2"/>
    <n v="98"/>
    <x v="2"/>
  </r>
  <r>
    <n v="22013"/>
    <x v="13"/>
    <x v="1"/>
    <x v="0"/>
    <x v="1"/>
    <x v="10"/>
    <n v="74"/>
    <s v="NULL"/>
    <n v="81"/>
    <n v="73"/>
    <n v="72"/>
    <n v="94"/>
    <n v="66"/>
    <n v="84"/>
    <n v="81"/>
    <n v="74"/>
    <n v="71"/>
    <n v="841"/>
    <n v="76.45"/>
    <x v="13"/>
    <x v="2"/>
    <n v="90"/>
    <x v="2"/>
  </r>
  <r>
    <n v="22014"/>
    <x v="14"/>
    <x v="0"/>
    <x v="0"/>
    <x v="2"/>
    <x v="11"/>
    <n v="57"/>
    <n v="71"/>
    <n v="74"/>
    <n v="67"/>
    <n v="79"/>
    <n v="90"/>
    <n v="86"/>
    <n v="71"/>
    <n v="86"/>
    <n v="80"/>
    <n v="75"/>
    <n v="910"/>
    <n v="75.83"/>
    <x v="14"/>
    <x v="2"/>
    <n v="95"/>
    <x v="2"/>
  </r>
  <r>
    <n v="22015"/>
    <x v="15"/>
    <x v="1"/>
    <x v="0"/>
    <x v="0"/>
    <x v="12"/>
    <n v="66"/>
    <n v="92"/>
    <n v="83"/>
    <n v="79"/>
    <n v="73"/>
    <n v="82"/>
    <n v="89"/>
    <n v="82"/>
    <n v="82"/>
    <n v="58"/>
    <n v="82"/>
    <n v="937"/>
    <n v="78.08"/>
    <x v="12"/>
    <x v="2"/>
    <n v="89"/>
    <x v="2"/>
  </r>
  <r>
    <n v="22016"/>
    <x v="16"/>
    <x v="0"/>
    <x v="0"/>
    <x v="1"/>
    <x v="13"/>
    <n v="86"/>
    <n v="80"/>
    <n v="74"/>
    <n v="70"/>
    <n v="67"/>
    <n v="82"/>
    <n v="78"/>
    <n v="78"/>
    <n v="70"/>
    <n v="68"/>
    <n v="84"/>
    <n v="931"/>
    <n v="77.58"/>
    <x v="15"/>
    <x v="2"/>
    <n v="90"/>
    <x v="2"/>
  </r>
  <r>
    <n v="22017"/>
    <x v="17"/>
    <x v="1"/>
    <x v="0"/>
    <x v="2"/>
    <x v="14"/>
    <n v="61"/>
    <n v="78"/>
    <n v="78"/>
    <n v="60"/>
    <n v="92"/>
    <n v="79"/>
    <n v="70"/>
    <n v="72"/>
    <n v="62"/>
    <n v="81"/>
    <n v="63"/>
    <n v="888"/>
    <n v="74"/>
    <x v="16"/>
    <x v="2"/>
    <n v="97"/>
    <x v="2"/>
  </r>
  <r>
    <n v="22018"/>
    <x v="18"/>
    <x v="0"/>
    <x v="0"/>
    <x v="0"/>
    <x v="10"/>
    <n v="78"/>
    <n v="78"/>
    <n v="81"/>
    <n v="77"/>
    <n v="74"/>
    <n v="76"/>
    <n v="80"/>
    <n v="55"/>
    <n v="81"/>
    <n v="74"/>
    <n v="77"/>
    <n v="902"/>
    <n v="75.17"/>
    <x v="17"/>
    <x v="2"/>
    <n v="85"/>
    <x v="2"/>
  </r>
  <r>
    <n v="22019"/>
    <x v="19"/>
    <x v="1"/>
    <x v="0"/>
    <x v="1"/>
    <x v="15"/>
    <n v="77"/>
    <n v="81"/>
    <n v="79"/>
    <n v="84"/>
    <n v="70"/>
    <n v="90"/>
    <n v="73"/>
    <n v="75"/>
    <n v="76"/>
    <n v="90"/>
    <n v="85"/>
    <n v="938"/>
    <n v="78.17"/>
    <x v="18"/>
    <x v="2"/>
    <n v="87"/>
    <x v="2"/>
  </r>
  <r>
    <n v="22020"/>
    <x v="20"/>
    <x v="0"/>
    <x v="1"/>
    <x v="2"/>
    <x v="16"/>
    <n v="61"/>
    <n v="63"/>
    <n v="79"/>
    <n v="61"/>
    <n v="72"/>
    <n v="74"/>
    <n v="75"/>
    <n v="42"/>
    <n v="71"/>
    <n v="66"/>
    <n v="64"/>
    <n v="785"/>
    <n v="65.42"/>
    <x v="19"/>
    <x v="3"/>
    <n v="84"/>
    <x v="3"/>
  </r>
  <r>
    <n v="22021"/>
    <x v="21"/>
    <x v="1"/>
    <x v="1"/>
    <x v="0"/>
    <x v="17"/>
    <n v="56"/>
    <n v="75"/>
    <n v="72"/>
    <n v="59"/>
    <n v="64"/>
    <n v="62"/>
    <n v="68"/>
    <n v="65"/>
    <n v="73"/>
    <n v="53"/>
    <n v="69"/>
    <n v="771"/>
    <n v="64.25"/>
    <x v="20"/>
    <x v="3"/>
    <n v="82"/>
    <x v="3"/>
  </r>
  <r>
    <n v="22022"/>
    <x v="22"/>
    <x v="0"/>
    <x v="1"/>
    <x v="1"/>
    <x v="17"/>
    <n v="92"/>
    <s v="NULL"/>
    <n v="53"/>
    <n v="58"/>
    <n v="53"/>
    <n v="69"/>
    <n v="63"/>
    <n v="70"/>
    <n v="59"/>
    <n v="77"/>
    <n v="54"/>
    <n v="703"/>
    <n v="63.91"/>
    <x v="21"/>
    <x v="3"/>
    <n v="75"/>
    <x v="3"/>
  </r>
  <r>
    <n v="22023"/>
    <x v="23"/>
    <x v="1"/>
    <x v="1"/>
    <x v="2"/>
    <x v="18"/>
    <n v="78"/>
    <n v="63"/>
    <n v="58"/>
    <n v="59"/>
    <n v="59"/>
    <n v="43"/>
    <n v="66"/>
    <n v="67"/>
    <n v="61"/>
    <n v="57"/>
    <n v="68"/>
    <n v="742"/>
    <n v="61.83"/>
    <x v="22"/>
    <x v="3"/>
    <n v="80"/>
    <x v="3"/>
  </r>
  <r>
    <n v="22024"/>
    <x v="24"/>
    <x v="0"/>
    <x v="1"/>
    <x v="0"/>
    <x v="19"/>
    <n v="65"/>
    <n v="59"/>
    <n v="59"/>
    <n v="64"/>
    <n v="52"/>
    <n v="63"/>
    <n v="65"/>
    <n v="83"/>
    <n v="74"/>
    <n v="75"/>
    <n v="57"/>
    <n v="798"/>
    <n v="66.5"/>
    <x v="23"/>
    <x v="3"/>
    <n v="88"/>
    <x v="3"/>
  </r>
  <r>
    <n v="22025"/>
    <x v="25"/>
    <x v="1"/>
    <x v="1"/>
    <x v="1"/>
    <x v="10"/>
    <n v="53"/>
    <n v="68"/>
    <n v="69"/>
    <n v="57"/>
    <n v="84"/>
    <n v="70"/>
    <n v="45"/>
    <n v="70"/>
    <n v="60"/>
    <n v="65"/>
    <n v="69"/>
    <n v="781"/>
    <n v="65.08"/>
    <x v="24"/>
    <x v="3"/>
    <n v="75"/>
    <x v="3"/>
  </r>
  <r>
    <n v="22026"/>
    <x v="26"/>
    <x v="0"/>
    <x v="1"/>
    <x v="2"/>
    <x v="20"/>
    <n v="44"/>
    <n v="53"/>
    <n v="72"/>
    <n v="78"/>
    <n v="84"/>
    <n v="83"/>
    <n v="44"/>
    <n v="72"/>
    <n v="45"/>
    <n v="81"/>
    <n v="67"/>
    <n v="791"/>
    <n v="65.92"/>
    <x v="25"/>
    <x v="3"/>
    <n v="79"/>
    <x v="3"/>
  </r>
  <r>
    <n v="22027"/>
    <x v="27"/>
    <x v="1"/>
    <x v="1"/>
    <x v="0"/>
    <x v="21"/>
    <n v="85"/>
    <n v="71"/>
    <n v="46"/>
    <n v="67"/>
    <n v="57"/>
    <n v="66"/>
    <n v="60"/>
    <n v="78"/>
    <n v="50"/>
    <n v="68"/>
    <n v="83"/>
    <n v="784"/>
    <n v="65.33"/>
    <x v="26"/>
    <x v="3"/>
    <n v="80"/>
    <x v="3"/>
  </r>
  <r>
    <n v="22028"/>
    <x v="28"/>
    <x v="0"/>
    <x v="1"/>
    <x v="1"/>
    <x v="22"/>
    <n v="67"/>
    <n v="67"/>
    <n v="58"/>
    <n v="71"/>
    <n v="65"/>
    <n v="55"/>
    <n v="82"/>
    <n v="72"/>
    <n v="63"/>
    <n v="58"/>
    <n v="57"/>
    <n v="771"/>
    <n v="64.25"/>
    <x v="20"/>
    <x v="3"/>
    <n v="81"/>
    <x v="3"/>
  </r>
  <r>
    <n v="22029"/>
    <x v="29"/>
    <x v="1"/>
    <x v="1"/>
    <x v="2"/>
    <x v="23"/>
    <n v="63"/>
    <n v="69"/>
    <n v="63"/>
    <n v="71"/>
    <n v="63"/>
    <n v="72"/>
    <n v="63"/>
    <n v="73"/>
    <n v="71"/>
    <n v="63"/>
    <n v="56"/>
    <n v="804"/>
    <n v="67"/>
    <x v="27"/>
    <x v="3"/>
    <n v="98"/>
    <x v="3"/>
  </r>
  <r>
    <n v="22030"/>
    <x v="30"/>
    <x v="0"/>
    <x v="1"/>
    <x v="0"/>
    <x v="17"/>
    <n v="57"/>
    <n v="55"/>
    <n v="73"/>
    <n v="64"/>
    <s v="NULL"/>
    <n v="87"/>
    <n v="65"/>
    <n v="49"/>
    <n v="61"/>
    <n v="64"/>
    <n v="50"/>
    <n v="680"/>
    <n v="61.82"/>
    <x v="28"/>
    <x v="3"/>
    <n v="85"/>
    <x v="3"/>
  </r>
  <r>
    <n v="22031"/>
    <x v="31"/>
    <x v="1"/>
    <x v="1"/>
    <x v="1"/>
    <x v="24"/>
    <n v="75"/>
    <n v="77"/>
    <n v="58"/>
    <n v="62"/>
    <n v="60"/>
    <n v="74"/>
    <n v="58"/>
    <n v="60"/>
    <n v="57"/>
    <n v="60"/>
    <n v="52"/>
    <n v="735"/>
    <n v="61.25"/>
    <x v="29"/>
    <x v="3"/>
    <n v="86"/>
    <x v="3"/>
  </r>
  <r>
    <n v="22032"/>
    <x v="32"/>
    <x v="0"/>
    <x v="1"/>
    <x v="2"/>
    <x v="25"/>
    <n v="78"/>
    <n v="52"/>
    <n v="76"/>
    <n v="70"/>
    <n v="76"/>
    <n v="49"/>
    <n v="75"/>
    <n v="62"/>
    <n v="71"/>
    <n v="68"/>
    <n v="51"/>
    <n v="798"/>
    <n v="66.5"/>
    <x v="23"/>
    <x v="3"/>
    <n v="74"/>
    <x v="3"/>
  </r>
  <r>
    <n v="22033"/>
    <x v="33"/>
    <x v="1"/>
    <x v="1"/>
    <x v="0"/>
    <x v="26"/>
    <n v="74"/>
    <n v="59"/>
    <n v="54"/>
    <n v="71"/>
    <n v="40"/>
    <n v="63"/>
    <n v="50"/>
    <n v="61"/>
    <n v="79"/>
    <n v="61"/>
    <n v="61"/>
    <n v="733"/>
    <n v="61.08"/>
    <x v="30"/>
    <x v="3"/>
    <n v="80"/>
    <x v="3"/>
  </r>
  <r>
    <n v="22034"/>
    <x v="34"/>
    <x v="0"/>
    <x v="1"/>
    <x v="1"/>
    <x v="10"/>
    <n v="62"/>
    <n v="58"/>
    <n v="81"/>
    <n v="66"/>
    <n v="67"/>
    <n v="78"/>
    <n v="63"/>
    <n v="66"/>
    <n v="54"/>
    <n v="74"/>
    <n v="56"/>
    <n v="796"/>
    <n v="66.33"/>
    <x v="31"/>
    <x v="3"/>
    <n v="86"/>
    <x v="3"/>
  </r>
  <r>
    <n v="22035"/>
    <x v="35"/>
    <x v="1"/>
    <x v="2"/>
    <x v="2"/>
    <x v="5"/>
    <n v="43"/>
    <n v="48"/>
    <n v="56"/>
    <n v="44"/>
    <n v="33"/>
    <n v="66"/>
    <n v="36"/>
    <n v="54"/>
    <n v="46"/>
    <n v="58"/>
    <n v="38"/>
    <n v="573"/>
    <n v="47.75"/>
    <x v="32"/>
    <x v="4"/>
    <n v="82"/>
    <x v="4"/>
  </r>
  <r>
    <n v="22036"/>
    <x v="36"/>
    <x v="0"/>
    <x v="2"/>
    <x v="0"/>
    <x v="27"/>
    <n v="55"/>
    <n v="57"/>
    <n v="50"/>
    <n v="60"/>
    <n v="61"/>
    <n v="40"/>
    <n v="50"/>
    <n v="46"/>
    <n v="68"/>
    <n v="35"/>
    <n v="59"/>
    <n v="621"/>
    <n v="51.75"/>
    <x v="33"/>
    <x v="5"/>
    <n v="91"/>
    <x v="5"/>
  </r>
  <r>
    <n v="22037"/>
    <x v="37"/>
    <x v="1"/>
    <x v="2"/>
    <x v="1"/>
    <x v="2"/>
    <n v="46"/>
    <n v="62"/>
    <n v="46"/>
    <n v="63"/>
    <n v="69"/>
    <n v="37"/>
    <n v="58"/>
    <n v="57"/>
    <n v="46"/>
    <n v="54"/>
    <n v="41"/>
    <n v="679"/>
    <n v="56.58"/>
    <x v="34"/>
    <x v="5"/>
    <n v="79"/>
    <x v="5"/>
  </r>
  <r>
    <n v="22038"/>
    <x v="38"/>
    <x v="0"/>
    <x v="2"/>
    <x v="2"/>
    <x v="21"/>
    <n v="63"/>
    <n v="51"/>
    <n v="45"/>
    <n v="42"/>
    <n v="71"/>
    <n v="58"/>
    <n v="55"/>
    <n v="48"/>
    <n v="56"/>
    <n v="55"/>
    <n v="63"/>
    <n v="660"/>
    <n v="55"/>
    <x v="35"/>
    <x v="5"/>
    <n v="87"/>
    <x v="5"/>
  </r>
  <r>
    <n v="22039"/>
    <x v="39"/>
    <x v="1"/>
    <x v="2"/>
    <x v="0"/>
    <x v="28"/>
    <n v="62"/>
    <n v="70"/>
    <n v="60"/>
    <n v="39"/>
    <n v="63"/>
    <n v="54"/>
    <n v="52"/>
    <n v="62"/>
    <n v="44"/>
    <n v="29"/>
    <n v="56"/>
    <n v="638"/>
    <n v="53.17"/>
    <x v="36"/>
    <x v="5"/>
    <n v="68"/>
    <x v="5"/>
  </r>
  <r>
    <n v="22040"/>
    <x v="40"/>
    <x v="0"/>
    <x v="2"/>
    <x v="1"/>
    <x v="29"/>
    <n v="62"/>
    <n v="67"/>
    <n v="41"/>
    <n v="37"/>
    <n v="49"/>
    <n v="59"/>
    <n v="32"/>
    <n v="45"/>
    <n v="53"/>
    <n v="43"/>
    <n v="53"/>
    <n v="591"/>
    <n v="49.25"/>
    <x v="37"/>
    <x v="4"/>
    <n v="76"/>
    <x v="4"/>
  </r>
  <r>
    <n v="22041"/>
    <x v="41"/>
    <x v="1"/>
    <x v="2"/>
    <x v="2"/>
    <x v="30"/>
    <n v="37"/>
    <n v="49"/>
    <n v="34"/>
    <n v="77"/>
    <n v="39"/>
    <n v="31"/>
    <n v="48"/>
    <n v="40"/>
    <n v="44"/>
    <n v="62"/>
    <n v="58"/>
    <n v="563"/>
    <n v="46.92"/>
    <x v="38"/>
    <x v="4"/>
    <n v="85"/>
    <x v="4"/>
  </r>
  <r>
    <n v="22042"/>
    <x v="42"/>
    <x v="0"/>
    <x v="2"/>
    <x v="0"/>
    <x v="16"/>
    <n v="48"/>
    <n v="52"/>
    <n v="61"/>
    <n v="44"/>
    <n v="55"/>
    <n v="58"/>
    <n v="47"/>
    <n v="62"/>
    <n v="49"/>
    <n v="58"/>
    <n v="43"/>
    <n v="634"/>
    <n v="52.83"/>
    <x v="39"/>
    <x v="5"/>
    <n v="70"/>
    <x v="5"/>
  </r>
  <r>
    <n v="22043"/>
    <x v="43"/>
    <x v="1"/>
    <x v="2"/>
    <x v="1"/>
    <x v="31"/>
    <n v="36"/>
    <n v="46"/>
    <n v="37"/>
    <n v="62"/>
    <n v="50"/>
    <n v="42"/>
    <n v="40"/>
    <n v="40"/>
    <n v="59"/>
    <n v="34"/>
    <n v="34"/>
    <n v="519"/>
    <n v="43.25"/>
    <x v="40"/>
    <x v="4"/>
    <n v="71"/>
    <x v="4"/>
  </r>
  <r>
    <n v="22044"/>
    <x v="44"/>
    <x v="0"/>
    <x v="2"/>
    <x v="2"/>
    <x v="32"/>
    <n v="40"/>
    <n v="50"/>
    <n v="36"/>
    <n v="39"/>
    <n v="49"/>
    <n v="19"/>
    <n v="24"/>
    <n v="36"/>
    <n v="22"/>
    <n v="44"/>
    <n v="47"/>
    <n v="441"/>
    <n v="36.75"/>
    <x v="41"/>
    <x v="4"/>
    <n v="86"/>
    <x v="4"/>
  </r>
  <r>
    <n v="22045"/>
    <x v="45"/>
    <x v="1"/>
    <x v="2"/>
    <x v="0"/>
    <x v="33"/>
    <n v="29"/>
    <n v="20"/>
    <n v="29"/>
    <n v="23"/>
    <n v="56"/>
    <n v="44"/>
    <n v="52"/>
    <n v="43"/>
    <n v="33"/>
    <n v="37"/>
    <n v="31"/>
    <n v="416"/>
    <n v="34.67"/>
    <x v="42"/>
    <x v="4"/>
    <n v="76"/>
    <x v="4"/>
  </r>
  <r>
    <n v="22046"/>
    <x v="46"/>
    <x v="0"/>
    <x v="2"/>
    <x v="1"/>
    <x v="34"/>
    <n v="23"/>
    <n v="43"/>
    <n v="27"/>
    <n v="51"/>
    <n v="43"/>
    <s v="NULL"/>
    <n v="36"/>
    <n v="39"/>
    <n v="38"/>
    <n v="29"/>
    <n v="45"/>
    <n v="406"/>
    <n v="36.909999999999997"/>
    <x v="43"/>
    <x v="4"/>
    <n v="99"/>
    <x v="4"/>
  </r>
  <r>
    <n v="22047"/>
    <x v="47"/>
    <x v="1"/>
    <x v="2"/>
    <x v="2"/>
    <x v="21"/>
    <n v="36"/>
    <n v="47"/>
    <n v="26"/>
    <n v="25"/>
    <n v="46"/>
    <n v="47"/>
    <n v="38"/>
    <n v="44"/>
    <n v="28"/>
    <n v="29"/>
    <n v="41"/>
    <n v="460"/>
    <n v="38.33"/>
    <x v="44"/>
    <x v="4"/>
    <n v="74"/>
    <x v="4"/>
  </r>
  <r>
    <n v="22048"/>
    <x v="48"/>
    <x v="0"/>
    <x v="2"/>
    <x v="0"/>
    <x v="31"/>
    <n v="32"/>
    <n v="51"/>
    <n v="24"/>
    <n v="57"/>
    <n v="50"/>
    <n v="40"/>
    <n v="51"/>
    <n v="32"/>
    <n v="33"/>
    <n v="59"/>
    <n v="43"/>
    <n v="511"/>
    <n v="42.58"/>
    <x v="45"/>
    <x v="4"/>
    <n v="68"/>
    <x v="4"/>
  </r>
  <r>
    <n v="22049"/>
    <x v="49"/>
    <x v="1"/>
    <x v="2"/>
    <x v="1"/>
    <x v="24"/>
    <n v="46"/>
    <n v="42"/>
    <n v="31"/>
    <n v="51"/>
    <n v="29"/>
    <n v="39"/>
    <n v="41"/>
    <n v="44"/>
    <n v="38"/>
    <n v="37"/>
    <n v="28"/>
    <n v="468"/>
    <n v="39"/>
    <x v="46"/>
    <x v="4"/>
    <n v="86"/>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59D1CB-3011-456D-9396-03560CA7E1F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Q11" firstHeaderRow="0" firstDataRow="1" firstDataCol="1"/>
  <pivotFields count="23">
    <pivotField dataField="1" showAll="0"/>
    <pivotField axis="axisRow" showAll="0">
      <items count="51">
        <item h="1" x="0"/>
        <item h="1" x="10"/>
        <item h="1" x="30"/>
        <item h="1" x="12"/>
        <item h="1" x="18"/>
        <item h="1" x="39"/>
        <item h="1" x="31"/>
        <item h="1" x="42"/>
        <item h="1" x="4"/>
        <item h="1" x="20"/>
        <item h="1" x="22"/>
        <item h="1" x="26"/>
        <item h="1" x="19"/>
        <item h="1" x="44"/>
        <item h="1" x="33"/>
        <item h="1" x="49"/>
        <item h="1" x="7"/>
        <item h="1" x="48"/>
        <item h="1" x="45"/>
        <item h="1" x="3"/>
        <item h="1" x="14"/>
        <item h="1" x="15"/>
        <item h="1" x="29"/>
        <item h="1" x="37"/>
        <item h="1" x="17"/>
        <item h="1" x="9"/>
        <item h="1" x="43"/>
        <item h="1" x="41"/>
        <item h="1" x="11"/>
        <item h="1" x="1"/>
        <item x="2"/>
        <item h="1" x="34"/>
        <item h="1" x="46"/>
        <item h="1" x="24"/>
        <item h="1" x="27"/>
        <item h="1" x="13"/>
        <item h="1" x="6"/>
        <item h="1" x="38"/>
        <item h="1" x="32"/>
        <item h="1" x="8"/>
        <item h="1" x="36"/>
        <item h="1" x="47"/>
        <item h="1" x="5"/>
        <item h="1" x="40"/>
        <item h="1" x="21"/>
        <item h="1" x="16"/>
        <item h="1" x="28"/>
        <item h="1" x="25"/>
        <item h="1" x="23"/>
        <item h="1" x="35"/>
        <item t="default"/>
      </items>
    </pivotField>
    <pivotField showAll="0"/>
    <pivotField axis="axisRow" showAll="0">
      <items count="5">
        <item x="2"/>
        <item x="1"/>
        <item x="0"/>
        <item m="1" x="3"/>
        <item t="default"/>
      </items>
    </pivotField>
    <pivotField axis="axisRow" showAll="0">
      <items count="4">
        <item x="0"/>
        <item x="1"/>
        <item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axis="axisRow" showAll="0">
      <items count="8">
        <item x="1"/>
        <item x="0"/>
        <item x="2"/>
        <item x="3"/>
        <item x="5"/>
        <item x="4"/>
        <item m="1" x="6"/>
        <item t="default"/>
      </items>
    </pivotField>
    <pivotField showAll="0"/>
    <pivotField axis="axisRow" showAll="0">
      <items count="7">
        <item x="0"/>
        <item x="4"/>
        <item x="2"/>
        <item x="5"/>
        <item x="3"/>
        <item x="1"/>
        <item t="default"/>
      </items>
    </pivotField>
  </pivotFields>
  <rowFields count="5">
    <field x="1"/>
    <field x="22"/>
    <field x="20"/>
    <field x="3"/>
    <field x="4"/>
  </rowFields>
  <rowItems count="6">
    <i>
      <x v="30"/>
    </i>
    <i r="1">
      <x v="5"/>
    </i>
    <i r="2">
      <x/>
    </i>
    <i r="3">
      <x v="2"/>
    </i>
    <i r="4">
      <x v="2"/>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name="Sum of Student_ID" fld="0" baseField="0" baseItem="0"/>
    <dataField name="Sum of Civic Education" fld="16" baseField="1" baseItem="0"/>
    <dataField name="Sum of Computer Science" fld="10" baseField="1" baseItem="0"/>
    <dataField name="Sum of Economics" fld="7" baseField="1" baseItem="0"/>
    <dataField name="Sum of Maths" fld="5" baseField="0" baseItem="0"/>
    <dataField name="Sum of Geography" fld="11" baseField="1" baseItem="0"/>
    <dataField name="Sum of English" fld="6" baseField="0" baseItem="0"/>
    <dataField name="Sum of Government" fld="8" baseField="0" baseItem="0"/>
    <dataField name="Sum of Literature in English" fld="9" baseField="0" baseItem="0"/>
    <dataField name="Sum of CRS" fld="12" baseField="0" baseItem="0"/>
    <dataField name="Sum of Agriculture Science" fld="13" baseField="0" baseItem="0"/>
    <dataField name="Sum of Commerce" fld="14" baseField="0" baseItem="0"/>
    <dataField name="Sum of Marketing" fld="15" baseField="0" baseItem="0"/>
    <dataField name="Sum of Total marks obtained by Student" fld="17" baseField="0" baseItem="0"/>
    <dataField name="Sum of Students Avg" fld="18" baseField="0" baseItem="0"/>
    <dataField name="Sum of Position"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6BBC4D-51AC-4E3D-B416-47981D5C57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23">
    <pivotField showAll="0"/>
    <pivotField showAll="0"/>
    <pivotField axis="axisRow" showAll="0">
      <items count="4">
        <item x="1"/>
        <item h="1" x="0"/>
        <item h="1"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8">
        <item x="1"/>
        <item x="0"/>
        <item x="2"/>
        <item x="3"/>
        <item x="5"/>
        <item x="4"/>
        <item m="1" x="6"/>
        <item t="default"/>
      </items>
    </pivotField>
    <pivotField showAll="0"/>
    <pivotField showAll="0"/>
  </pivotFields>
  <rowFields count="2">
    <field x="2"/>
    <field x="20"/>
  </rowFields>
  <rowItems count="8">
    <i>
      <x/>
    </i>
    <i r="1">
      <x/>
    </i>
    <i r="1">
      <x v="1"/>
    </i>
    <i r="1">
      <x v="2"/>
    </i>
    <i r="1">
      <x v="3"/>
    </i>
    <i r="1">
      <x v="4"/>
    </i>
    <i r="1">
      <x v="5"/>
    </i>
    <i t="grand">
      <x/>
    </i>
  </rowItems>
  <colItems count="1">
    <i/>
  </colItems>
  <dataFields count="1">
    <dataField name="Count of Students Avg" fld="18" subtotal="count" baseField="2" baseItem="1" numFmtId="1"/>
  </dataFields>
  <chartFormats count="26">
    <chartFormat chart="0"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3">
          <reference field="4294967294" count="1" selected="0">
            <x v="0"/>
          </reference>
          <reference field="2" count="1" selected="0">
            <x v="1"/>
          </reference>
          <reference field="20" count="1" selected="0">
            <x v="0"/>
          </reference>
        </references>
      </pivotArea>
    </chartFormat>
    <chartFormat chart="15" format="10">
      <pivotArea type="data" outline="0" fieldPosition="0">
        <references count="3">
          <reference field="4294967294" count="1" selected="0">
            <x v="0"/>
          </reference>
          <reference field="2" count="1" selected="0">
            <x v="1"/>
          </reference>
          <reference field="20" count="1" selected="0">
            <x v="1"/>
          </reference>
        </references>
      </pivotArea>
    </chartFormat>
    <chartFormat chart="15" format="11">
      <pivotArea type="data" outline="0" fieldPosition="0">
        <references count="3">
          <reference field="4294967294" count="1" selected="0">
            <x v="0"/>
          </reference>
          <reference field="2" count="1" selected="0">
            <x v="1"/>
          </reference>
          <reference field="20" count="1" selected="0">
            <x v="2"/>
          </reference>
        </references>
      </pivotArea>
    </chartFormat>
    <chartFormat chart="15" format="12">
      <pivotArea type="data" outline="0" fieldPosition="0">
        <references count="3">
          <reference field="4294967294" count="1" selected="0">
            <x v="0"/>
          </reference>
          <reference field="2" count="1" selected="0">
            <x v="1"/>
          </reference>
          <reference field="20" count="1" selected="0">
            <x v="3"/>
          </reference>
        </references>
      </pivotArea>
    </chartFormat>
    <chartFormat chart="15" format="13">
      <pivotArea type="data" outline="0" fieldPosition="0">
        <references count="3">
          <reference field="4294967294" count="1" selected="0">
            <x v="0"/>
          </reference>
          <reference field="2" count="1" selected="0">
            <x v="1"/>
          </reference>
          <reference field="20" count="1" selected="0">
            <x v="4"/>
          </reference>
        </references>
      </pivotArea>
    </chartFormat>
    <chartFormat chart="15" format="14">
      <pivotArea type="data" outline="0" fieldPosition="0">
        <references count="3">
          <reference field="4294967294" count="1" selected="0">
            <x v="0"/>
          </reference>
          <reference field="2" count="1" selected="0">
            <x v="1"/>
          </reference>
          <reference field="20" count="1" selected="0">
            <x v="5"/>
          </reference>
        </references>
      </pivotArea>
    </chartFormat>
    <chartFormat chart="15" format="15">
      <pivotArea type="data" outline="0" fieldPosition="0">
        <references count="3">
          <reference field="4294967294" count="1" selected="0">
            <x v="0"/>
          </reference>
          <reference field="2" count="1" selected="0">
            <x v="0"/>
          </reference>
          <reference field="20" count="1" selected="0">
            <x v="0"/>
          </reference>
        </references>
      </pivotArea>
    </chartFormat>
    <chartFormat chart="15" format="16">
      <pivotArea type="data" outline="0" fieldPosition="0">
        <references count="3">
          <reference field="4294967294" count="1" selected="0">
            <x v="0"/>
          </reference>
          <reference field="2" count="1" selected="0">
            <x v="0"/>
          </reference>
          <reference field="20" count="1" selected="0">
            <x v="1"/>
          </reference>
        </references>
      </pivotArea>
    </chartFormat>
    <chartFormat chart="15" format="17">
      <pivotArea type="data" outline="0" fieldPosition="0">
        <references count="3">
          <reference field="4294967294" count="1" selected="0">
            <x v="0"/>
          </reference>
          <reference field="2" count="1" selected="0">
            <x v="0"/>
          </reference>
          <reference field="20" count="1" selected="0">
            <x v="2"/>
          </reference>
        </references>
      </pivotArea>
    </chartFormat>
    <chartFormat chart="15" format="18">
      <pivotArea type="data" outline="0" fieldPosition="0">
        <references count="3">
          <reference field="4294967294" count="1" selected="0">
            <x v="0"/>
          </reference>
          <reference field="2" count="1" selected="0">
            <x v="0"/>
          </reference>
          <reference field="20" count="1" selected="0">
            <x v="3"/>
          </reference>
        </references>
      </pivotArea>
    </chartFormat>
    <chartFormat chart="15" format="19">
      <pivotArea type="data" outline="0" fieldPosition="0">
        <references count="3">
          <reference field="4294967294" count="1" selected="0">
            <x v="0"/>
          </reference>
          <reference field="2" count="1" selected="0">
            <x v="0"/>
          </reference>
          <reference field="20" count="1" selected="0">
            <x v="4"/>
          </reference>
        </references>
      </pivotArea>
    </chartFormat>
    <chartFormat chart="15" format="20">
      <pivotArea type="data" outline="0" fieldPosition="0">
        <references count="3">
          <reference field="4294967294" count="1" selected="0">
            <x v="0"/>
          </reference>
          <reference field="2" count="1" selected="0">
            <x v="0"/>
          </reference>
          <reference field="20" count="1" selected="0">
            <x v="5"/>
          </reference>
        </references>
      </pivotArea>
    </chartFormat>
    <chartFormat chart="0" format="13">
      <pivotArea type="data" outline="0" fieldPosition="0">
        <references count="3">
          <reference field="4294967294" count="1" selected="0">
            <x v="0"/>
          </reference>
          <reference field="2" count="1" selected="0">
            <x v="0"/>
          </reference>
          <reference field="20" count="1" selected="0">
            <x v="0"/>
          </reference>
        </references>
      </pivotArea>
    </chartFormat>
    <chartFormat chart="0" format="14">
      <pivotArea type="data" outline="0" fieldPosition="0">
        <references count="3">
          <reference field="4294967294" count="1" selected="0">
            <x v="0"/>
          </reference>
          <reference field="2" count="1" selected="0">
            <x v="0"/>
          </reference>
          <reference field="20" count="1" selected="0">
            <x v="1"/>
          </reference>
        </references>
      </pivotArea>
    </chartFormat>
    <chartFormat chart="0" format="15">
      <pivotArea type="data" outline="0" fieldPosition="0">
        <references count="3">
          <reference field="4294967294" count="1" selected="0">
            <x v="0"/>
          </reference>
          <reference field="2" count="1" selected="0">
            <x v="0"/>
          </reference>
          <reference field="20" count="1" selected="0">
            <x v="2"/>
          </reference>
        </references>
      </pivotArea>
    </chartFormat>
    <chartFormat chart="0" format="16">
      <pivotArea type="data" outline="0" fieldPosition="0">
        <references count="3">
          <reference field="4294967294" count="1" selected="0">
            <x v="0"/>
          </reference>
          <reference field="2" count="1" selected="0">
            <x v="0"/>
          </reference>
          <reference field="20" count="1" selected="0">
            <x v="3"/>
          </reference>
        </references>
      </pivotArea>
    </chartFormat>
    <chartFormat chart="0" format="17">
      <pivotArea type="data" outline="0" fieldPosition="0">
        <references count="3">
          <reference field="4294967294" count="1" selected="0">
            <x v="0"/>
          </reference>
          <reference field="2" count="1" selected="0">
            <x v="0"/>
          </reference>
          <reference field="20" count="1" selected="0">
            <x v="4"/>
          </reference>
        </references>
      </pivotArea>
    </chartFormat>
    <chartFormat chart="0" format="18">
      <pivotArea type="data" outline="0" fieldPosition="0">
        <references count="3">
          <reference field="4294967294" count="1" selected="0">
            <x v="0"/>
          </reference>
          <reference field="2" count="1" selected="0">
            <x v="0"/>
          </reference>
          <reference field="20" count="1" selected="0">
            <x v="5"/>
          </reference>
        </references>
      </pivotArea>
    </chartFormat>
    <chartFormat chart="0" format="19">
      <pivotArea type="data" outline="0" fieldPosition="0">
        <references count="3">
          <reference field="4294967294" count="1" selected="0">
            <x v="0"/>
          </reference>
          <reference field="2" count="1" selected="0">
            <x v="1"/>
          </reference>
          <reference field="20" count="1" selected="0">
            <x v="0"/>
          </reference>
        </references>
      </pivotArea>
    </chartFormat>
    <chartFormat chart="0" format="20">
      <pivotArea type="data" outline="0" fieldPosition="0">
        <references count="3">
          <reference field="4294967294" count="1" selected="0">
            <x v="0"/>
          </reference>
          <reference field="2" count="1" selected="0">
            <x v="1"/>
          </reference>
          <reference field="20" count="1" selected="0">
            <x v="1"/>
          </reference>
        </references>
      </pivotArea>
    </chartFormat>
    <chartFormat chart="0" format="21">
      <pivotArea type="data" outline="0" fieldPosition="0">
        <references count="3">
          <reference field="4294967294" count="1" selected="0">
            <x v="0"/>
          </reference>
          <reference field="2" count="1" selected="0">
            <x v="1"/>
          </reference>
          <reference field="20" count="1" selected="0">
            <x v="2"/>
          </reference>
        </references>
      </pivotArea>
    </chartFormat>
    <chartFormat chart="0" format="22">
      <pivotArea type="data" outline="0" fieldPosition="0">
        <references count="3">
          <reference field="4294967294" count="1" selected="0">
            <x v="0"/>
          </reference>
          <reference field="2" count="1" selected="0">
            <x v="1"/>
          </reference>
          <reference field="20" count="1" selected="0">
            <x v="3"/>
          </reference>
        </references>
      </pivotArea>
    </chartFormat>
    <chartFormat chart="0" format="23">
      <pivotArea type="data" outline="0" fieldPosition="0">
        <references count="3">
          <reference field="4294967294" count="1" selected="0">
            <x v="0"/>
          </reference>
          <reference field="2" count="1" selected="0">
            <x v="1"/>
          </reference>
          <reference field="20" count="1" selected="0">
            <x v="4"/>
          </reference>
        </references>
      </pivotArea>
    </chartFormat>
    <chartFormat chart="0" format="24">
      <pivotArea type="data" outline="0" fieldPosition="0">
        <references count="3">
          <reference field="4294967294" count="1" selected="0">
            <x v="0"/>
          </reference>
          <reference field="2" count="1" selected="0">
            <x v="1"/>
          </reference>
          <reference field="2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8D82BF-EFB8-440C-9795-F8EBB4E9F4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23">
    <pivotField showAll="0"/>
    <pivotField showAll="0"/>
    <pivotField showAll="0"/>
    <pivotField showAll="0">
      <items count="5">
        <item x="2"/>
        <item x="1"/>
        <item x="0"/>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8">
        <item x="1"/>
        <item x="0"/>
        <item x="2"/>
        <item x="3"/>
        <item x="5"/>
        <item x="4"/>
        <item m="1" x="6"/>
        <item t="default"/>
      </items>
    </pivotField>
    <pivotField showAll="0"/>
    <pivotField showAll="0"/>
  </pivotFields>
  <rowFields count="1">
    <field x="20"/>
  </rowFields>
  <rowItems count="7">
    <i>
      <x/>
    </i>
    <i>
      <x v="1"/>
    </i>
    <i>
      <x v="2"/>
    </i>
    <i>
      <x v="3"/>
    </i>
    <i>
      <x v="4"/>
    </i>
    <i>
      <x v="5"/>
    </i>
    <i t="grand">
      <x/>
    </i>
  </rowItems>
  <colItems count="1">
    <i/>
  </colItems>
  <dataFields count="1">
    <dataField name="Count of Students Avg" fld="18" subtotal="count"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DCAC23-463B-407B-AA4A-A213F46B9BA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2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sortType="ascending"/>
    <pivotField axis="axisRow" showAll="0">
      <items count="8">
        <item x="1"/>
        <item x="0"/>
        <item x="2"/>
        <item x="3"/>
        <item x="5"/>
        <item x="4"/>
        <item m="1" x="6"/>
        <item t="default"/>
      </items>
    </pivotField>
    <pivotField showAll="0"/>
    <pivotField showAll="0"/>
  </pivotFields>
  <rowFields count="1">
    <field x="20"/>
  </rowFields>
  <rowItems count="7">
    <i>
      <x/>
    </i>
    <i>
      <x v="1"/>
    </i>
    <i>
      <x v="2"/>
    </i>
    <i>
      <x v="3"/>
    </i>
    <i>
      <x v="4"/>
    </i>
    <i>
      <x v="5"/>
    </i>
    <i t="grand">
      <x/>
    </i>
  </rowItems>
  <colItems count="1">
    <i/>
  </colItems>
  <dataFields count="1">
    <dataField name="Count of Student_Name" fld="1" subtotal="count" baseField="20" baseItem="3" numFmtId="1"/>
  </dataFields>
  <chartFormats count="21">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0" count="1" selected="0">
            <x v="0"/>
          </reference>
        </references>
      </pivotArea>
    </chartFormat>
    <chartFormat chart="5" format="10">
      <pivotArea type="data" outline="0" fieldPosition="0">
        <references count="2">
          <reference field="4294967294" count="1" selected="0">
            <x v="0"/>
          </reference>
          <reference field="20" count="1" selected="0">
            <x v="1"/>
          </reference>
        </references>
      </pivotArea>
    </chartFormat>
    <chartFormat chart="5" format="11">
      <pivotArea type="data" outline="0" fieldPosition="0">
        <references count="2">
          <reference field="4294967294" count="1" selected="0">
            <x v="0"/>
          </reference>
          <reference field="20" count="1" selected="0">
            <x v="2"/>
          </reference>
        </references>
      </pivotArea>
    </chartFormat>
    <chartFormat chart="5" format="12">
      <pivotArea type="data" outline="0" fieldPosition="0">
        <references count="2">
          <reference field="4294967294" count="1" selected="0">
            <x v="0"/>
          </reference>
          <reference field="20" count="1" selected="0">
            <x v="3"/>
          </reference>
        </references>
      </pivotArea>
    </chartFormat>
    <chartFormat chart="5" format="13">
      <pivotArea type="data" outline="0" fieldPosition="0">
        <references count="2">
          <reference field="4294967294" count="1" selected="0">
            <x v="0"/>
          </reference>
          <reference field="20" count="1" selected="0">
            <x v="4"/>
          </reference>
        </references>
      </pivotArea>
    </chartFormat>
    <chartFormat chart="5" format="14">
      <pivotArea type="data" outline="0" fieldPosition="0">
        <references count="2">
          <reference field="4294967294" count="1" selected="0">
            <x v="0"/>
          </reference>
          <reference field="20" count="1" selected="0">
            <x v="5"/>
          </reference>
        </references>
      </pivotArea>
    </chartFormat>
    <chartFormat chart="0" format="7">
      <pivotArea type="data" outline="0" fieldPosition="0">
        <references count="2">
          <reference field="4294967294" count="1" selected="0">
            <x v="0"/>
          </reference>
          <reference field="20" count="1" selected="0">
            <x v="0"/>
          </reference>
        </references>
      </pivotArea>
    </chartFormat>
    <chartFormat chart="0" format="8">
      <pivotArea type="data" outline="0" fieldPosition="0">
        <references count="2">
          <reference field="4294967294" count="1" selected="0">
            <x v="0"/>
          </reference>
          <reference field="20" count="1" selected="0">
            <x v="1"/>
          </reference>
        </references>
      </pivotArea>
    </chartFormat>
    <chartFormat chart="0" format="9">
      <pivotArea type="data" outline="0" fieldPosition="0">
        <references count="2">
          <reference field="4294967294" count="1" selected="0">
            <x v="0"/>
          </reference>
          <reference field="20" count="1" selected="0">
            <x v="2"/>
          </reference>
        </references>
      </pivotArea>
    </chartFormat>
    <chartFormat chart="0" format="10">
      <pivotArea type="data" outline="0" fieldPosition="0">
        <references count="2">
          <reference field="4294967294" count="1" selected="0">
            <x v="0"/>
          </reference>
          <reference field="20" count="1" selected="0">
            <x v="3"/>
          </reference>
        </references>
      </pivotArea>
    </chartFormat>
    <chartFormat chart="0" format="11">
      <pivotArea type="data" outline="0" fieldPosition="0">
        <references count="2">
          <reference field="4294967294" count="1" selected="0">
            <x v="0"/>
          </reference>
          <reference field="20" count="1" selected="0">
            <x v="4"/>
          </reference>
        </references>
      </pivotArea>
    </chartFormat>
    <chartFormat chart="0" format="12">
      <pivotArea type="data" outline="0" fieldPosition="0">
        <references count="2">
          <reference field="4294967294" count="1" selected="0">
            <x v="0"/>
          </reference>
          <reference field="20" count="1" selected="0">
            <x v="5"/>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20" count="1" selected="0">
            <x v="0"/>
          </reference>
        </references>
      </pivotArea>
    </chartFormat>
    <chartFormat chart="14" format="22">
      <pivotArea type="data" outline="0" fieldPosition="0">
        <references count="2">
          <reference field="4294967294" count="1" selected="0">
            <x v="0"/>
          </reference>
          <reference field="20" count="1" selected="0">
            <x v="1"/>
          </reference>
        </references>
      </pivotArea>
    </chartFormat>
    <chartFormat chart="14" format="23">
      <pivotArea type="data" outline="0" fieldPosition="0">
        <references count="2">
          <reference field="4294967294" count="1" selected="0">
            <x v="0"/>
          </reference>
          <reference field="20" count="1" selected="0">
            <x v="2"/>
          </reference>
        </references>
      </pivotArea>
    </chartFormat>
    <chartFormat chart="14" format="24">
      <pivotArea type="data" outline="0" fieldPosition="0">
        <references count="2">
          <reference field="4294967294" count="1" selected="0">
            <x v="0"/>
          </reference>
          <reference field="20" count="1" selected="0">
            <x v="3"/>
          </reference>
        </references>
      </pivotArea>
    </chartFormat>
    <chartFormat chart="14" format="25">
      <pivotArea type="data" outline="0" fieldPosition="0">
        <references count="2">
          <reference field="4294967294" count="1" selected="0">
            <x v="0"/>
          </reference>
          <reference field="20" count="1" selected="0">
            <x v="4"/>
          </reference>
        </references>
      </pivotArea>
    </chartFormat>
    <chartFormat chart="14" format="26">
      <pivotArea type="data" outline="0" fieldPosition="0">
        <references count="2">
          <reference field="4294967294" count="1" selected="0">
            <x v="0"/>
          </reference>
          <reference field="20" count="1" selected="0">
            <x v="5"/>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020994-E242-4627-B398-DDE5470A3DF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L4" firstHeaderRow="0" firstDataRow="1" firstDataCol="0"/>
  <pivotFields count="23">
    <pivotField showAll="0"/>
    <pivotField showAll="0"/>
    <pivotField showAll="0">
      <items count="4">
        <item h="1" x="1"/>
        <item x="0"/>
        <item h="1" m="1" x="2"/>
        <item t="default"/>
      </items>
    </pivotField>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s>
  <rowItems count="1">
    <i/>
  </rowItems>
  <colFields count="1">
    <field x="-2"/>
  </colFields>
  <colItems count="12">
    <i>
      <x/>
    </i>
    <i i="1">
      <x v="1"/>
    </i>
    <i i="2">
      <x v="2"/>
    </i>
    <i i="3">
      <x v="3"/>
    </i>
    <i i="4">
      <x v="4"/>
    </i>
    <i i="5">
      <x v="5"/>
    </i>
    <i i="6">
      <x v="6"/>
    </i>
    <i i="7">
      <x v="7"/>
    </i>
    <i i="8">
      <x v="8"/>
    </i>
    <i i="9">
      <x v="9"/>
    </i>
    <i i="10">
      <x v="10"/>
    </i>
    <i i="11">
      <x v="11"/>
    </i>
  </colItems>
  <dataFields count="12">
    <dataField name="Average of Maths" fld="5" subtotal="average" baseField="1" baseItem="0"/>
    <dataField name="Average of English" fld="6" subtotal="average" baseField="1" baseItem="0"/>
    <dataField name="Average of Geography" fld="11" subtotal="average" baseField="1" baseItem="0"/>
    <dataField name="Average of Economics" fld="7" subtotal="average" baseField="1" baseItem="0"/>
    <dataField name="Average of Government" fld="8" subtotal="average" baseField="1" baseItem="0"/>
    <dataField name="Average of CRS" fld="12" subtotal="average" baseField="1" baseItem="0"/>
    <dataField name="Average of Commerce" fld="14" subtotal="average" baseField="1" baseItem="0"/>
    <dataField name="Average of Marketing" fld="15" subtotal="average" baseField="1" baseItem="0"/>
    <dataField name="Average of Literature in English" fld="9" subtotal="average" baseField="0" baseItem="1"/>
    <dataField name="Average of Computer Science" fld="10" subtotal="average" baseField="0" baseItem="1"/>
    <dataField name="Average of Agriculture Science" fld="13" subtotal="average" baseField="0" baseItem="1"/>
    <dataField name="Average of Civic Education" fld="16" subtotal="average" baseField="0" baseItem="1"/>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7" series="1">
      <pivotArea type="data" outline="0" fieldPosition="0">
        <references count="1">
          <reference field="4294967294" count="1" selected="0">
            <x v="5"/>
          </reference>
        </references>
      </pivotArea>
    </chartFormat>
    <chartFormat chart="0" format="9" series="1">
      <pivotArea type="data" outline="0" fieldPosition="0">
        <references count="1">
          <reference field="4294967294" count="1" selected="0">
            <x v="6"/>
          </reference>
        </references>
      </pivotArea>
    </chartFormat>
    <chartFormat chart="0" format="11" series="1">
      <pivotArea type="data" outline="0" fieldPosition="0">
        <references count="1">
          <reference field="4294967294" count="1" selected="0">
            <x v="7"/>
          </reference>
        </references>
      </pivotArea>
    </chartFormat>
    <chartFormat chart="4" format="24" series="1">
      <pivotArea type="data" outline="0" fieldPosition="0">
        <references count="1">
          <reference field="4294967294" count="1" selected="0">
            <x v="0"/>
          </reference>
        </references>
      </pivotArea>
    </chartFormat>
    <chartFormat chart="4" format="25" series="1">
      <pivotArea type="data" outline="0" fieldPosition="0">
        <references count="1">
          <reference field="4294967294" count="1" selected="0">
            <x v="1"/>
          </reference>
        </references>
      </pivotArea>
    </chartFormat>
    <chartFormat chart="4" format="26" series="1">
      <pivotArea type="data" outline="0" fieldPosition="0">
        <references count="1">
          <reference field="4294967294" count="1" selected="0">
            <x v="2"/>
          </reference>
        </references>
      </pivotArea>
    </chartFormat>
    <chartFormat chart="4" format="27" series="1">
      <pivotArea type="data" outline="0" fieldPosition="0">
        <references count="1">
          <reference field="4294967294" count="1" selected="0">
            <x v="3"/>
          </reference>
        </references>
      </pivotArea>
    </chartFormat>
    <chartFormat chart="4" format="28" series="1">
      <pivotArea type="data" outline="0" fieldPosition="0">
        <references count="1">
          <reference field="4294967294" count="1" selected="0">
            <x v="4"/>
          </reference>
        </references>
      </pivotArea>
    </chartFormat>
    <chartFormat chart="4" format="31" series="1">
      <pivotArea type="data" outline="0" fieldPosition="0">
        <references count="1">
          <reference field="4294967294" count="1" selected="0">
            <x v="5"/>
          </reference>
        </references>
      </pivotArea>
    </chartFormat>
    <chartFormat chart="4" format="33" series="1">
      <pivotArea type="data" outline="0" fieldPosition="0">
        <references count="1">
          <reference field="4294967294" count="1" selected="0">
            <x v="6"/>
          </reference>
        </references>
      </pivotArea>
    </chartFormat>
    <chartFormat chart="4" format="35" series="1">
      <pivotArea type="data" outline="0" fieldPosition="0">
        <references count="1">
          <reference field="4294967294" count="1" selected="0">
            <x v="7"/>
          </reference>
        </references>
      </pivotArea>
    </chartFormat>
    <chartFormat chart="4" format="36" series="1">
      <pivotArea type="data" outline="0" fieldPosition="0">
        <references count="1">
          <reference field="4294967294" count="1" selected="0">
            <x v="8"/>
          </reference>
        </references>
      </pivotArea>
    </chartFormat>
    <chartFormat chart="0" format="12" series="1">
      <pivotArea type="data" outline="0" fieldPosition="0">
        <references count="1">
          <reference field="4294967294" count="1" selected="0">
            <x v="8"/>
          </reference>
        </references>
      </pivotArea>
    </chartFormat>
    <chartFormat chart="4" format="37" series="1">
      <pivotArea type="data" outline="0" fieldPosition="0">
        <references count="1">
          <reference field="4294967294" count="1" selected="0">
            <x v="9"/>
          </reference>
        </references>
      </pivotArea>
    </chartFormat>
    <chartFormat chart="0" format="13" series="1">
      <pivotArea type="data" outline="0" fieldPosition="0">
        <references count="1">
          <reference field="4294967294" count="1" selected="0">
            <x v="9"/>
          </reference>
        </references>
      </pivotArea>
    </chartFormat>
    <chartFormat chart="4" format="38" series="1">
      <pivotArea type="data" outline="0" fieldPosition="0">
        <references count="1">
          <reference field="4294967294" count="1" selected="0">
            <x v="10"/>
          </reference>
        </references>
      </pivotArea>
    </chartFormat>
    <chartFormat chart="0" format="14" series="1">
      <pivotArea type="data" outline="0" fieldPosition="0">
        <references count="1">
          <reference field="4294967294" count="1" selected="0">
            <x v="10"/>
          </reference>
        </references>
      </pivotArea>
    </chartFormat>
    <chartFormat chart="4" format="39" series="1">
      <pivotArea type="data" outline="0" fieldPosition="0">
        <references count="1">
          <reference field="4294967294" count="1" selected="0">
            <x v="11"/>
          </reference>
        </references>
      </pivotArea>
    </chartFormat>
    <chartFormat chart="0" format="15" series="1">
      <pivotArea type="data" outline="0" fieldPosition="0">
        <references count="1">
          <reference field="429496729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CBBF50-AAB0-4334-BA04-A98C9205C3B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rowPageCount="1" colPageCount="1"/>
  <pivotFields count="23">
    <pivotField showAll="0"/>
    <pivotField axis="axisRow" showAll="0">
      <items count="51">
        <item x="0"/>
        <item x="10"/>
        <item x="30"/>
        <item x="12"/>
        <item x="18"/>
        <item x="39"/>
        <item x="31"/>
        <item x="42"/>
        <item x="4"/>
        <item x="20"/>
        <item x="22"/>
        <item x="26"/>
        <item x="19"/>
        <item x="44"/>
        <item x="33"/>
        <item x="49"/>
        <item x="7"/>
        <item x="48"/>
        <item x="45"/>
        <item x="3"/>
        <item x="14"/>
        <item x="15"/>
        <item x="29"/>
        <item x="37"/>
        <item x="17"/>
        <item x="9"/>
        <item x="43"/>
        <item x="41"/>
        <item x="11"/>
        <item x="1"/>
        <item x="2"/>
        <item x="34"/>
        <item x="46"/>
        <item x="24"/>
        <item x="27"/>
        <item x="13"/>
        <item x="6"/>
        <item x="38"/>
        <item x="32"/>
        <item x="8"/>
        <item x="36"/>
        <item x="47"/>
        <item x="5"/>
        <item x="40"/>
        <item x="21"/>
        <item x="16"/>
        <item x="28"/>
        <item x="25"/>
        <item x="23"/>
        <item x="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Page" showAll="0">
      <items count="48">
        <item x="3"/>
        <item x="6"/>
        <item x="4"/>
        <item x="0"/>
        <item x="5"/>
        <item x="1"/>
        <item x="7"/>
        <item x="2"/>
        <item x="9"/>
        <item x="10"/>
        <item x="18"/>
        <item x="12"/>
        <item x="15"/>
        <item x="11"/>
        <item x="13"/>
        <item x="14"/>
        <item x="17"/>
        <item x="16"/>
        <item x="8"/>
        <item x="27"/>
        <item x="23"/>
        <item x="31"/>
        <item x="25"/>
        <item x="19"/>
        <item x="26"/>
        <item x="24"/>
        <item x="20"/>
        <item x="21"/>
        <item x="22"/>
        <item x="28"/>
        <item x="29"/>
        <item x="30"/>
        <item x="34"/>
        <item x="35"/>
        <item x="36"/>
        <item x="39"/>
        <item x="33"/>
        <item x="37"/>
        <item x="32"/>
        <item x="38"/>
        <item x="40"/>
        <item x="45"/>
        <item x="46"/>
        <item x="44"/>
        <item x="43"/>
        <item x="41"/>
        <item x="42"/>
        <item t="default"/>
      </items>
    </pivotField>
    <pivotField showAll="0"/>
    <pivotField showAll="0"/>
    <pivotField showAll="0"/>
  </pivotFields>
  <rowFields count="1">
    <field x="1"/>
  </rowFields>
  <rowItems count="2">
    <i>
      <x v="19"/>
    </i>
    <i t="grand">
      <x/>
    </i>
  </rowItems>
  <colItems count="1">
    <i/>
  </colItems>
  <pageFields count="1">
    <pageField fld="19" item="0" hier="-1"/>
  </pageFields>
  <dataFields count="1">
    <dataField name="Sum of Students Avg"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111C4AE-3022-49A1-BF02-B95CC651DB8E}" sourceName="Gender">
  <pivotTables>
    <pivotTable tabId="3" name="PivotTable1"/>
  </pivotTables>
  <data>
    <tabular pivotCacheId="59791296">
      <items count="3">
        <i x="1" s="1"/>
        <i x="0"/>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am" xr10:uid="{0E8F1749-143D-445D-BCF3-65C4043AD527}" sourceName="Stream">
  <pivotTables>
    <pivotTable tabId="5" name="PivotTable3"/>
  </pivotTables>
  <data>
    <tabular pivotCacheId="59791296">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79676AD7-13B1-4E7E-A8BC-37EEC15B7AC0}" sourceName="Grade">
  <pivotTables>
    <pivotTable tabId="5" name="PivotTable3"/>
  </pivotTables>
  <data>
    <tabular pivotCacheId="59791296">
      <items count="7">
        <i x="1" s="1"/>
        <i x="0" s="1"/>
        <i x="2" s="1"/>
        <i x="3" s="1"/>
        <i x="5" s="1"/>
        <i x="4" s="1"/>
        <i x="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 xr10:uid="{AFE2FFDE-E9DA-447A-9005-BD8DE92C897D}" sourceName="Student_Name">
  <pivotTables>
    <pivotTable tabId="19" name="PivotTable1"/>
  </pivotTables>
  <data>
    <tabular pivotCacheId="59791296">
      <items count="50">
        <i x="0"/>
        <i x="10"/>
        <i x="30"/>
        <i x="12"/>
        <i x="18"/>
        <i x="39"/>
        <i x="31"/>
        <i x="42"/>
        <i x="4"/>
        <i x="20"/>
        <i x="22"/>
        <i x="26"/>
        <i x="19"/>
        <i x="44"/>
        <i x="33"/>
        <i x="49"/>
        <i x="7"/>
        <i x="48"/>
        <i x="45"/>
        <i x="3"/>
        <i x="14"/>
        <i x="15"/>
        <i x="29"/>
        <i x="37"/>
        <i x="17"/>
        <i x="9"/>
        <i x="43"/>
        <i x="41"/>
        <i x="11"/>
        <i x="1"/>
        <i x="2" s="1"/>
        <i x="34"/>
        <i x="46"/>
        <i x="24"/>
        <i x="27"/>
        <i x="13"/>
        <i x="6"/>
        <i x="38"/>
        <i x="32"/>
        <i x="8"/>
        <i x="36"/>
        <i x="47"/>
        <i x="5"/>
        <i x="40"/>
        <i x="21"/>
        <i x="16"/>
        <i x="28"/>
        <i x="25"/>
        <i x="23"/>
        <i x="35"/>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1" xr10:uid="{820EB7D0-2256-4CA2-A40F-F67762A6EF3C}" sourceName="Grade">
  <pivotTables>
    <pivotTable tabId="6" name="PivotTable4"/>
  </pivotTables>
  <data>
    <tabular pivotCacheId="59791296">
      <items count="7">
        <i x="1" s="1"/>
        <i x="0" s="1"/>
        <i x="2" s="1"/>
        <i x="3" s="1"/>
        <i x="5" s="1"/>
        <i x="4" s="1"/>
        <i x="6"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2749B37-BE4C-4160-BC33-F77E2D9131DE}" sourceName="Gender">
  <pivotTables>
    <pivotTable tabId="10" name="PivotTable7"/>
  </pivotTables>
  <data>
    <tabular pivotCacheId="59791296">
      <items count="3">
        <i x="1"/>
        <i x="0" s="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B552BC1-E505-4F27-958F-213947234D1F}" cache="Slicer_Gender" caption="Gender" style="SlicerStyleOther2" rowHeight="234950"/>
  <slicer name="Stream 1" xr10:uid="{B24108E3-A63C-496F-B7F4-3194764F9193}" cache="Slicer_Stream" caption="Stream" style="SlicerStyleOther2" rowHeight="234950"/>
  <slicer name="Grade 2" xr10:uid="{FFEFFC68-B03D-425B-AEEE-48CF1F62BC5F}" cache="Slicer_Grade1" caption="Gra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Name 1" xr10:uid="{31CE8AEF-92A0-4C0C-A28A-1B7859ED63F5}" cache="Slicer_Student_Name" caption="Student_Name" startItem="1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Name" xr10:uid="{EC7833DA-BA26-4445-A995-E5DEE66B57DB}" cache="Slicer_Student_Name" caption="Student_Name" startItem="1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40CD4BA-8D21-4D35-94DE-D1D8F23D34E0}" cache="Slicer_Gender" caption="Gende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ream" xr10:uid="{A733366C-8F52-4FB9-B194-A2C5CE0B6682}" cache="Slicer_Stream" caption="Stream" rowHeight="234950"/>
  <slicer name="Grade" xr10:uid="{1B7EDD95-45F5-4A72-BB68-0EEA6FE71B38}" cache="Slicer_Grade" caption="Grade"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1" xr10:uid="{28CED33E-3CAF-48C5-9189-4AD55FF58558}" cache="Slicer_Grade1" caption="Grade"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558032C-E5B2-47C2-9146-043DF5F7082F}" cache="Slicer_Gender1"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975A36-8A07-4559-BFF5-CBE57820D6F5}" name="Table1" displayName="Table1" ref="A1:W51" totalsRowShown="0" headerRowDxfId="34" dataDxfId="33">
  <autoFilter ref="A1:W51" xr:uid="{49975A36-8A07-4559-BFF5-CBE57820D6F5}"/>
  <tableColumns count="23">
    <tableColumn id="1" xr3:uid="{682AA3A3-BC58-46CD-B2E7-3306B0D49603}" name="Student_ID" dataDxfId="32"/>
    <tableColumn id="2" xr3:uid="{BE37B27C-2318-41A6-990E-AED2E6B97DD8}" name="Student_Name" dataDxfId="31"/>
    <tableColumn id="3" xr3:uid="{3E324FE4-FCE4-44C1-98DE-121F69F75EBD}" name="Gender" dataDxfId="30"/>
    <tableColumn id="4" xr3:uid="{7E8F7E8F-7EA6-4560-AC5F-6FB180BFAE69}" name="Stream" dataDxfId="29"/>
    <tableColumn id="6" xr3:uid="{4E670C92-EAD4-4C19-AC3C-41F3AADCE375}" name="Section" dataDxfId="28"/>
    <tableColumn id="7" xr3:uid="{94ECF822-ACC8-4C6D-BB9A-8F9B26CAFD6A}" name="Maths" dataDxfId="27"/>
    <tableColumn id="8" xr3:uid="{BE7AFBB3-E389-4532-B503-82B5331981EB}" name="English" dataDxfId="26"/>
    <tableColumn id="9" xr3:uid="{893716F3-835E-4014-8D8E-37BFCB6CC8F9}" name="Economics" dataDxfId="25"/>
    <tableColumn id="10" xr3:uid="{5D3CCBFB-930D-4412-8C4B-9CAA137E265C}" name="Government" dataDxfId="24"/>
    <tableColumn id="11" xr3:uid="{1C4B56C6-21AF-472B-ADFF-FDD974C842A4}" name="Literature in English" dataDxfId="23"/>
    <tableColumn id="12" xr3:uid="{65D7F2DE-F553-408D-9FAB-227D30158A71}" name="Computer Science" dataDxfId="22"/>
    <tableColumn id="13" xr3:uid="{BA5779E9-2BC0-4BE9-96F8-EEA44A4775D7}" name="Geography" dataDxfId="21"/>
    <tableColumn id="14" xr3:uid="{330ED56A-245B-4985-B6DA-95BF08E1C6AC}" name="CRS" dataDxfId="20"/>
    <tableColumn id="15" xr3:uid="{BB23B1B6-C46D-47EB-9305-472D24277AF2}" name="Agriculture Science" dataDxfId="19"/>
    <tableColumn id="16" xr3:uid="{64D06BB9-5F8A-4044-A3C9-45ADA9BCE813}" name="Commerce" dataDxfId="18"/>
    <tableColumn id="17" xr3:uid="{015DEB63-EE06-4775-B2E0-C99ADDBD6253}" name="Marketing" dataDxfId="17"/>
    <tableColumn id="18" xr3:uid="{0FB72A93-883F-41A9-918E-AF3E5143630A}" name="Civic Education" dataDxfId="16"/>
    <tableColumn id="19" xr3:uid="{5DB9EEAE-90C4-4D10-B7A4-08C8A0624CF9}" name="Total marks obtained by Student" dataDxfId="15">
      <calculatedColumnFormula>SUM(F2:Q2)</calculatedColumnFormula>
    </tableColumn>
    <tableColumn id="20" xr3:uid="{FC389FCB-A93E-49DE-8580-F7555B9787DC}" name="Students Avg" dataDxfId="14">
      <calculatedColumnFormula>ROUND(AVERAGE(Table1[[#This Row],[Maths]:[Civic Education]]),2)</calculatedColumnFormula>
    </tableColumn>
    <tableColumn id="21" xr3:uid="{4F327438-190D-42F9-8AA8-14F25FB2CD3D}" name="Position" dataDxfId="13">
      <calculatedColumnFormula>RANK(S2,$S$2:$S$51,0)</calculatedColumnFormula>
    </tableColumn>
    <tableColumn id="22" xr3:uid="{14B208C5-3B6E-416C-9B6F-08E7B0DF5F8B}" name="Grade" dataDxfId="12">
      <calculatedColumnFormula>IF(S2&gt;=90,"A+",
IF(S2&gt;=80,"A",
IF(S2&gt;=70,"B",
IF(S2&gt;=60,"C",
IF(S2&gt;=50,"D","F")))))</calculatedColumnFormula>
    </tableColumn>
    <tableColumn id="23" xr3:uid="{A84F05F6-F34E-42D9-A9F8-520BAAFD9A8C}" name="Attendance %" dataDxfId="11"/>
    <tableColumn id="24" xr3:uid="{78BC0012-D93D-49EC-8512-E7AE6ECCC519}" name="Remark" dataDxfId="10">
      <calculatedColumnFormula>IF(U2="A+","Excellent",
IF(U2="A","Very Good",
IF(U2="B","Good",
IF(U2="C","Pass",
IF(U2="D","Needs Improvement","Fail")))))</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16F60C-D150-469F-B8AF-918DB59171B2}" name="Table2" displayName="Table2" ref="A1:B51" totalsRowShown="0" headerRowDxfId="9" dataDxfId="8" tableBorderDxfId="7">
  <autoFilter ref="A1:B51" xr:uid="{4A16F60C-D150-469F-B8AF-918DB59171B2}">
    <filterColumn colId="1">
      <top10 top="0" val="10" filterVal="10"/>
    </filterColumn>
  </autoFilter>
  <sortState xmlns:xlrd2="http://schemas.microsoft.com/office/spreadsheetml/2017/richdata2" ref="A2:B51">
    <sortCondition ref="B1:B51"/>
  </sortState>
  <tableColumns count="2">
    <tableColumn id="1" xr3:uid="{A4DCAF9F-A32F-4015-8F97-489260A4B422}" name="Student_Name" dataDxfId="6"/>
    <tableColumn id="2" xr3:uid="{EC157D3D-5885-4613-8DC5-BAF51908F7CB}" name="Position"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C8C4E-CDB1-4E84-89A3-4E4F20DBB6B9}">
  <dimension ref="A1:W52"/>
  <sheetViews>
    <sheetView workbookViewId="0"/>
  </sheetViews>
  <sheetFormatPr defaultRowHeight="14.4" x14ac:dyDescent="0.3"/>
  <sheetData>
    <row r="1" spans="1:23" x14ac:dyDescent="0.3">
      <c r="A1" t="s">
        <v>0</v>
      </c>
      <c r="B1" t="s">
        <v>1</v>
      </c>
      <c r="C1" t="s">
        <v>2</v>
      </c>
      <c r="D1" t="s">
        <v>3</v>
      </c>
      <c r="E1" t="s">
        <v>4</v>
      </c>
      <c r="F1" t="s">
        <v>5</v>
      </c>
      <c r="G1" t="s">
        <v>6</v>
      </c>
      <c r="H1" t="s">
        <v>7</v>
      </c>
      <c r="I1" t="s">
        <v>8</v>
      </c>
      <c r="J1" t="s">
        <v>85</v>
      </c>
      <c r="K1" t="s">
        <v>84</v>
      </c>
      <c r="L1" t="s">
        <v>9</v>
      </c>
      <c r="M1" t="s">
        <v>10</v>
      </c>
      <c r="N1" t="s">
        <v>86</v>
      </c>
      <c r="O1" t="s">
        <v>11</v>
      </c>
      <c r="P1" t="s">
        <v>12</v>
      </c>
      <c r="Q1" t="s">
        <v>87</v>
      </c>
      <c r="R1" t="s">
        <v>128</v>
      </c>
      <c r="S1" t="s">
        <v>13</v>
      </c>
      <c r="T1" t="s">
        <v>14</v>
      </c>
      <c r="U1" t="s">
        <v>15</v>
      </c>
      <c r="V1" t="s">
        <v>16</v>
      </c>
      <c r="W1" t="s">
        <v>17</v>
      </c>
    </row>
    <row r="2" spans="1:23" x14ac:dyDescent="0.3">
      <c r="A2">
        <v>22000</v>
      </c>
      <c r="B2" t="s">
        <v>129</v>
      </c>
      <c r="C2" t="s">
        <v>78</v>
      </c>
      <c r="D2" t="s">
        <v>20</v>
      </c>
      <c r="E2" t="s">
        <v>24</v>
      </c>
      <c r="F2">
        <v>40</v>
      </c>
      <c r="G2">
        <v>63</v>
      </c>
      <c r="H2">
        <v>66</v>
      </c>
      <c r="I2">
        <v>64</v>
      </c>
      <c r="J2">
        <v>53</v>
      </c>
      <c r="K2">
        <v>53</v>
      </c>
      <c r="L2">
        <v>78</v>
      </c>
      <c r="M2" t="s">
        <v>130</v>
      </c>
      <c r="N2">
        <v>47</v>
      </c>
      <c r="O2">
        <v>71</v>
      </c>
      <c r="P2">
        <v>105</v>
      </c>
      <c r="Q2">
        <v>105</v>
      </c>
      <c r="R2">
        <v>745</v>
      </c>
      <c r="S2">
        <v>62.08</v>
      </c>
      <c r="T2">
        <v>37</v>
      </c>
      <c r="U2" t="s">
        <v>78</v>
      </c>
      <c r="V2" t="s">
        <v>131</v>
      </c>
      <c r="W2" t="s">
        <v>132</v>
      </c>
    </row>
    <row r="3" spans="1:23" x14ac:dyDescent="0.3">
      <c r="A3">
        <v>22001</v>
      </c>
      <c r="B3" t="s">
        <v>133</v>
      </c>
      <c r="C3" t="s">
        <v>134</v>
      </c>
      <c r="D3" t="s">
        <v>135</v>
      </c>
      <c r="E3" t="s">
        <v>136</v>
      </c>
      <c r="F3">
        <v>78</v>
      </c>
      <c r="G3">
        <v>105</v>
      </c>
      <c r="H3">
        <v>46</v>
      </c>
      <c r="I3">
        <v>65</v>
      </c>
      <c r="J3">
        <v>69</v>
      </c>
      <c r="K3">
        <v>105</v>
      </c>
      <c r="L3">
        <v>55</v>
      </c>
      <c r="M3">
        <v>100</v>
      </c>
      <c r="O3">
        <v>66</v>
      </c>
      <c r="P3">
        <v>62</v>
      </c>
      <c r="Q3" t="s">
        <v>130</v>
      </c>
      <c r="R3">
        <v>751</v>
      </c>
      <c r="S3">
        <v>62.58</v>
      </c>
      <c r="U3" t="s">
        <v>26</v>
      </c>
      <c r="V3">
        <v>0.78</v>
      </c>
      <c r="W3" t="s">
        <v>137</v>
      </c>
    </row>
    <row r="4" spans="1:23" x14ac:dyDescent="0.3">
      <c r="A4">
        <v>22002</v>
      </c>
      <c r="B4" t="s">
        <v>25</v>
      </c>
      <c r="C4" t="s">
        <v>19</v>
      </c>
      <c r="D4" t="s">
        <v>135</v>
      </c>
      <c r="E4" t="s">
        <v>136</v>
      </c>
      <c r="F4">
        <v>76</v>
      </c>
      <c r="G4">
        <v>62</v>
      </c>
      <c r="H4">
        <v>78</v>
      </c>
      <c r="I4">
        <v>60</v>
      </c>
      <c r="J4">
        <v>62</v>
      </c>
      <c r="K4" t="s">
        <v>130</v>
      </c>
      <c r="L4">
        <v>90</v>
      </c>
      <c r="M4">
        <v>99</v>
      </c>
      <c r="N4">
        <v>63</v>
      </c>
      <c r="O4">
        <v>-5</v>
      </c>
      <c r="P4">
        <v>75</v>
      </c>
      <c r="Q4">
        <v>-5</v>
      </c>
      <c r="R4">
        <v>655</v>
      </c>
      <c r="S4">
        <v>54.58</v>
      </c>
      <c r="V4">
        <v>0.94</v>
      </c>
    </row>
    <row r="5" spans="1:23" x14ac:dyDescent="0.3">
      <c r="A5">
        <v>22003</v>
      </c>
      <c r="B5" t="s">
        <v>138</v>
      </c>
      <c r="C5" t="s">
        <v>78</v>
      </c>
      <c r="D5" t="s">
        <v>20</v>
      </c>
      <c r="E5" t="s">
        <v>136</v>
      </c>
      <c r="F5">
        <v>48</v>
      </c>
      <c r="G5">
        <v>82</v>
      </c>
      <c r="H5">
        <v>60</v>
      </c>
      <c r="I5">
        <v>48</v>
      </c>
      <c r="J5">
        <v>78</v>
      </c>
      <c r="K5" t="s">
        <v>130</v>
      </c>
      <c r="L5">
        <v>49</v>
      </c>
      <c r="M5">
        <v>93</v>
      </c>
      <c r="N5" t="s">
        <v>130</v>
      </c>
      <c r="O5">
        <v>67</v>
      </c>
      <c r="P5">
        <v>70</v>
      </c>
      <c r="Q5">
        <v>61</v>
      </c>
      <c r="R5">
        <v>656</v>
      </c>
      <c r="S5">
        <v>54.67</v>
      </c>
      <c r="T5">
        <v>4</v>
      </c>
      <c r="U5" t="s">
        <v>21</v>
      </c>
      <c r="V5">
        <v>0.83</v>
      </c>
    </row>
    <row r="6" spans="1:23" x14ac:dyDescent="0.3">
      <c r="A6">
        <v>22004</v>
      </c>
      <c r="B6" t="s">
        <v>27</v>
      </c>
      <c r="C6" t="s">
        <v>139</v>
      </c>
      <c r="D6" t="s">
        <v>135</v>
      </c>
      <c r="E6" t="s">
        <v>26</v>
      </c>
      <c r="F6">
        <v>46</v>
      </c>
      <c r="G6">
        <v>62</v>
      </c>
      <c r="H6">
        <v>57</v>
      </c>
      <c r="I6">
        <v>79</v>
      </c>
      <c r="J6">
        <v>59</v>
      </c>
      <c r="K6">
        <v>65</v>
      </c>
      <c r="L6">
        <v>72</v>
      </c>
      <c r="M6">
        <v>95</v>
      </c>
      <c r="N6">
        <v>105</v>
      </c>
      <c r="O6">
        <v>53</v>
      </c>
      <c r="P6">
        <v>105</v>
      </c>
      <c r="Q6">
        <v>67</v>
      </c>
      <c r="R6">
        <v>865</v>
      </c>
      <c r="S6">
        <v>72.08</v>
      </c>
      <c r="T6">
        <v>44</v>
      </c>
      <c r="U6" t="s">
        <v>78</v>
      </c>
      <c r="V6" t="s">
        <v>140</v>
      </c>
    </row>
    <row r="7" spans="1:23" x14ac:dyDescent="0.3">
      <c r="A7">
        <v>22005</v>
      </c>
      <c r="B7" t="s">
        <v>28</v>
      </c>
      <c r="C7" t="s">
        <v>23</v>
      </c>
      <c r="D7" t="s">
        <v>20</v>
      </c>
      <c r="E7" t="s">
        <v>26</v>
      </c>
      <c r="G7">
        <v>77</v>
      </c>
      <c r="H7">
        <v>76</v>
      </c>
      <c r="J7">
        <v>72</v>
      </c>
      <c r="K7" t="s">
        <v>130</v>
      </c>
      <c r="L7">
        <v>94</v>
      </c>
      <c r="M7">
        <v>40</v>
      </c>
      <c r="N7">
        <v>43</v>
      </c>
      <c r="O7">
        <v>46</v>
      </c>
      <c r="P7">
        <v>59</v>
      </c>
      <c r="Q7" t="s">
        <v>130</v>
      </c>
      <c r="R7">
        <v>507</v>
      </c>
      <c r="S7">
        <v>42.25</v>
      </c>
      <c r="T7">
        <v>6</v>
      </c>
      <c r="U7" t="s">
        <v>21</v>
      </c>
      <c r="V7">
        <v>91</v>
      </c>
      <c r="W7" t="s">
        <v>141</v>
      </c>
    </row>
    <row r="8" spans="1:23" x14ac:dyDescent="0.3">
      <c r="A8">
        <v>22006</v>
      </c>
      <c r="B8" t="s">
        <v>142</v>
      </c>
      <c r="C8" t="s">
        <v>19</v>
      </c>
      <c r="D8" t="s">
        <v>143</v>
      </c>
      <c r="E8" t="s">
        <v>21</v>
      </c>
      <c r="F8">
        <v>-5</v>
      </c>
      <c r="G8">
        <v>80</v>
      </c>
      <c r="H8">
        <v>66</v>
      </c>
      <c r="I8">
        <v>52</v>
      </c>
      <c r="K8">
        <v>94</v>
      </c>
      <c r="M8">
        <v>-5</v>
      </c>
      <c r="N8">
        <v>68</v>
      </c>
      <c r="O8">
        <v>46</v>
      </c>
      <c r="P8">
        <v>96</v>
      </c>
      <c r="Q8">
        <v>64</v>
      </c>
      <c r="R8">
        <v>556</v>
      </c>
      <c r="S8">
        <v>46.33</v>
      </c>
      <c r="U8" t="s">
        <v>76</v>
      </c>
      <c r="V8">
        <v>0.76</v>
      </c>
      <c r="W8" t="s">
        <v>144</v>
      </c>
    </row>
    <row r="9" spans="1:23" x14ac:dyDescent="0.3">
      <c r="A9">
        <v>22007</v>
      </c>
      <c r="B9" t="s">
        <v>30</v>
      </c>
      <c r="C9" t="s">
        <v>139</v>
      </c>
      <c r="D9" t="s">
        <v>143</v>
      </c>
      <c r="E9" t="s">
        <v>26</v>
      </c>
      <c r="F9">
        <v>46</v>
      </c>
      <c r="G9">
        <v>74</v>
      </c>
      <c r="H9">
        <v>79</v>
      </c>
      <c r="I9">
        <v>-5</v>
      </c>
      <c r="J9">
        <v>44</v>
      </c>
      <c r="K9">
        <v>90</v>
      </c>
      <c r="L9">
        <v>44</v>
      </c>
      <c r="M9">
        <v>77</v>
      </c>
      <c r="N9">
        <v>57</v>
      </c>
      <c r="O9">
        <v>77</v>
      </c>
      <c r="P9">
        <v>50</v>
      </c>
      <c r="Q9">
        <v>71</v>
      </c>
      <c r="R9">
        <v>704</v>
      </c>
      <c r="S9">
        <v>58.67</v>
      </c>
      <c r="T9">
        <v>20</v>
      </c>
      <c r="U9" t="s">
        <v>26</v>
      </c>
      <c r="V9" t="s">
        <v>145</v>
      </c>
      <c r="W9" t="s">
        <v>144</v>
      </c>
    </row>
    <row r="10" spans="1:23" x14ac:dyDescent="0.3">
      <c r="A10">
        <v>22008</v>
      </c>
      <c r="B10" t="s">
        <v>146</v>
      </c>
      <c r="C10" t="s">
        <v>147</v>
      </c>
      <c r="D10" t="s">
        <v>20</v>
      </c>
      <c r="E10" t="s">
        <v>26</v>
      </c>
      <c r="F10">
        <v>78</v>
      </c>
      <c r="G10">
        <v>63</v>
      </c>
      <c r="H10">
        <v>77</v>
      </c>
      <c r="I10">
        <v>38</v>
      </c>
      <c r="J10">
        <v>71</v>
      </c>
      <c r="K10">
        <v>100</v>
      </c>
      <c r="L10">
        <v>38</v>
      </c>
      <c r="N10">
        <v>78</v>
      </c>
      <c r="O10">
        <v>-5</v>
      </c>
      <c r="P10">
        <v>62</v>
      </c>
      <c r="Q10">
        <v>79</v>
      </c>
      <c r="R10">
        <v>679</v>
      </c>
      <c r="S10">
        <v>56.58</v>
      </c>
      <c r="T10">
        <v>9</v>
      </c>
      <c r="U10" t="s">
        <v>24</v>
      </c>
      <c r="V10" t="s">
        <v>140</v>
      </c>
      <c r="W10" t="s">
        <v>141</v>
      </c>
    </row>
    <row r="11" spans="1:23" x14ac:dyDescent="0.3">
      <c r="A11">
        <v>22009</v>
      </c>
      <c r="B11" t="s">
        <v>32</v>
      </c>
      <c r="C11" t="s">
        <v>147</v>
      </c>
      <c r="D11" t="s">
        <v>135</v>
      </c>
      <c r="F11">
        <v>-5</v>
      </c>
      <c r="G11">
        <v>38</v>
      </c>
      <c r="H11">
        <v>38</v>
      </c>
      <c r="J11">
        <v>35</v>
      </c>
      <c r="K11">
        <v>48</v>
      </c>
      <c r="L11">
        <v>77</v>
      </c>
      <c r="M11">
        <v>75</v>
      </c>
      <c r="N11">
        <v>100</v>
      </c>
      <c r="O11">
        <v>57</v>
      </c>
      <c r="P11">
        <v>60</v>
      </c>
      <c r="Q11">
        <v>48</v>
      </c>
      <c r="R11">
        <v>571</v>
      </c>
      <c r="S11">
        <v>47.58</v>
      </c>
      <c r="U11" t="s">
        <v>21</v>
      </c>
      <c r="V11" t="s">
        <v>131</v>
      </c>
      <c r="W11" t="s">
        <v>132</v>
      </c>
    </row>
    <row r="12" spans="1:23" x14ac:dyDescent="0.3">
      <c r="A12">
        <v>22010</v>
      </c>
      <c r="B12" t="s">
        <v>33</v>
      </c>
      <c r="C12" t="s">
        <v>19</v>
      </c>
      <c r="D12" t="s">
        <v>135</v>
      </c>
      <c r="E12" t="s">
        <v>24</v>
      </c>
      <c r="F12">
        <v>35</v>
      </c>
      <c r="G12">
        <v>90</v>
      </c>
      <c r="H12">
        <v>-5</v>
      </c>
      <c r="I12">
        <v>50</v>
      </c>
      <c r="J12">
        <v>84</v>
      </c>
      <c r="K12">
        <v>84</v>
      </c>
      <c r="L12">
        <v>39</v>
      </c>
      <c r="M12">
        <v>66</v>
      </c>
      <c r="N12" t="s">
        <v>130</v>
      </c>
      <c r="O12">
        <v>73</v>
      </c>
      <c r="P12">
        <v>105</v>
      </c>
      <c r="Q12">
        <v>78</v>
      </c>
      <c r="R12">
        <v>733</v>
      </c>
      <c r="S12">
        <v>61.08</v>
      </c>
      <c r="T12">
        <v>11</v>
      </c>
      <c r="U12" t="s">
        <v>26</v>
      </c>
      <c r="V12" t="s">
        <v>148</v>
      </c>
    </row>
    <row r="13" spans="1:23" x14ac:dyDescent="0.3">
      <c r="A13">
        <v>22011</v>
      </c>
      <c r="B13" t="s">
        <v>34</v>
      </c>
      <c r="C13" t="s">
        <v>134</v>
      </c>
      <c r="D13" t="s">
        <v>143</v>
      </c>
      <c r="E13" t="s">
        <v>26</v>
      </c>
      <c r="F13">
        <v>73</v>
      </c>
      <c r="G13">
        <v>72</v>
      </c>
      <c r="H13">
        <v>95</v>
      </c>
      <c r="I13">
        <v>69</v>
      </c>
      <c r="J13">
        <v>41</v>
      </c>
      <c r="K13">
        <v>77</v>
      </c>
      <c r="L13">
        <v>41</v>
      </c>
      <c r="M13">
        <v>37</v>
      </c>
      <c r="N13">
        <v>53</v>
      </c>
      <c r="O13">
        <v>77</v>
      </c>
      <c r="P13">
        <v>99</v>
      </c>
      <c r="Q13">
        <v>45</v>
      </c>
      <c r="R13">
        <v>779</v>
      </c>
      <c r="S13">
        <v>64.92</v>
      </c>
      <c r="T13">
        <v>12</v>
      </c>
      <c r="U13" t="s">
        <v>76</v>
      </c>
      <c r="V13" t="s">
        <v>149</v>
      </c>
      <c r="W13" t="s">
        <v>121</v>
      </c>
    </row>
    <row r="14" spans="1:23" x14ac:dyDescent="0.3">
      <c r="A14">
        <v>22011</v>
      </c>
      <c r="B14" t="s">
        <v>35</v>
      </c>
      <c r="C14" t="s">
        <v>147</v>
      </c>
      <c r="D14" t="s">
        <v>20</v>
      </c>
      <c r="E14" t="s">
        <v>26</v>
      </c>
      <c r="F14">
        <v>-5</v>
      </c>
      <c r="G14">
        <v>95</v>
      </c>
      <c r="H14">
        <v>88</v>
      </c>
      <c r="I14">
        <v>71</v>
      </c>
      <c r="J14">
        <v>49</v>
      </c>
      <c r="K14">
        <v>80</v>
      </c>
      <c r="L14">
        <v>100</v>
      </c>
      <c r="M14">
        <v>45</v>
      </c>
      <c r="N14">
        <v>77</v>
      </c>
      <c r="O14">
        <v>100</v>
      </c>
      <c r="P14">
        <v>64</v>
      </c>
      <c r="Q14">
        <v>88</v>
      </c>
      <c r="R14">
        <v>852</v>
      </c>
      <c r="S14">
        <v>71</v>
      </c>
      <c r="U14" t="s">
        <v>21</v>
      </c>
      <c r="V14" t="s">
        <v>150</v>
      </c>
      <c r="W14" t="s">
        <v>144</v>
      </c>
    </row>
    <row r="15" spans="1:23" x14ac:dyDescent="0.3">
      <c r="A15">
        <v>22013</v>
      </c>
      <c r="B15" t="s">
        <v>36</v>
      </c>
      <c r="C15" t="s">
        <v>134</v>
      </c>
      <c r="D15" t="s">
        <v>135</v>
      </c>
      <c r="F15">
        <v>84</v>
      </c>
      <c r="G15">
        <v>73</v>
      </c>
      <c r="H15">
        <v>78</v>
      </c>
      <c r="I15">
        <v>46</v>
      </c>
      <c r="J15">
        <v>63</v>
      </c>
      <c r="K15">
        <v>56</v>
      </c>
      <c r="L15">
        <v>100</v>
      </c>
      <c r="M15">
        <v>46</v>
      </c>
      <c r="N15">
        <v>95</v>
      </c>
      <c r="O15">
        <v>91</v>
      </c>
      <c r="P15">
        <v>68</v>
      </c>
      <c r="Q15">
        <v>84</v>
      </c>
      <c r="R15">
        <v>884</v>
      </c>
      <c r="S15">
        <v>73.67</v>
      </c>
      <c r="U15" t="s">
        <v>26</v>
      </c>
      <c r="V15" t="s">
        <v>151</v>
      </c>
      <c r="W15" t="s">
        <v>132</v>
      </c>
    </row>
    <row r="16" spans="1:23" x14ac:dyDescent="0.3">
      <c r="A16">
        <v>22014</v>
      </c>
      <c r="B16" t="s">
        <v>37</v>
      </c>
      <c r="C16" t="s">
        <v>78</v>
      </c>
      <c r="D16" t="s">
        <v>135</v>
      </c>
      <c r="E16" t="s">
        <v>24</v>
      </c>
      <c r="F16">
        <v>78</v>
      </c>
      <c r="G16">
        <v>84</v>
      </c>
      <c r="H16">
        <v>54</v>
      </c>
      <c r="I16">
        <v>57</v>
      </c>
      <c r="J16">
        <v>100</v>
      </c>
      <c r="K16" t="s">
        <v>130</v>
      </c>
      <c r="L16">
        <v>98</v>
      </c>
      <c r="M16">
        <v>70</v>
      </c>
      <c r="N16">
        <v>83</v>
      </c>
      <c r="O16">
        <v>91</v>
      </c>
      <c r="P16">
        <v>73</v>
      </c>
      <c r="Q16">
        <v>47</v>
      </c>
      <c r="R16">
        <v>879</v>
      </c>
      <c r="S16">
        <v>73.25</v>
      </c>
      <c r="T16">
        <v>15</v>
      </c>
      <c r="U16" t="s">
        <v>76</v>
      </c>
      <c r="V16" t="s">
        <v>152</v>
      </c>
      <c r="W16" t="s">
        <v>144</v>
      </c>
    </row>
    <row r="17" spans="1:23" x14ac:dyDescent="0.3">
      <c r="A17">
        <v>22015</v>
      </c>
      <c r="B17" t="s">
        <v>38</v>
      </c>
      <c r="C17" t="s">
        <v>134</v>
      </c>
      <c r="D17" t="s">
        <v>135</v>
      </c>
      <c r="F17">
        <v>76</v>
      </c>
      <c r="G17">
        <v>-5</v>
      </c>
      <c r="H17">
        <v>99</v>
      </c>
      <c r="I17">
        <v>-5</v>
      </c>
      <c r="J17">
        <v>63</v>
      </c>
      <c r="K17">
        <v>80</v>
      </c>
      <c r="L17">
        <v>38</v>
      </c>
      <c r="M17">
        <v>94</v>
      </c>
      <c r="N17">
        <v>40</v>
      </c>
      <c r="O17">
        <v>85</v>
      </c>
      <c r="P17">
        <v>41</v>
      </c>
      <c r="Q17">
        <v>48</v>
      </c>
      <c r="R17">
        <v>628</v>
      </c>
      <c r="S17">
        <v>52.33</v>
      </c>
      <c r="U17" t="s">
        <v>76</v>
      </c>
      <c r="V17" t="s">
        <v>140</v>
      </c>
      <c r="W17" t="s">
        <v>144</v>
      </c>
    </row>
    <row r="18" spans="1:23" x14ac:dyDescent="0.3">
      <c r="A18">
        <v>22016</v>
      </c>
      <c r="B18" t="s">
        <v>153</v>
      </c>
      <c r="C18" t="s">
        <v>78</v>
      </c>
      <c r="D18" t="s">
        <v>135</v>
      </c>
      <c r="E18" t="s">
        <v>21</v>
      </c>
      <c r="F18">
        <v>86</v>
      </c>
      <c r="G18">
        <v>75</v>
      </c>
      <c r="I18">
        <v>40</v>
      </c>
      <c r="J18">
        <v>67</v>
      </c>
      <c r="K18">
        <v>74</v>
      </c>
      <c r="L18">
        <v>70</v>
      </c>
      <c r="M18">
        <v>36</v>
      </c>
      <c r="N18">
        <v>48</v>
      </c>
      <c r="O18">
        <v>85</v>
      </c>
      <c r="P18">
        <v>85</v>
      </c>
      <c r="Q18">
        <v>56</v>
      </c>
      <c r="R18">
        <v>741</v>
      </c>
      <c r="S18">
        <v>61.75</v>
      </c>
      <c r="T18">
        <v>17</v>
      </c>
      <c r="U18" t="s">
        <v>21</v>
      </c>
      <c r="V18">
        <v>0.92</v>
      </c>
      <c r="W18" t="s">
        <v>132</v>
      </c>
    </row>
    <row r="19" spans="1:23" x14ac:dyDescent="0.3">
      <c r="A19">
        <v>22017</v>
      </c>
      <c r="B19" t="s">
        <v>40</v>
      </c>
      <c r="C19" t="s">
        <v>134</v>
      </c>
      <c r="D19" t="s">
        <v>135</v>
      </c>
      <c r="F19">
        <v>44</v>
      </c>
      <c r="G19">
        <v>52</v>
      </c>
      <c r="H19">
        <v>75</v>
      </c>
      <c r="I19">
        <v>43</v>
      </c>
      <c r="J19">
        <v>55</v>
      </c>
      <c r="K19">
        <v>85</v>
      </c>
      <c r="L19">
        <v>68</v>
      </c>
      <c r="M19">
        <v>85</v>
      </c>
      <c r="N19">
        <v>45</v>
      </c>
      <c r="O19">
        <v>64</v>
      </c>
      <c r="P19">
        <v>53</v>
      </c>
      <c r="Q19">
        <v>59</v>
      </c>
      <c r="R19">
        <v>728</v>
      </c>
      <c r="S19">
        <v>60.67</v>
      </c>
      <c r="U19" t="s">
        <v>77</v>
      </c>
      <c r="V19" t="s">
        <v>140</v>
      </c>
      <c r="W19" t="s">
        <v>141</v>
      </c>
    </row>
    <row r="20" spans="1:23" x14ac:dyDescent="0.3">
      <c r="A20">
        <v>22018</v>
      </c>
      <c r="B20" t="s">
        <v>154</v>
      </c>
      <c r="C20" t="s">
        <v>19</v>
      </c>
      <c r="D20" t="s">
        <v>143</v>
      </c>
      <c r="E20" t="s">
        <v>136</v>
      </c>
      <c r="F20">
        <v>40</v>
      </c>
      <c r="G20">
        <v>73</v>
      </c>
      <c r="H20">
        <v>105</v>
      </c>
      <c r="I20">
        <v>39</v>
      </c>
      <c r="J20">
        <v>62</v>
      </c>
      <c r="K20">
        <v>52</v>
      </c>
      <c r="L20">
        <v>85</v>
      </c>
      <c r="M20">
        <v>83</v>
      </c>
      <c r="N20">
        <v>72</v>
      </c>
      <c r="O20">
        <v>49</v>
      </c>
      <c r="P20">
        <v>100</v>
      </c>
      <c r="Q20">
        <v>-5</v>
      </c>
      <c r="R20">
        <v>734</v>
      </c>
      <c r="S20">
        <v>61.17</v>
      </c>
      <c r="T20">
        <v>46</v>
      </c>
      <c r="U20" t="s">
        <v>26</v>
      </c>
      <c r="V20" t="s">
        <v>155</v>
      </c>
      <c r="W20" t="s">
        <v>144</v>
      </c>
    </row>
    <row r="21" spans="1:23" x14ac:dyDescent="0.3">
      <c r="A21">
        <v>22019</v>
      </c>
      <c r="B21" t="s">
        <v>42</v>
      </c>
      <c r="C21" t="s">
        <v>147</v>
      </c>
      <c r="D21" t="s">
        <v>135</v>
      </c>
      <c r="E21" t="s">
        <v>136</v>
      </c>
      <c r="F21">
        <v>80</v>
      </c>
      <c r="G21">
        <v>90</v>
      </c>
      <c r="H21">
        <v>62</v>
      </c>
      <c r="I21">
        <v>96</v>
      </c>
      <c r="J21">
        <v>97</v>
      </c>
      <c r="K21">
        <v>51</v>
      </c>
      <c r="M21">
        <v>71</v>
      </c>
      <c r="N21">
        <v>49</v>
      </c>
      <c r="O21">
        <v>87</v>
      </c>
      <c r="P21">
        <v>52</v>
      </c>
      <c r="Q21">
        <v>49</v>
      </c>
      <c r="R21">
        <v>784</v>
      </c>
      <c r="S21">
        <v>65.33</v>
      </c>
      <c r="T21">
        <v>20</v>
      </c>
      <c r="U21" t="s">
        <v>78</v>
      </c>
      <c r="V21" t="s">
        <v>156</v>
      </c>
      <c r="W21" t="s">
        <v>137</v>
      </c>
    </row>
    <row r="22" spans="1:23" x14ac:dyDescent="0.3">
      <c r="A22">
        <v>22020</v>
      </c>
      <c r="B22" t="s">
        <v>43</v>
      </c>
      <c r="C22" t="s">
        <v>139</v>
      </c>
      <c r="D22" t="s">
        <v>11</v>
      </c>
      <c r="E22" t="s">
        <v>26</v>
      </c>
      <c r="F22">
        <v>50</v>
      </c>
      <c r="G22">
        <v>52</v>
      </c>
      <c r="H22">
        <v>57</v>
      </c>
      <c r="I22">
        <v>48</v>
      </c>
      <c r="J22">
        <v>87</v>
      </c>
      <c r="K22">
        <v>97</v>
      </c>
      <c r="L22">
        <v>63</v>
      </c>
      <c r="M22">
        <v>39</v>
      </c>
      <c r="N22">
        <v>36</v>
      </c>
      <c r="O22">
        <v>58</v>
      </c>
      <c r="P22">
        <v>81</v>
      </c>
      <c r="Q22">
        <v>85</v>
      </c>
      <c r="R22">
        <v>753</v>
      </c>
      <c r="S22">
        <v>62.75</v>
      </c>
      <c r="U22" t="s">
        <v>21</v>
      </c>
      <c r="V22" t="s">
        <v>140</v>
      </c>
      <c r="W22" t="s">
        <v>137</v>
      </c>
    </row>
    <row r="23" spans="1:23" x14ac:dyDescent="0.3">
      <c r="A23">
        <v>22021</v>
      </c>
      <c r="B23" t="s">
        <v>44</v>
      </c>
      <c r="C23" t="s">
        <v>134</v>
      </c>
      <c r="D23" t="s">
        <v>157</v>
      </c>
      <c r="E23" t="s">
        <v>24</v>
      </c>
      <c r="F23">
        <v>97</v>
      </c>
      <c r="G23">
        <v>75</v>
      </c>
      <c r="H23">
        <v>49</v>
      </c>
      <c r="I23">
        <v>50</v>
      </c>
      <c r="K23">
        <v>88</v>
      </c>
      <c r="L23">
        <v>83</v>
      </c>
      <c r="M23">
        <v>56</v>
      </c>
      <c r="N23">
        <v>35</v>
      </c>
      <c r="O23">
        <v>41</v>
      </c>
      <c r="P23">
        <v>96</v>
      </c>
      <c r="Q23">
        <v>64</v>
      </c>
      <c r="R23">
        <v>734</v>
      </c>
      <c r="S23">
        <v>61.17</v>
      </c>
      <c r="U23" t="s">
        <v>21</v>
      </c>
      <c r="V23">
        <v>100</v>
      </c>
      <c r="W23" t="s">
        <v>141</v>
      </c>
    </row>
    <row r="24" spans="1:23" x14ac:dyDescent="0.3">
      <c r="A24">
        <v>22022</v>
      </c>
      <c r="B24" t="s">
        <v>158</v>
      </c>
      <c r="C24" t="s">
        <v>19</v>
      </c>
      <c r="D24" t="s">
        <v>11</v>
      </c>
      <c r="E24" t="s">
        <v>24</v>
      </c>
      <c r="F24">
        <v>42</v>
      </c>
      <c r="G24">
        <v>99</v>
      </c>
      <c r="H24">
        <v>-5</v>
      </c>
      <c r="I24">
        <v>51</v>
      </c>
      <c r="J24">
        <v>45</v>
      </c>
      <c r="K24">
        <v>46</v>
      </c>
      <c r="L24">
        <v>89</v>
      </c>
      <c r="M24">
        <v>61</v>
      </c>
      <c r="N24">
        <v>49</v>
      </c>
      <c r="O24">
        <v>36</v>
      </c>
      <c r="P24">
        <v>35</v>
      </c>
      <c r="Q24">
        <v>38</v>
      </c>
      <c r="R24">
        <v>586</v>
      </c>
      <c r="S24">
        <v>48.83</v>
      </c>
      <c r="T24">
        <v>31</v>
      </c>
      <c r="U24" t="s">
        <v>78</v>
      </c>
      <c r="V24">
        <v>0.89</v>
      </c>
    </row>
    <row r="25" spans="1:23" x14ac:dyDescent="0.3">
      <c r="A25">
        <v>22023</v>
      </c>
      <c r="B25" t="s">
        <v>46</v>
      </c>
      <c r="C25" t="s">
        <v>147</v>
      </c>
      <c r="D25" t="s">
        <v>157</v>
      </c>
      <c r="E25" t="s">
        <v>136</v>
      </c>
      <c r="F25">
        <v>46</v>
      </c>
      <c r="G25">
        <v>76</v>
      </c>
      <c r="H25">
        <v>86</v>
      </c>
      <c r="I25">
        <v>53</v>
      </c>
      <c r="J25">
        <v>35</v>
      </c>
      <c r="K25">
        <v>80</v>
      </c>
      <c r="L25">
        <v>60</v>
      </c>
      <c r="M25">
        <v>79</v>
      </c>
      <c r="N25" t="s">
        <v>130</v>
      </c>
      <c r="O25">
        <v>98</v>
      </c>
      <c r="P25">
        <v>95</v>
      </c>
      <c r="Q25">
        <v>56</v>
      </c>
      <c r="R25">
        <v>764</v>
      </c>
      <c r="S25">
        <v>63.67</v>
      </c>
      <c r="T25">
        <v>41</v>
      </c>
      <c r="U25" t="s">
        <v>21</v>
      </c>
      <c r="V25">
        <v>93</v>
      </c>
      <c r="W25" t="s">
        <v>121</v>
      </c>
    </row>
    <row r="26" spans="1:23" x14ac:dyDescent="0.3">
      <c r="A26">
        <v>22024</v>
      </c>
      <c r="B26" t="s">
        <v>159</v>
      </c>
      <c r="C26" t="s">
        <v>147</v>
      </c>
      <c r="D26" t="s">
        <v>160</v>
      </c>
      <c r="E26" t="s">
        <v>24</v>
      </c>
      <c r="F26">
        <v>40</v>
      </c>
      <c r="G26">
        <v>98</v>
      </c>
      <c r="H26">
        <v>50</v>
      </c>
      <c r="I26">
        <v>51</v>
      </c>
      <c r="J26">
        <v>73</v>
      </c>
      <c r="K26">
        <v>59</v>
      </c>
      <c r="L26">
        <v>41</v>
      </c>
      <c r="M26">
        <v>94</v>
      </c>
      <c r="N26">
        <v>73</v>
      </c>
      <c r="O26">
        <v>79</v>
      </c>
      <c r="P26">
        <v>76</v>
      </c>
      <c r="Q26">
        <v>77</v>
      </c>
      <c r="R26">
        <v>811</v>
      </c>
      <c r="S26">
        <v>67.58</v>
      </c>
      <c r="T26">
        <v>45</v>
      </c>
      <c r="U26" t="s">
        <v>24</v>
      </c>
      <c r="V26">
        <v>67</v>
      </c>
      <c r="W26" t="s">
        <v>141</v>
      </c>
    </row>
    <row r="27" spans="1:23" x14ac:dyDescent="0.3">
      <c r="A27">
        <v>22025</v>
      </c>
      <c r="B27" t="s">
        <v>48</v>
      </c>
      <c r="C27" t="s">
        <v>139</v>
      </c>
      <c r="D27" t="s">
        <v>160</v>
      </c>
      <c r="E27" t="s">
        <v>26</v>
      </c>
      <c r="F27">
        <v>42</v>
      </c>
      <c r="H27">
        <v>46</v>
      </c>
      <c r="J27">
        <v>49</v>
      </c>
      <c r="K27">
        <v>39</v>
      </c>
      <c r="L27">
        <v>56</v>
      </c>
      <c r="M27">
        <v>52</v>
      </c>
      <c r="N27">
        <v>81</v>
      </c>
      <c r="O27">
        <v>70</v>
      </c>
      <c r="P27" t="s">
        <v>130</v>
      </c>
      <c r="Q27">
        <v>88</v>
      </c>
      <c r="R27">
        <v>523</v>
      </c>
      <c r="S27">
        <v>43.58</v>
      </c>
      <c r="T27">
        <v>34</v>
      </c>
      <c r="U27" t="s">
        <v>26</v>
      </c>
      <c r="V27">
        <v>0.94</v>
      </c>
      <c r="W27" t="s">
        <v>132</v>
      </c>
    </row>
    <row r="28" spans="1:23" x14ac:dyDescent="0.3">
      <c r="A28">
        <v>22026</v>
      </c>
      <c r="B28" t="s">
        <v>49</v>
      </c>
      <c r="C28" t="s">
        <v>139</v>
      </c>
      <c r="D28" t="s">
        <v>11</v>
      </c>
      <c r="F28">
        <v>100</v>
      </c>
      <c r="G28" t="s">
        <v>130</v>
      </c>
      <c r="H28">
        <v>38</v>
      </c>
      <c r="I28">
        <v>67</v>
      </c>
      <c r="J28">
        <v>66</v>
      </c>
      <c r="K28">
        <v>105</v>
      </c>
      <c r="L28">
        <v>90</v>
      </c>
      <c r="M28">
        <v>50</v>
      </c>
      <c r="N28">
        <v>39</v>
      </c>
      <c r="O28">
        <v>66</v>
      </c>
      <c r="P28">
        <v>82</v>
      </c>
      <c r="Q28">
        <v>97</v>
      </c>
      <c r="R28">
        <v>832</v>
      </c>
      <c r="S28">
        <v>69.33</v>
      </c>
      <c r="T28">
        <v>27</v>
      </c>
      <c r="U28" t="s">
        <v>77</v>
      </c>
      <c r="V28" t="s">
        <v>140</v>
      </c>
      <c r="W28" t="s">
        <v>141</v>
      </c>
    </row>
    <row r="29" spans="1:23" x14ac:dyDescent="0.3">
      <c r="A29">
        <v>22027</v>
      </c>
      <c r="B29" t="s">
        <v>50</v>
      </c>
      <c r="C29" t="s">
        <v>23</v>
      </c>
      <c r="D29" t="s">
        <v>157</v>
      </c>
      <c r="E29" t="s">
        <v>26</v>
      </c>
      <c r="F29">
        <v>85</v>
      </c>
      <c r="G29">
        <v>90</v>
      </c>
      <c r="H29">
        <v>-5</v>
      </c>
      <c r="I29">
        <v>90</v>
      </c>
      <c r="J29">
        <v>89</v>
      </c>
      <c r="L29">
        <v>75</v>
      </c>
      <c r="M29">
        <v>73</v>
      </c>
      <c r="N29">
        <v>61</v>
      </c>
      <c r="O29">
        <v>59</v>
      </c>
      <c r="P29">
        <v>61</v>
      </c>
      <c r="Q29">
        <v>55</v>
      </c>
      <c r="R29">
        <v>733</v>
      </c>
      <c r="S29">
        <v>61.08</v>
      </c>
      <c r="U29" t="s">
        <v>77</v>
      </c>
      <c r="V29">
        <v>0.73</v>
      </c>
    </row>
    <row r="30" spans="1:23" x14ac:dyDescent="0.3">
      <c r="A30">
        <v>22028</v>
      </c>
      <c r="B30" t="s">
        <v>51</v>
      </c>
      <c r="C30" t="s">
        <v>147</v>
      </c>
      <c r="D30" t="s">
        <v>160</v>
      </c>
      <c r="E30" t="s">
        <v>24</v>
      </c>
      <c r="F30">
        <v>-5</v>
      </c>
      <c r="G30">
        <v>42</v>
      </c>
      <c r="H30">
        <v>44</v>
      </c>
      <c r="I30">
        <v>43</v>
      </c>
      <c r="J30">
        <v>40</v>
      </c>
      <c r="K30">
        <v>40</v>
      </c>
      <c r="L30">
        <v>74</v>
      </c>
      <c r="M30">
        <v>61</v>
      </c>
      <c r="N30">
        <v>40</v>
      </c>
      <c r="O30">
        <v>47</v>
      </c>
      <c r="P30">
        <v>87</v>
      </c>
      <c r="Q30" t="s">
        <v>130</v>
      </c>
      <c r="R30">
        <v>513</v>
      </c>
      <c r="S30">
        <v>42.75</v>
      </c>
      <c r="T30">
        <v>29</v>
      </c>
      <c r="U30" t="s">
        <v>77</v>
      </c>
      <c r="V30">
        <v>0.72</v>
      </c>
      <c r="W30" t="s">
        <v>137</v>
      </c>
    </row>
    <row r="31" spans="1:23" x14ac:dyDescent="0.3">
      <c r="A31">
        <v>22029</v>
      </c>
      <c r="B31" t="s">
        <v>52</v>
      </c>
      <c r="C31" t="s">
        <v>147</v>
      </c>
      <c r="D31" t="s">
        <v>160</v>
      </c>
      <c r="E31" t="s">
        <v>24</v>
      </c>
      <c r="F31">
        <v>100</v>
      </c>
      <c r="G31">
        <v>85</v>
      </c>
      <c r="H31">
        <v>58</v>
      </c>
      <c r="I31">
        <v>88</v>
      </c>
      <c r="J31">
        <v>45</v>
      </c>
      <c r="K31">
        <v>62</v>
      </c>
      <c r="L31">
        <v>84</v>
      </c>
      <c r="M31">
        <v>69</v>
      </c>
      <c r="N31" t="s">
        <v>130</v>
      </c>
      <c r="O31">
        <v>57</v>
      </c>
      <c r="P31">
        <v>48</v>
      </c>
      <c r="Q31">
        <v>37</v>
      </c>
      <c r="R31">
        <v>733</v>
      </c>
      <c r="S31">
        <v>61.08</v>
      </c>
      <c r="T31">
        <v>30</v>
      </c>
      <c r="U31" t="s">
        <v>78</v>
      </c>
      <c r="V31">
        <v>68</v>
      </c>
      <c r="W31" t="s">
        <v>144</v>
      </c>
    </row>
    <row r="32" spans="1:23" x14ac:dyDescent="0.3">
      <c r="A32">
        <v>22030</v>
      </c>
      <c r="B32" t="s">
        <v>161</v>
      </c>
      <c r="C32" t="s">
        <v>134</v>
      </c>
      <c r="D32" t="s">
        <v>157</v>
      </c>
      <c r="E32" t="s">
        <v>21</v>
      </c>
      <c r="F32" t="s">
        <v>130</v>
      </c>
      <c r="G32">
        <v>75</v>
      </c>
      <c r="H32">
        <v>75</v>
      </c>
      <c r="I32">
        <v>52</v>
      </c>
      <c r="J32">
        <v>99</v>
      </c>
      <c r="K32">
        <v>94</v>
      </c>
      <c r="L32">
        <v>70</v>
      </c>
      <c r="M32">
        <v>-5</v>
      </c>
      <c r="N32">
        <v>51</v>
      </c>
      <c r="O32">
        <v>97</v>
      </c>
      <c r="P32">
        <v>72</v>
      </c>
      <c r="Q32">
        <v>55</v>
      </c>
      <c r="R32">
        <v>735</v>
      </c>
      <c r="S32">
        <v>61.25</v>
      </c>
      <c r="T32">
        <v>49</v>
      </c>
      <c r="U32" t="s">
        <v>76</v>
      </c>
      <c r="V32">
        <v>87</v>
      </c>
    </row>
    <row r="33" spans="1:23" x14ac:dyDescent="0.3">
      <c r="A33">
        <v>22031</v>
      </c>
      <c r="B33" t="s">
        <v>54</v>
      </c>
      <c r="C33" t="s">
        <v>139</v>
      </c>
      <c r="D33" t="s">
        <v>11</v>
      </c>
      <c r="F33">
        <v>68</v>
      </c>
      <c r="G33">
        <v>55</v>
      </c>
      <c r="H33">
        <v>87</v>
      </c>
      <c r="I33">
        <v>74</v>
      </c>
      <c r="J33">
        <v>53</v>
      </c>
      <c r="K33">
        <v>90</v>
      </c>
      <c r="L33">
        <v>87</v>
      </c>
      <c r="M33">
        <v>100</v>
      </c>
      <c r="N33">
        <v>98</v>
      </c>
      <c r="O33">
        <v>82</v>
      </c>
      <c r="P33">
        <v>87</v>
      </c>
      <c r="Q33">
        <v>-5</v>
      </c>
      <c r="R33">
        <v>876</v>
      </c>
      <c r="S33">
        <v>73</v>
      </c>
      <c r="U33" t="s">
        <v>77</v>
      </c>
      <c r="V33">
        <v>0.75</v>
      </c>
    </row>
    <row r="34" spans="1:23" x14ac:dyDescent="0.3">
      <c r="A34">
        <v>22032</v>
      </c>
      <c r="B34" t="s">
        <v>55</v>
      </c>
      <c r="C34" t="s">
        <v>78</v>
      </c>
      <c r="D34" t="s">
        <v>11</v>
      </c>
      <c r="F34">
        <v>84</v>
      </c>
      <c r="G34">
        <v>35</v>
      </c>
      <c r="H34">
        <v>90</v>
      </c>
      <c r="I34">
        <v>64</v>
      </c>
      <c r="J34">
        <v>68</v>
      </c>
      <c r="K34">
        <v>63</v>
      </c>
      <c r="L34">
        <v>58</v>
      </c>
      <c r="M34">
        <v>79</v>
      </c>
      <c r="N34">
        <v>94</v>
      </c>
      <c r="O34">
        <v>68</v>
      </c>
      <c r="P34">
        <v>73</v>
      </c>
      <c r="Q34">
        <v>66</v>
      </c>
      <c r="R34">
        <v>842</v>
      </c>
      <c r="S34">
        <v>70.17</v>
      </c>
      <c r="T34">
        <v>10</v>
      </c>
      <c r="U34" t="s">
        <v>78</v>
      </c>
      <c r="V34" t="s">
        <v>162</v>
      </c>
      <c r="W34" t="s">
        <v>144</v>
      </c>
    </row>
    <row r="35" spans="1:23" x14ac:dyDescent="0.3">
      <c r="A35">
        <v>22033</v>
      </c>
      <c r="B35" t="s">
        <v>163</v>
      </c>
      <c r="C35" t="s">
        <v>139</v>
      </c>
      <c r="D35" t="s">
        <v>160</v>
      </c>
      <c r="E35" t="s">
        <v>26</v>
      </c>
      <c r="F35">
        <v>39</v>
      </c>
      <c r="G35">
        <v>70</v>
      </c>
      <c r="H35">
        <v>79</v>
      </c>
      <c r="I35">
        <v>38</v>
      </c>
      <c r="J35">
        <v>40</v>
      </c>
      <c r="K35">
        <v>100</v>
      </c>
      <c r="L35">
        <v>64</v>
      </c>
      <c r="M35">
        <v>41</v>
      </c>
      <c r="N35">
        <v>56</v>
      </c>
      <c r="O35">
        <v>82</v>
      </c>
      <c r="P35">
        <v>105</v>
      </c>
      <c r="Q35">
        <v>35</v>
      </c>
      <c r="R35">
        <v>749</v>
      </c>
      <c r="S35">
        <v>62.42</v>
      </c>
      <c r="U35" t="s">
        <v>77</v>
      </c>
      <c r="V35" t="s">
        <v>140</v>
      </c>
      <c r="W35" t="s">
        <v>132</v>
      </c>
    </row>
    <row r="36" spans="1:23" x14ac:dyDescent="0.3">
      <c r="A36">
        <v>22034</v>
      </c>
      <c r="B36" t="s">
        <v>57</v>
      </c>
      <c r="C36" t="s">
        <v>147</v>
      </c>
      <c r="D36" t="s">
        <v>11</v>
      </c>
      <c r="F36">
        <v>91</v>
      </c>
      <c r="G36">
        <v>76</v>
      </c>
      <c r="J36">
        <v>90</v>
      </c>
      <c r="K36">
        <v>97</v>
      </c>
      <c r="L36">
        <v>46</v>
      </c>
      <c r="M36">
        <v>37</v>
      </c>
      <c r="N36">
        <v>88</v>
      </c>
      <c r="O36">
        <v>76</v>
      </c>
      <c r="P36">
        <v>43</v>
      </c>
      <c r="Q36">
        <v>82</v>
      </c>
      <c r="R36">
        <v>726</v>
      </c>
      <c r="S36">
        <v>60.5</v>
      </c>
      <c r="T36">
        <v>29</v>
      </c>
      <c r="V36">
        <v>0.89</v>
      </c>
      <c r="W36" t="s">
        <v>132</v>
      </c>
    </row>
    <row r="37" spans="1:23" x14ac:dyDescent="0.3">
      <c r="A37">
        <v>22035</v>
      </c>
      <c r="B37" t="s">
        <v>58</v>
      </c>
      <c r="C37" t="s">
        <v>78</v>
      </c>
      <c r="D37" t="s">
        <v>164</v>
      </c>
      <c r="E37" t="s">
        <v>136</v>
      </c>
      <c r="F37">
        <v>-5</v>
      </c>
      <c r="G37">
        <v>88</v>
      </c>
      <c r="H37">
        <v>61</v>
      </c>
      <c r="I37">
        <v>-5</v>
      </c>
      <c r="K37">
        <v>90</v>
      </c>
      <c r="L37">
        <v>96</v>
      </c>
      <c r="M37">
        <v>64</v>
      </c>
      <c r="N37">
        <v>49</v>
      </c>
      <c r="P37">
        <v>71</v>
      </c>
      <c r="Q37">
        <v>49</v>
      </c>
      <c r="R37">
        <v>558</v>
      </c>
      <c r="S37">
        <v>46.5</v>
      </c>
      <c r="U37" t="s">
        <v>78</v>
      </c>
      <c r="V37" t="s">
        <v>165</v>
      </c>
      <c r="W37" t="s">
        <v>121</v>
      </c>
    </row>
    <row r="38" spans="1:23" x14ac:dyDescent="0.3">
      <c r="A38">
        <v>22036</v>
      </c>
      <c r="B38" t="s">
        <v>166</v>
      </c>
      <c r="C38" t="s">
        <v>19</v>
      </c>
      <c r="D38" t="s">
        <v>167</v>
      </c>
      <c r="E38" t="s">
        <v>26</v>
      </c>
      <c r="G38">
        <v>85</v>
      </c>
      <c r="I38">
        <v>83</v>
      </c>
      <c r="J38">
        <v>82</v>
      </c>
      <c r="K38">
        <v>62</v>
      </c>
      <c r="L38">
        <v>55</v>
      </c>
      <c r="M38">
        <v>48</v>
      </c>
      <c r="N38">
        <v>50</v>
      </c>
      <c r="O38">
        <v>-5</v>
      </c>
      <c r="P38">
        <v>67</v>
      </c>
      <c r="Q38">
        <v>50</v>
      </c>
      <c r="R38">
        <v>577</v>
      </c>
      <c r="S38">
        <v>48.08</v>
      </c>
      <c r="V38">
        <v>81</v>
      </c>
      <c r="W38" t="s">
        <v>144</v>
      </c>
    </row>
    <row r="39" spans="1:23" x14ac:dyDescent="0.3">
      <c r="A39">
        <v>22037</v>
      </c>
      <c r="B39" t="s">
        <v>61</v>
      </c>
      <c r="C39" t="s">
        <v>78</v>
      </c>
      <c r="D39" t="s">
        <v>59</v>
      </c>
      <c r="E39" t="s">
        <v>26</v>
      </c>
      <c r="F39">
        <v>97</v>
      </c>
      <c r="G39">
        <v>59</v>
      </c>
      <c r="H39">
        <v>53</v>
      </c>
      <c r="I39">
        <v>60</v>
      </c>
      <c r="J39">
        <v>47</v>
      </c>
      <c r="K39">
        <v>37</v>
      </c>
      <c r="L39">
        <v>96</v>
      </c>
      <c r="M39">
        <v>72</v>
      </c>
      <c r="N39">
        <v>44</v>
      </c>
      <c r="P39">
        <v>93</v>
      </c>
      <c r="Q39">
        <v>83</v>
      </c>
      <c r="R39">
        <v>741</v>
      </c>
      <c r="S39">
        <v>61.75</v>
      </c>
      <c r="T39">
        <v>7</v>
      </c>
      <c r="U39" t="s">
        <v>24</v>
      </c>
      <c r="V39">
        <v>74</v>
      </c>
      <c r="W39" t="s">
        <v>121</v>
      </c>
    </row>
    <row r="40" spans="1:23" x14ac:dyDescent="0.3">
      <c r="A40">
        <v>22038</v>
      </c>
      <c r="B40" t="s">
        <v>62</v>
      </c>
      <c r="C40" t="s">
        <v>19</v>
      </c>
      <c r="D40" t="s">
        <v>167</v>
      </c>
      <c r="E40" t="s">
        <v>21</v>
      </c>
      <c r="F40">
        <v>70</v>
      </c>
      <c r="G40">
        <v>68</v>
      </c>
      <c r="H40">
        <v>74</v>
      </c>
      <c r="I40">
        <v>65</v>
      </c>
      <c r="J40">
        <v>39</v>
      </c>
      <c r="K40" t="s">
        <v>130</v>
      </c>
      <c r="L40">
        <v>39</v>
      </c>
      <c r="M40">
        <v>85</v>
      </c>
      <c r="N40">
        <v>-5</v>
      </c>
      <c r="O40">
        <v>42</v>
      </c>
      <c r="P40">
        <v>105</v>
      </c>
      <c r="Q40">
        <v>97</v>
      </c>
      <c r="R40">
        <v>679</v>
      </c>
      <c r="S40">
        <v>56.58</v>
      </c>
      <c r="T40">
        <v>39</v>
      </c>
      <c r="U40" t="s">
        <v>21</v>
      </c>
      <c r="V40" t="s">
        <v>140</v>
      </c>
      <c r="W40" t="s">
        <v>132</v>
      </c>
    </row>
    <row r="41" spans="1:23" x14ac:dyDescent="0.3">
      <c r="A41">
        <v>22039</v>
      </c>
      <c r="B41" t="s">
        <v>63</v>
      </c>
      <c r="C41" t="s">
        <v>23</v>
      </c>
      <c r="D41" t="s">
        <v>164</v>
      </c>
      <c r="E41" t="s">
        <v>21</v>
      </c>
      <c r="F41">
        <v>95</v>
      </c>
      <c r="G41">
        <v>68</v>
      </c>
      <c r="H41">
        <v>35</v>
      </c>
      <c r="I41">
        <v>65</v>
      </c>
      <c r="J41">
        <v>90</v>
      </c>
      <c r="K41">
        <v>105</v>
      </c>
      <c r="L41">
        <v>38</v>
      </c>
      <c r="M41">
        <v>63</v>
      </c>
      <c r="N41">
        <v>75</v>
      </c>
      <c r="O41">
        <v>44</v>
      </c>
      <c r="P41">
        <v>77</v>
      </c>
      <c r="Q41">
        <v>88</v>
      </c>
      <c r="R41">
        <v>843</v>
      </c>
      <c r="S41">
        <v>70.25</v>
      </c>
      <c r="T41">
        <v>3</v>
      </c>
      <c r="U41" t="s">
        <v>76</v>
      </c>
      <c r="V41">
        <v>98</v>
      </c>
      <c r="W41" t="s">
        <v>168</v>
      </c>
    </row>
    <row r="42" spans="1:23" x14ac:dyDescent="0.3">
      <c r="A42">
        <v>22040</v>
      </c>
      <c r="B42" t="s">
        <v>64</v>
      </c>
      <c r="C42" t="s">
        <v>78</v>
      </c>
      <c r="D42" t="s">
        <v>164</v>
      </c>
      <c r="E42" t="s">
        <v>21</v>
      </c>
      <c r="F42">
        <v>-5</v>
      </c>
      <c r="G42">
        <v>71</v>
      </c>
      <c r="H42">
        <v>60</v>
      </c>
      <c r="I42">
        <v>96</v>
      </c>
      <c r="J42">
        <v>100</v>
      </c>
      <c r="K42">
        <v>73</v>
      </c>
      <c r="L42">
        <v>100</v>
      </c>
      <c r="M42">
        <v>105</v>
      </c>
      <c r="N42">
        <v>79</v>
      </c>
      <c r="O42">
        <v>36</v>
      </c>
      <c r="P42">
        <v>37</v>
      </c>
      <c r="Q42">
        <v>50</v>
      </c>
      <c r="R42">
        <v>753</v>
      </c>
      <c r="S42">
        <v>62.75</v>
      </c>
      <c r="U42" t="s">
        <v>21</v>
      </c>
      <c r="V42">
        <v>96</v>
      </c>
      <c r="W42" t="s">
        <v>132</v>
      </c>
    </row>
    <row r="43" spans="1:23" x14ac:dyDescent="0.3">
      <c r="A43">
        <v>22041</v>
      </c>
      <c r="B43" t="s">
        <v>169</v>
      </c>
      <c r="C43" t="s">
        <v>134</v>
      </c>
      <c r="D43" t="s">
        <v>167</v>
      </c>
      <c r="F43">
        <v>47</v>
      </c>
      <c r="G43">
        <v>50</v>
      </c>
      <c r="H43">
        <v>56</v>
      </c>
      <c r="I43">
        <v>57</v>
      </c>
      <c r="J43">
        <v>76</v>
      </c>
      <c r="K43">
        <v>61</v>
      </c>
      <c r="L43">
        <v>54</v>
      </c>
      <c r="M43">
        <v>72</v>
      </c>
      <c r="N43">
        <v>89</v>
      </c>
      <c r="O43">
        <v>94</v>
      </c>
      <c r="P43">
        <v>100</v>
      </c>
      <c r="Q43">
        <v>78</v>
      </c>
      <c r="R43">
        <v>807</v>
      </c>
      <c r="S43">
        <v>67.25</v>
      </c>
      <c r="T43">
        <v>21</v>
      </c>
      <c r="U43" t="s">
        <v>77</v>
      </c>
      <c r="V43" t="s">
        <v>140</v>
      </c>
      <c r="W43" t="s">
        <v>137</v>
      </c>
    </row>
    <row r="44" spans="1:23" x14ac:dyDescent="0.3">
      <c r="A44">
        <v>22042</v>
      </c>
      <c r="B44" t="s">
        <v>66</v>
      </c>
      <c r="C44" t="s">
        <v>147</v>
      </c>
      <c r="D44" t="s">
        <v>164</v>
      </c>
      <c r="F44">
        <v>63</v>
      </c>
      <c r="G44" t="s">
        <v>130</v>
      </c>
      <c r="H44">
        <v>99</v>
      </c>
      <c r="I44">
        <v>35</v>
      </c>
      <c r="J44">
        <v>54</v>
      </c>
      <c r="K44">
        <v>58</v>
      </c>
      <c r="L44">
        <v>85</v>
      </c>
      <c r="M44">
        <v>62</v>
      </c>
      <c r="N44">
        <v>52</v>
      </c>
      <c r="O44">
        <v>76</v>
      </c>
      <c r="P44">
        <v>40</v>
      </c>
      <c r="Q44">
        <v>93</v>
      </c>
      <c r="R44">
        <v>717</v>
      </c>
      <c r="S44">
        <v>59.75</v>
      </c>
      <c r="U44" t="s">
        <v>26</v>
      </c>
      <c r="V44">
        <v>0.85</v>
      </c>
      <c r="W44" t="s">
        <v>168</v>
      </c>
    </row>
    <row r="45" spans="1:23" x14ac:dyDescent="0.3">
      <c r="A45">
        <v>22043</v>
      </c>
      <c r="B45" t="s">
        <v>170</v>
      </c>
      <c r="C45" t="s">
        <v>78</v>
      </c>
      <c r="D45" t="s">
        <v>164</v>
      </c>
      <c r="F45">
        <v>-5</v>
      </c>
      <c r="G45">
        <v>39</v>
      </c>
      <c r="H45">
        <v>39</v>
      </c>
      <c r="I45">
        <v>41</v>
      </c>
      <c r="J45">
        <v>38</v>
      </c>
      <c r="K45">
        <v>64</v>
      </c>
      <c r="L45">
        <v>96</v>
      </c>
      <c r="M45">
        <v>49</v>
      </c>
      <c r="N45">
        <v>62</v>
      </c>
      <c r="O45">
        <v>49</v>
      </c>
      <c r="P45">
        <v>37</v>
      </c>
      <c r="Q45">
        <v>69</v>
      </c>
      <c r="R45">
        <v>578</v>
      </c>
      <c r="S45">
        <v>48.17</v>
      </c>
      <c r="U45" t="s">
        <v>26</v>
      </c>
      <c r="V45">
        <v>0.95</v>
      </c>
      <c r="W45" t="s">
        <v>132</v>
      </c>
    </row>
    <row r="46" spans="1:23" x14ac:dyDescent="0.3">
      <c r="A46">
        <v>22044</v>
      </c>
      <c r="B46" t="s">
        <v>171</v>
      </c>
      <c r="C46" t="s">
        <v>78</v>
      </c>
      <c r="D46" t="s">
        <v>167</v>
      </c>
      <c r="E46" t="s">
        <v>136</v>
      </c>
      <c r="F46">
        <v>60</v>
      </c>
      <c r="G46">
        <v>79</v>
      </c>
      <c r="H46">
        <v>47</v>
      </c>
      <c r="I46">
        <v>99</v>
      </c>
      <c r="J46">
        <v>52</v>
      </c>
      <c r="K46">
        <v>61</v>
      </c>
      <c r="L46">
        <v>72</v>
      </c>
      <c r="M46">
        <v>-5</v>
      </c>
      <c r="N46">
        <v>80</v>
      </c>
      <c r="O46" t="s">
        <v>130</v>
      </c>
      <c r="P46">
        <v>91</v>
      </c>
      <c r="Q46">
        <v>52</v>
      </c>
      <c r="R46">
        <v>688</v>
      </c>
      <c r="S46">
        <v>57.33</v>
      </c>
      <c r="T46">
        <v>45</v>
      </c>
      <c r="U46" t="s">
        <v>78</v>
      </c>
      <c r="V46" t="s">
        <v>140</v>
      </c>
      <c r="W46" t="s">
        <v>168</v>
      </c>
    </row>
    <row r="47" spans="1:23" x14ac:dyDescent="0.3">
      <c r="A47">
        <v>22045</v>
      </c>
      <c r="B47" t="s">
        <v>172</v>
      </c>
      <c r="C47" t="s">
        <v>147</v>
      </c>
      <c r="D47" t="s">
        <v>59</v>
      </c>
      <c r="E47" t="s">
        <v>136</v>
      </c>
      <c r="F47">
        <v>84</v>
      </c>
      <c r="G47">
        <v>90</v>
      </c>
      <c r="H47">
        <v>91</v>
      </c>
      <c r="I47">
        <v>100</v>
      </c>
      <c r="J47">
        <v>47</v>
      </c>
      <c r="K47">
        <v>91</v>
      </c>
      <c r="L47">
        <v>36</v>
      </c>
      <c r="M47">
        <v>47</v>
      </c>
      <c r="N47">
        <v>38</v>
      </c>
      <c r="O47">
        <v>88</v>
      </c>
      <c r="P47" t="s">
        <v>130</v>
      </c>
      <c r="Q47">
        <v>64</v>
      </c>
      <c r="R47">
        <v>776</v>
      </c>
      <c r="S47">
        <v>64.67</v>
      </c>
      <c r="T47">
        <v>46</v>
      </c>
      <c r="U47" t="s">
        <v>21</v>
      </c>
      <c r="V47">
        <v>77</v>
      </c>
      <c r="W47" t="s">
        <v>121</v>
      </c>
    </row>
    <row r="48" spans="1:23" x14ac:dyDescent="0.3">
      <c r="A48">
        <v>22046</v>
      </c>
      <c r="B48" t="s">
        <v>173</v>
      </c>
      <c r="C48" t="s">
        <v>19</v>
      </c>
      <c r="D48" t="s">
        <v>164</v>
      </c>
      <c r="E48" t="s">
        <v>24</v>
      </c>
      <c r="F48">
        <v>39</v>
      </c>
      <c r="G48">
        <v>72</v>
      </c>
      <c r="H48">
        <v>63</v>
      </c>
      <c r="I48">
        <v>75</v>
      </c>
      <c r="J48">
        <v>42</v>
      </c>
      <c r="K48">
        <v>47</v>
      </c>
      <c r="L48">
        <v>38</v>
      </c>
      <c r="M48">
        <v>63</v>
      </c>
      <c r="N48">
        <v>82</v>
      </c>
      <c r="O48">
        <v>88</v>
      </c>
      <c r="P48">
        <v>90</v>
      </c>
      <c r="Q48">
        <v>76</v>
      </c>
      <c r="R48">
        <v>775</v>
      </c>
      <c r="S48">
        <v>64.58</v>
      </c>
      <c r="U48" t="s">
        <v>77</v>
      </c>
      <c r="V48">
        <v>0.86</v>
      </c>
      <c r="W48" t="s">
        <v>132</v>
      </c>
    </row>
    <row r="49" spans="1:23" x14ac:dyDescent="0.3">
      <c r="A49">
        <v>22047</v>
      </c>
      <c r="B49" t="s">
        <v>71</v>
      </c>
      <c r="C49" t="s">
        <v>134</v>
      </c>
      <c r="D49" t="s">
        <v>59</v>
      </c>
      <c r="E49" t="s">
        <v>24</v>
      </c>
      <c r="F49">
        <v>75</v>
      </c>
      <c r="G49">
        <v>56</v>
      </c>
      <c r="H49">
        <v>75</v>
      </c>
      <c r="I49">
        <v>67</v>
      </c>
      <c r="J49">
        <v>48</v>
      </c>
      <c r="K49">
        <v>84</v>
      </c>
      <c r="L49">
        <v>44</v>
      </c>
      <c r="M49">
        <v>91</v>
      </c>
      <c r="N49">
        <v>81</v>
      </c>
      <c r="O49">
        <v>-5</v>
      </c>
      <c r="Q49">
        <v>85</v>
      </c>
      <c r="R49">
        <v>701</v>
      </c>
      <c r="S49">
        <v>58.42</v>
      </c>
      <c r="T49">
        <v>17</v>
      </c>
      <c r="U49" t="s">
        <v>26</v>
      </c>
      <c r="V49" t="s">
        <v>174</v>
      </c>
      <c r="W49" t="s">
        <v>144</v>
      </c>
    </row>
    <row r="50" spans="1:23" x14ac:dyDescent="0.3">
      <c r="A50">
        <v>22048</v>
      </c>
      <c r="B50" t="s">
        <v>72</v>
      </c>
      <c r="C50" t="s">
        <v>78</v>
      </c>
      <c r="D50" t="s">
        <v>164</v>
      </c>
      <c r="E50" t="s">
        <v>26</v>
      </c>
      <c r="G50">
        <v>72</v>
      </c>
      <c r="H50">
        <v>43</v>
      </c>
      <c r="I50">
        <v>50</v>
      </c>
      <c r="J50" t="s">
        <v>130</v>
      </c>
      <c r="K50">
        <v>64</v>
      </c>
      <c r="L50">
        <v>35</v>
      </c>
      <c r="M50">
        <v>79</v>
      </c>
      <c r="N50">
        <v>64</v>
      </c>
      <c r="P50">
        <v>77</v>
      </c>
      <c r="Q50">
        <v>54</v>
      </c>
      <c r="R50">
        <v>538</v>
      </c>
      <c r="S50">
        <v>44.83</v>
      </c>
      <c r="U50" t="s">
        <v>24</v>
      </c>
      <c r="V50" t="s">
        <v>175</v>
      </c>
      <c r="W50" t="s">
        <v>141</v>
      </c>
    </row>
    <row r="51" spans="1:23" x14ac:dyDescent="0.3">
      <c r="A51">
        <v>22049</v>
      </c>
      <c r="B51" t="s">
        <v>73</v>
      </c>
      <c r="C51" t="s">
        <v>134</v>
      </c>
      <c r="D51" t="s">
        <v>59</v>
      </c>
      <c r="F51">
        <v>71</v>
      </c>
      <c r="G51">
        <v>93</v>
      </c>
      <c r="H51">
        <v>-5</v>
      </c>
      <c r="I51">
        <v>98</v>
      </c>
      <c r="J51">
        <v>69</v>
      </c>
      <c r="K51">
        <v>-5</v>
      </c>
      <c r="L51">
        <v>58</v>
      </c>
      <c r="M51">
        <v>100</v>
      </c>
      <c r="N51">
        <v>95</v>
      </c>
      <c r="O51">
        <v>66</v>
      </c>
      <c r="P51">
        <v>79</v>
      </c>
      <c r="Q51">
        <v>39</v>
      </c>
      <c r="R51">
        <v>758</v>
      </c>
      <c r="S51">
        <v>63.17</v>
      </c>
      <c r="T51">
        <v>50</v>
      </c>
      <c r="U51" t="s">
        <v>76</v>
      </c>
      <c r="V51">
        <v>68</v>
      </c>
      <c r="W51" t="s">
        <v>144</v>
      </c>
    </row>
    <row r="52" spans="1:23" x14ac:dyDescent="0.3">
      <c r="A52">
        <v>22008</v>
      </c>
      <c r="B52" t="s">
        <v>146</v>
      </c>
      <c r="C52" t="s">
        <v>147</v>
      </c>
      <c r="D52" t="s">
        <v>20</v>
      </c>
      <c r="E52" t="s">
        <v>26</v>
      </c>
      <c r="F52">
        <v>78</v>
      </c>
      <c r="G52">
        <v>63</v>
      </c>
      <c r="H52">
        <v>77</v>
      </c>
      <c r="I52">
        <v>38</v>
      </c>
      <c r="J52">
        <v>71</v>
      </c>
      <c r="K52">
        <v>100</v>
      </c>
      <c r="L52">
        <v>38</v>
      </c>
      <c r="N52">
        <v>78</v>
      </c>
      <c r="O52">
        <v>-5</v>
      </c>
      <c r="P52">
        <v>62</v>
      </c>
      <c r="Q52">
        <v>79</v>
      </c>
      <c r="R52">
        <v>679</v>
      </c>
      <c r="S52">
        <v>56.58</v>
      </c>
      <c r="T52">
        <v>9</v>
      </c>
      <c r="U52" t="s">
        <v>24</v>
      </c>
      <c r="V52" t="s">
        <v>140</v>
      </c>
      <c r="W52" t="s">
        <v>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6"/>
  <sheetViews>
    <sheetView zoomScale="55" zoomScaleNormal="67" workbookViewId="0"/>
  </sheetViews>
  <sheetFormatPr defaultRowHeight="14.4" x14ac:dyDescent="0.3"/>
  <cols>
    <col min="1" max="1" width="25.109375" bestFit="1" customWidth="1"/>
    <col min="2" max="2" width="32.33203125" bestFit="1" customWidth="1"/>
    <col min="3" max="3" width="18.88671875" bestFit="1" customWidth="1"/>
    <col min="4" max="4" width="18.5546875" bestFit="1" customWidth="1"/>
    <col min="5" max="5" width="14.44140625" bestFit="1" customWidth="1"/>
    <col min="6" max="6" width="18.5546875" bestFit="1" customWidth="1"/>
    <col min="7" max="7" width="16.88671875" bestFit="1" customWidth="1"/>
    <col min="8" max="8" width="17.6640625" bestFit="1" customWidth="1"/>
    <col min="9" max="9" width="23.6640625" bestFit="1" customWidth="1"/>
    <col min="10" max="10" width="28.109375" bestFit="1" customWidth="1"/>
    <col min="11" max="11" width="34.6640625" bestFit="1" customWidth="1"/>
    <col min="12" max="12" width="29" bestFit="1" customWidth="1"/>
    <col min="13" max="13" width="24.5546875" bestFit="1" customWidth="1"/>
    <col min="14" max="14" width="12.6640625" bestFit="1" customWidth="1"/>
    <col min="15" max="15" width="19.88671875" bestFit="1" customWidth="1"/>
    <col min="16" max="16" width="24.88671875" bestFit="1" customWidth="1"/>
    <col min="17" max="17" width="23.6640625" bestFit="1" customWidth="1"/>
    <col min="18" max="18" width="20.6640625" bestFit="1" customWidth="1"/>
    <col min="19" max="19" width="14.6640625" bestFit="1" customWidth="1"/>
    <col min="20" max="20" width="28.6640625" bestFit="1" customWidth="1"/>
    <col min="21" max="21" width="19.88671875" bestFit="1" customWidth="1"/>
    <col min="22" max="22" width="16.5546875" bestFit="1" customWidth="1"/>
    <col min="23" max="23" width="29.88671875" bestFit="1" customWidth="1"/>
    <col min="24" max="24" width="27.33203125" bestFit="1" customWidth="1"/>
  </cols>
  <sheetData>
    <row r="1" spans="1:23" s="1" customFormat="1" ht="25.8" x14ac:dyDescent="0.5">
      <c r="A1" s="1" t="s">
        <v>0</v>
      </c>
      <c r="B1" s="1" t="s">
        <v>1</v>
      </c>
      <c r="C1" s="1" t="s">
        <v>2</v>
      </c>
      <c r="D1" s="1" t="s">
        <v>3</v>
      </c>
      <c r="E1" s="1" t="s">
        <v>4</v>
      </c>
      <c r="F1" s="1" t="s">
        <v>5</v>
      </c>
      <c r="G1" s="1" t="s">
        <v>6</v>
      </c>
      <c r="H1" s="1" t="s">
        <v>7</v>
      </c>
      <c r="I1" s="1" t="s">
        <v>8</v>
      </c>
      <c r="J1" s="1" t="s">
        <v>85</v>
      </c>
      <c r="K1" s="1" t="s">
        <v>84</v>
      </c>
      <c r="L1" s="1" t="s">
        <v>9</v>
      </c>
      <c r="M1" s="1" t="s">
        <v>10</v>
      </c>
      <c r="N1" s="1" t="s">
        <v>86</v>
      </c>
      <c r="O1" s="1" t="s">
        <v>11</v>
      </c>
      <c r="P1" s="1" t="s">
        <v>12</v>
      </c>
      <c r="Q1" s="1" t="s">
        <v>87</v>
      </c>
      <c r="R1" s="1" t="s">
        <v>105</v>
      </c>
      <c r="S1" s="1" t="s">
        <v>13</v>
      </c>
      <c r="T1" s="1" t="s">
        <v>14</v>
      </c>
      <c r="U1" s="1" t="s">
        <v>15</v>
      </c>
      <c r="V1" s="1" t="s">
        <v>16</v>
      </c>
      <c r="W1" s="1" t="s">
        <v>17</v>
      </c>
    </row>
    <row r="2" spans="1:23" ht="17.399999999999999" x14ac:dyDescent="0.3">
      <c r="A2" s="2">
        <v>22000</v>
      </c>
      <c r="B2" s="2" t="s">
        <v>18</v>
      </c>
      <c r="C2" s="2" t="s">
        <v>19</v>
      </c>
      <c r="D2" s="2" t="s">
        <v>20</v>
      </c>
      <c r="E2" s="2" t="s">
        <v>21</v>
      </c>
      <c r="F2" s="2">
        <v>90</v>
      </c>
      <c r="G2" s="2">
        <v>90</v>
      </c>
      <c r="H2" s="2">
        <v>90</v>
      </c>
      <c r="I2" s="2">
        <v>99</v>
      </c>
      <c r="J2" s="2">
        <v>90</v>
      </c>
      <c r="K2" s="2">
        <v>77</v>
      </c>
      <c r="L2" s="2">
        <v>95</v>
      </c>
      <c r="M2" s="2">
        <v>89</v>
      </c>
      <c r="N2" s="2">
        <v>89</v>
      </c>
      <c r="O2" s="2">
        <v>93</v>
      </c>
      <c r="P2" s="2">
        <v>94</v>
      </c>
      <c r="Q2" s="2">
        <v>100</v>
      </c>
      <c r="R2" s="2">
        <f t="shared" ref="R2:R51" si="0">SUM(F2:Q2)</f>
        <v>1096</v>
      </c>
      <c r="S2" s="2">
        <f>ROUND(AVERAGE(Table1[[#This Row],[Maths]:[Civic Education]]),2)</f>
        <v>91.33</v>
      </c>
      <c r="T2" s="2">
        <f t="shared" ref="T2:T33" si="1">RANK(S2,$S$2:$S$51,0)</f>
        <v>4</v>
      </c>
      <c r="U2" s="2" t="str">
        <f t="shared" ref="U2:U33" si="2">IF(S2&gt;=90,"A+",
IF(S2&gt;=80,"A",
IF(S2&gt;=70,"B",
IF(S2&gt;=60,"C",
IF(S2&gt;=50,"D","F")))))</f>
        <v>A+</v>
      </c>
      <c r="V2" s="2">
        <v>83</v>
      </c>
      <c r="W2" s="2" t="str">
        <f>IF(U2="A+","Excellent",
IF(U2="A","Very Good",
IF(U2="B","Good",
IF(U2="C","Pass",
IF(U2="D","Needs Improvement","Fail")))))</f>
        <v>Excellent</v>
      </c>
    </row>
    <row r="3" spans="1:23" ht="17.399999999999999" x14ac:dyDescent="0.3">
      <c r="A3" s="2">
        <v>22001</v>
      </c>
      <c r="B3" s="2" t="s">
        <v>22</v>
      </c>
      <c r="C3" s="2" t="s">
        <v>23</v>
      </c>
      <c r="D3" s="2" t="s">
        <v>20</v>
      </c>
      <c r="E3" s="2" t="s">
        <v>24</v>
      </c>
      <c r="F3" s="2">
        <v>98</v>
      </c>
      <c r="G3" s="2">
        <v>93</v>
      </c>
      <c r="H3" s="2">
        <v>84</v>
      </c>
      <c r="I3" s="2">
        <v>81</v>
      </c>
      <c r="J3" s="2">
        <v>94</v>
      </c>
      <c r="K3" s="2">
        <v>100</v>
      </c>
      <c r="L3" s="2">
        <v>92</v>
      </c>
      <c r="M3" s="2">
        <v>90</v>
      </c>
      <c r="N3" s="2">
        <v>97</v>
      </c>
      <c r="O3" s="2">
        <v>77</v>
      </c>
      <c r="P3" s="2">
        <v>88</v>
      </c>
      <c r="Q3" s="2">
        <v>96</v>
      </c>
      <c r="R3" s="2">
        <f t="shared" si="0"/>
        <v>1090</v>
      </c>
      <c r="S3" s="2">
        <f>ROUND(AVERAGE(Table1[[#This Row],[Maths]:[Civic Education]]),2)</f>
        <v>90.83</v>
      </c>
      <c r="T3" s="2">
        <f t="shared" si="1"/>
        <v>6</v>
      </c>
      <c r="U3" s="2" t="str">
        <f t="shared" si="2"/>
        <v>A+</v>
      </c>
      <c r="V3" s="2">
        <v>98</v>
      </c>
      <c r="W3" s="2" t="str">
        <f t="shared" ref="W3:W51" si="3">IF(U3="A+","Excellent",
IF(U3="A","Very Good",
IF(U3="B","Good",
IF(U3="C","Pass",
IF(U3="D","Needs Improvement","Fail")))))</f>
        <v>Excellent</v>
      </c>
    </row>
    <row r="4" spans="1:23" ht="17.399999999999999" x14ac:dyDescent="0.3">
      <c r="A4" s="2">
        <v>22002</v>
      </c>
      <c r="B4" s="2" t="s">
        <v>25</v>
      </c>
      <c r="C4" s="2" t="s">
        <v>19</v>
      </c>
      <c r="D4" s="2" t="s">
        <v>20</v>
      </c>
      <c r="E4" s="2" t="s">
        <v>26</v>
      </c>
      <c r="F4" s="2">
        <v>100</v>
      </c>
      <c r="G4" s="2">
        <v>89</v>
      </c>
      <c r="H4" s="2">
        <v>95</v>
      </c>
      <c r="I4" s="2">
        <v>94</v>
      </c>
      <c r="J4" s="2">
        <v>99</v>
      </c>
      <c r="K4" s="2">
        <v>80</v>
      </c>
      <c r="L4" s="2">
        <v>97</v>
      </c>
      <c r="M4" s="2">
        <v>76</v>
      </c>
      <c r="N4" s="2">
        <v>65</v>
      </c>
      <c r="O4" s="2">
        <v>85</v>
      </c>
      <c r="P4" s="2">
        <v>82</v>
      </c>
      <c r="Q4" s="2">
        <v>100</v>
      </c>
      <c r="R4" s="2">
        <f t="shared" si="0"/>
        <v>1062</v>
      </c>
      <c r="S4" s="2">
        <f>ROUND(AVERAGE(Table1[[#This Row],[Maths]:[Civic Education]]),2)</f>
        <v>88.5</v>
      </c>
      <c r="T4" s="2">
        <f t="shared" si="1"/>
        <v>8</v>
      </c>
      <c r="U4" s="2" t="str">
        <f t="shared" si="2"/>
        <v>A</v>
      </c>
      <c r="V4" s="2">
        <v>99</v>
      </c>
      <c r="W4" s="2" t="str">
        <f t="shared" si="3"/>
        <v>Very Good</v>
      </c>
    </row>
    <row r="5" spans="1:23" ht="17.399999999999999" x14ac:dyDescent="0.3">
      <c r="A5" s="2">
        <v>22003</v>
      </c>
      <c r="B5" s="2" t="s">
        <v>97</v>
      </c>
      <c r="C5" s="2" t="s">
        <v>23</v>
      </c>
      <c r="D5" s="2" t="s">
        <v>20</v>
      </c>
      <c r="E5" s="2" t="s">
        <v>21</v>
      </c>
      <c r="F5" s="2">
        <v>98</v>
      </c>
      <c r="G5" s="2">
        <v>79</v>
      </c>
      <c r="H5" s="2">
        <v>100</v>
      </c>
      <c r="I5" s="2">
        <v>81</v>
      </c>
      <c r="J5" s="2">
        <v>91</v>
      </c>
      <c r="K5" s="2">
        <v>89</v>
      </c>
      <c r="L5" s="2">
        <v>93</v>
      </c>
      <c r="M5" s="2">
        <v>100</v>
      </c>
      <c r="N5" s="2">
        <v>98</v>
      </c>
      <c r="O5" s="2">
        <v>95</v>
      </c>
      <c r="P5" s="2">
        <v>98</v>
      </c>
      <c r="Q5" s="2">
        <v>96</v>
      </c>
      <c r="R5" s="2">
        <f t="shared" si="0"/>
        <v>1118</v>
      </c>
      <c r="S5" s="2">
        <f>ROUND(AVERAGE(Table1[[#This Row],[Maths]:[Civic Education]]),2)</f>
        <v>93.17</v>
      </c>
      <c r="T5" s="2">
        <f t="shared" si="1"/>
        <v>1</v>
      </c>
      <c r="U5" s="2" t="str">
        <f t="shared" si="2"/>
        <v>A+</v>
      </c>
      <c r="V5" s="2">
        <v>96</v>
      </c>
      <c r="W5" s="2" t="str">
        <f t="shared" si="3"/>
        <v>Excellent</v>
      </c>
    </row>
    <row r="6" spans="1:23" ht="17.399999999999999" x14ac:dyDescent="0.3">
      <c r="A6" s="2">
        <v>22004</v>
      </c>
      <c r="B6" s="2" t="s">
        <v>27</v>
      </c>
      <c r="C6" s="2" t="s">
        <v>19</v>
      </c>
      <c r="D6" s="2" t="s">
        <v>20</v>
      </c>
      <c r="E6" s="2" t="s">
        <v>24</v>
      </c>
      <c r="F6" s="2">
        <v>85</v>
      </c>
      <c r="G6" s="2">
        <v>84</v>
      </c>
      <c r="H6" s="2">
        <v>87</v>
      </c>
      <c r="I6" s="2">
        <v>96</v>
      </c>
      <c r="J6" s="2">
        <v>89</v>
      </c>
      <c r="K6" s="2">
        <v>100</v>
      </c>
      <c r="L6" s="2">
        <v>83</v>
      </c>
      <c r="M6" s="2">
        <v>81</v>
      </c>
      <c r="N6" s="2">
        <v>99</v>
      </c>
      <c r="O6" s="2">
        <v>100</v>
      </c>
      <c r="P6" s="2">
        <v>97</v>
      </c>
      <c r="Q6" s="2">
        <v>100</v>
      </c>
      <c r="R6" s="2">
        <f t="shared" si="0"/>
        <v>1101</v>
      </c>
      <c r="S6" s="2">
        <f>ROUND(AVERAGE(Table1[[#This Row],[Maths]:[Civic Education]]),2)</f>
        <v>91.75</v>
      </c>
      <c r="T6" s="2">
        <f t="shared" si="1"/>
        <v>3</v>
      </c>
      <c r="U6" s="2" t="str">
        <f t="shared" si="2"/>
        <v>A+</v>
      </c>
      <c r="V6" s="2">
        <v>69</v>
      </c>
      <c r="W6" s="2" t="str">
        <f t="shared" si="3"/>
        <v>Excellent</v>
      </c>
    </row>
    <row r="7" spans="1:23" ht="17.399999999999999" x14ac:dyDescent="0.3">
      <c r="A7" s="2">
        <v>22005</v>
      </c>
      <c r="B7" s="2" t="s">
        <v>28</v>
      </c>
      <c r="C7" s="2" t="s">
        <v>23</v>
      </c>
      <c r="D7" s="2" t="s">
        <v>20</v>
      </c>
      <c r="E7" s="2" t="s">
        <v>26</v>
      </c>
      <c r="F7" s="2">
        <v>100</v>
      </c>
      <c r="G7" s="2">
        <v>91</v>
      </c>
      <c r="H7" s="2">
        <v>77</v>
      </c>
      <c r="I7" s="2">
        <v>86</v>
      </c>
      <c r="J7" s="2">
        <v>100</v>
      </c>
      <c r="K7" s="2">
        <v>77</v>
      </c>
      <c r="L7" s="2">
        <v>92</v>
      </c>
      <c r="M7" s="2">
        <v>94</v>
      </c>
      <c r="N7" s="2">
        <v>88</v>
      </c>
      <c r="O7" s="2">
        <v>99</v>
      </c>
      <c r="P7" s="2">
        <v>97</v>
      </c>
      <c r="Q7" s="2" t="s">
        <v>104</v>
      </c>
      <c r="R7" s="2">
        <f t="shared" si="0"/>
        <v>1001</v>
      </c>
      <c r="S7" s="2">
        <f>ROUND(AVERAGE(Table1[[#This Row],[Maths]:[Civic Education]]),2)</f>
        <v>91</v>
      </c>
      <c r="T7" s="2">
        <f t="shared" si="1"/>
        <v>5</v>
      </c>
      <c r="U7" s="2" t="str">
        <f t="shared" si="2"/>
        <v>A+</v>
      </c>
      <c r="V7" s="2">
        <v>73</v>
      </c>
      <c r="W7" s="2" t="str">
        <f t="shared" si="3"/>
        <v>Excellent</v>
      </c>
    </row>
    <row r="8" spans="1:23" ht="17.399999999999999" x14ac:dyDescent="0.3">
      <c r="A8" s="2">
        <v>22006</v>
      </c>
      <c r="B8" s="2" t="s">
        <v>29</v>
      </c>
      <c r="C8" s="2" t="s">
        <v>19</v>
      </c>
      <c r="D8" s="2" t="s">
        <v>20</v>
      </c>
      <c r="E8" s="2" t="s">
        <v>21</v>
      </c>
      <c r="F8" s="2">
        <v>86</v>
      </c>
      <c r="G8" s="2">
        <v>100</v>
      </c>
      <c r="H8" s="2">
        <v>74</v>
      </c>
      <c r="I8" s="2">
        <v>100</v>
      </c>
      <c r="J8" s="2">
        <v>84</v>
      </c>
      <c r="K8" s="2">
        <v>94</v>
      </c>
      <c r="L8" s="2">
        <v>92</v>
      </c>
      <c r="M8" s="2">
        <v>100</v>
      </c>
      <c r="N8" s="2">
        <v>90</v>
      </c>
      <c r="O8" s="2">
        <v>100</v>
      </c>
      <c r="P8" s="2">
        <v>100</v>
      </c>
      <c r="Q8" s="2">
        <v>85</v>
      </c>
      <c r="R8" s="2">
        <f t="shared" si="0"/>
        <v>1105</v>
      </c>
      <c r="S8" s="2">
        <f>ROUND(AVERAGE(Table1[[#This Row],[Maths]:[Civic Education]]),2)</f>
        <v>92.08</v>
      </c>
      <c r="T8" s="2">
        <f t="shared" si="1"/>
        <v>2</v>
      </c>
      <c r="U8" s="2" t="str">
        <f t="shared" si="2"/>
        <v>A+</v>
      </c>
      <c r="V8" s="2">
        <v>86</v>
      </c>
      <c r="W8" s="2" t="str">
        <f t="shared" si="3"/>
        <v>Excellent</v>
      </c>
    </row>
    <row r="9" spans="1:23" ht="17.399999999999999" x14ac:dyDescent="0.3">
      <c r="A9" s="2">
        <v>22007</v>
      </c>
      <c r="B9" s="2" t="s">
        <v>30</v>
      </c>
      <c r="C9" s="2" t="s">
        <v>23</v>
      </c>
      <c r="D9" s="2" t="s">
        <v>20</v>
      </c>
      <c r="E9" s="2" t="s">
        <v>24</v>
      </c>
      <c r="F9" s="2">
        <v>98</v>
      </c>
      <c r="G9" s="2">
        <v>100</v>
      </c>
      <c r="H9" s="2">
        <v>87</v>
      </c>
      <c r="I9" s="2">
        <v>91</v>
      </c>
      <c r="J9" s="2">
        <v>96</v>
      </c>
      <c r="K9" s="2">
        <v>93</v>
      </c>
      <c r="L9" s="2">
        <v>79</v>
      </c>
      <c r="M9" s="2">
        <v>79</v>
      </c>
      <c r="N9" s="2">
        <v>88</v>
      </c>
      <c r="O9" s="2">
        <v>93</v>
      </c>
      <c r="P9" s="2">
        <v>67</v>
      </c>
      <c r="Q9" s="2">
        <v>100</v>
      </c>
      <c r="R9" s="2">
        <f t="shared" si="0"/>
        <v>1071</v>
      </c>
      <c r="S9" s="2">
        <f>ROUND(AVERAGE(Table1[[#This Row],[Maths]:[Civic Education]]),2)</f>
        <v>89.25</v>
      </c>
      <c r="T9" s="2">
        <f t="shared" si="1"/>
        <v>7</v>
      </c>
      <c r="U9" s="2" t="str">
        <f t="shared" si="2"/>
        <v>A</v>
      </c>
      <c r="V9" s="2">
        <v>82</v>
      </c>
      <c r="W9" s="2" t="str">
        <f t="shared" si="3"/>
        <v>Very Good</v>
      </c>
    </row>
    <row r="10" spans="1:23" ht="17.399999999999999" x14ac:dyDescent="0.3">
      <c r="A10" s="2">
        <v>22008</v>
      </c>
      <c r="B10" s="2" t="s">
        <v>31</v>
      </c>
      <c r="C10" s="2" t="s">
        <v>19</v>
      </c>
      <c r="D10" s="2" t="s">
        <v>20</v>
      </c>
      <c r="E10" s="2" t="s">
        <v>26</v>
      </c>
      <c r="F10" s="2">
        <v>51</v>
      </c>
      <c r="G10" s="2">
        <v>73</v>
      </c>
      <c r="H10" s="2">
        <v>78</v>
      </c>
      <c r="I10" s="2">
        <v>76</v>
      </c>
      <c r="J10" s="2">
        <v>75</v>
      </c>
      <c r="K10" s="2">
        <v>63</v>
      </c>
      <c r="L10" s="2">
        <v>70</v>
      </c>
      <c r="M10" s="2">
        <v>76</v>
      </c>
      <c r="N10" s="2">
        <v>74</v>
      </c>
      <c r="O10" s="2">
        <v>74</v>
      </c>
      <c r="P10" s="2">
        <v>67</v>
      </c>
      <c r="Q10" s="2">
        <v>82</v>
      </c>
      <c r="R10" s="2">
        <f t="shared" si="0"/>
        <v>859</v>
      </c>
      <c r="S10" s="2">
        <f>ROUND(AVERAGE(Table1[[#This Row],[Maths]:[Civic Education]]),2)</f>
        <v>71.58</v>
      </c>
      <c r="T10" s="2">
        <f t="shared" si="1"/>
        <v>20</v>
      </c>
      <c r="U10" s="2" t="str">
        <f t="shared" si="2"/>
        <v>B</v>
      </c>
      <c r="V10" s="2">
        <v>93</v>
      </c>
      <c r="W10" s="2" t="str">
        <f t="shared" si="3"/>
        <v>Good</v>
      </c>
    </row>
    <row r="11" spans="1:23" ht="17.399999999999999" x14ac:dyDescent="0.3">
      <c r="A11" s="2">
        <v>22009</v>
      </c>
      <c r="B11" s="2" t="s">
        <v>32</v>
      </c>
      <c r="C11" s="2" t="s">
        <v>23</v>
      </c>
      <c r="D11" s="2" t="s">
        <v>20</v>
      </c>
      <c r="E11" s="2" t="s">
        <v>21</v>
      </c>
      <c r="F11" s="2">
        <v>97</v>
      </c>
      <c r="G11" s="2">
        <v>72</v>
      </c>
      <c r="H11" s="2">
        <v>77</v>
      </c>
      <c r="I11" s="2">
        <v>89</v>
      </c>
      <c r="J11" s="2">
        <v>87</v>
      </c>
      <c r="K11" s="2">
        <v>97</v>
      </c>
      <c r="L11" s="2">
        <v>83</v>
      </c>
      <c r="M11" s="2">
        <v>71</v>
      </c>
      <c r="N11" s="2">
        <v>69</v>
      </c>
      <c r="O11" s="2">
        <v>67</v>
      </c>
      <c r="P11" s="2">
        <v>87</v>
      </c>
      <c r="Q11" s="2">
        <v>91</v>
      </c>
      <c r="R11" s="2">
        <f t="shared" si="0"/>
        <v>987</v>
      </c>
      <c r="S11" s="2">
        <f>ROUND(AVERAGE(Table1[[#This Row],[Maths]:[Civic Education]]),2)</f>
        <v>82.25</v>
      </c>
      <c r="T11" s="2">
        <f t="shared" si="1"/>
        <v>9</v>
      </c>
      <c r="U11" s="2" t="str">
        <f t="shared" si="2"/>
        <v>A</v>
      </c>
      <c r="V11" s="2">
        <v>83</v>
      </c>
      <c r="W11" s="2" t="str">
        <f t="shared" si="3"/>
        <v>Very Good</v>
      </c>
    </row>
    <row r="12" spans="1:23" ht="17.399999999999999" x14ac:dyDescent="0.3">
      <c r="A12" s="2">
        <v>22010</v>
      </c>
      <c r="B12" s="2" t="s">
        <v>33</v>
      </c>
      <c r="C12" s="2" t="s">
        <v>19</v>
      </c>
      <c r="D12" s="2" t="s">
        <v>20</v>
      </c>
      <c r="E12" s="2" t="s">
        <v>24</v>
      </c>
      <c r="F12" s="2">
        <v>61</v>
      </c>
      <c r="G12" s="2">
        <v>73</v>
      </c>
      <c r="H12" s="2">
        <v>77</v>
      </c>
      <c r="I12" s="2">
        <v>77</v>
      </c>
      <c r="J12" s="2">
        <v>77</v>
      </c>
      <c r="K12" s="2">
        <v>79</v>
      </c>
      <c r="L12" s="2">
        <v>96</v>
      </c>
      <c r="M12" s="2">
        <v>69</v>
      </c>
      <c r="N12" s="2">
        <v>82</v>
      </c>
      <c r="O12" s="2">
        <v>70</v>
      </c>
      <c r="P12" s="2">
        <v>97</v>
      </c>
      <c r="Q12" s="2">
        <v>85</v>
      </c>
      <c r="R12" s="2">
        <f t="shared" si="0"/>
        <v>943</v>
      </c>
      <c r="S12" s="2">
        <f>ROUND(AVERAGE(Table1[[#This Row],[Maths]:[Civic Education]]),2)</f>
        <v>78.58</v>
      </c>
      <c r="T12" s="2">
        <f t="shared" si="1"/>
        <v>10</v>
      </c>
      <c r="U12" s="2" t="str">
        <f t="shared" si="2"/>
        <v>B</v>
      </c>
      <c r="V12" s="2">
        <v>87</v>
      </c>
      <c r="W12" s="2" t="str">
        <f t="shared" si="3"/>
        <v>Good</v>
      </c>
    </row>
    <row r="13" spans="1:23" ht="17.399999999999999" x14ac:dyDescent="0.3">
      <c r="A13" s="2">
        <v>22011</v>
      </c>
      <c r="B13" s="2" t="s">
        <v>34</v>
      </c>
      <c r="C13" s="2" t="s">
        <v>23</v>
      </c>
      <c r="D13" s="2" t="s">
        <v>20</v>
      </c>
      <c r="E13" s="2" t="s">
        <v>26</v>
      </c>
      <c r="F13" s="2">
        <v>81</v>
      </c>
      <c r="G13" s="2">
        <v>76</v>
      </c>
      <c r="H13" s="2">
        <v>74</v>
      </c>
      <c r="I13" s="2">
        <v>78</v>
      </c>
      <c r="J13" s="2">
        <v>79</v>
      </c>
      <c r="K13" s="2">
        <v>60</v>
      </c>
      <c r="L13" s="2">
        <v>85</v>
      </c>
      <c r="M13" s="2">
        <v>86</v>
      </c>
      <c r="N13" s="2">
        <v>70</v>
      </c>
      <c r="O13" s="2">
        <v>75</v>
      </c>
      <c r="P13" s="2">
        <v>85</v>
      </c>
      <c r="Q13" s="2">
        <v>70</v>
      </c>
      <c r="R13" s="2">
        <f t="shared" si="0"/>
        <v>919</v>
      </c>
      <c r="S13" s="2">
        <f>ROUND(AVERAGE(Table1[[#This Row],[Maths]:[Civic Education]]),2)</f>
        <v>76.58</v>
      </c>
      <c r="T13" s="2">
        <f t="shared" si="1"/>
        <v>15</v>
      </c>
      <c r="U13" s="2" t="str">
        <f t="shared" si="2"/>
        <v>B</v>
      </c>
      <c r="V13" s="2">
        <v>91</v>
      </c>
      <c r="W13" s="2" t="str">
        <f t="shared" si="3"/>
        <v>Good</v>
      </c>
    </row>
    <row r="14" spans="1:23" ht="17.399999999999999" x14ac:dyDescent="0.3">
      <c r="A14" s="2">
        <v>22012</v>
      </c>
      <c r="B14" s="2" t="s">
        <v>35</v>
      </c>
      <c r="C14" s="2" t="s">
        <v>19</v>
      </c>
      <c r="D14" s="2" t="s">
        <v>20</v>
      </c>
      <c r="E14" s="2" t="s">
        <v>21</v>
      </c>
      <c r="F14" s="2">
        <v>80</v>
      </c>
      <c r="G14" s="2">
        <v>90</v>
      </c>
      <c r="H14" s="2">
        <v>77</v>
      </c>
      <c r="I14" s="2">
        <v>71</v>
      </c>
      <c r="J14" s="2">
        <v>65</v>
      </c>
      <c r="K14" s="2">
        <v>100</v>
      </c>
      <c r="L14" s="2">
        <v>71</v>
      </c>
      <c r="M14" s="2">
        <v>69</v>
      </c>
      <c r="N14" s="2">
        <v>72</v>
      </c>
      <c r="O14" s="2">
        <v>77</v>
      </c>
      <c r="P14" s="2">
        <v>79</v>
      </c>
      <c r="Q14" s="2">
        <v>86</v>
      </c>
      <c r="R14" s="2">
        <f t="shared" si="0"/>
        <v>937</v>
      </c>
      <c r="S14" s="2">
        <f>ROUND(AVERAGE(Table1[[#This Row],[Maths]:[Civic Education]]),2)</f>
        <v>78.08</v>
      </c>
      <c r="T14" s="2">
        <f t="shared" si="1"/>
        <v>12</v>
      </c>
      <c r="U14" s="2" t="str">
        <f t="shared" si="2"/>
        <v>B</v>
      </c>
      <c r="V14" s="2">
        <v>98</v>
      </c>
      <c r="W14" s="2" t="str">
        <f t="shared" si="3"/>
        <v>Good</v>
      </c>
    </row>
    <row r="15" spans="1:23" ht="17.399999999999999" x14ac:dyDescent="0.3">
      <c r="A15" s="2">
        <v>22013</v>
      </c>
      <c r="B15" s="2" t="s">
        <v>36</v>
      </c>
      <c r="C15" s="2" t="s">
        <v>23</v>
      </c>
      <c r="D15" s="2" t="s">
        <v>20</v>
      </c>
      <c r="E15" s="2" t="s">
        <v>24</v>
      </c>
      <c r="F15" s="2">
        <v>71</v>
      </c>
      <c r="G15" s="2">
        <v>74</v>
      </c>
      <c r="H15" s="2" t="s">
        <v>104</v>
      </c>
      <c r="I15" s="2">
        <v>81</v>
      </c>
      <c r="J15" s="2">
        <v>73</v>
      </c>
      <c r="K15" s="2">
        <v>72</v>
      </c>
      <c r="L15" s="2">
        <v>94</v>
      </c>
      <c r="M15" s="2">
        <v>66</v>
      </c>
      <c r="N15" s="2">
        <v>84</v>
      </c>
      <c r="O15" s="2">
        <v>81</v>
      </c>
      <c r="P15" s="2">
        <v>74</v>
      </c>
      <c r="Q15" s="2">
        <v>71</v>
      </c>
      <c r="R15" s="2">
        <f t="shared" si="0"/>
        <v>841</v>
      </c>
      <c r="S15" s="2">
        <f>ROUND(AVERAGE(Table1[[#This Row],[Maths]:[Civic Education]]),2)</f>
        <v>76.45</v>
      </c>
      <c r="T15" s="2">
        <f t="shared" si="1"/>
        <v>16</v>
      </c>
      <c r="U15" s="2" t="str">
        <f t="shared" si="2"/>
        <v>B</v>
      </c>
      <c r="V15" s="2">
        <v>90</v>
      </c>
      <c r="W15" s="2" t="str">
        <f t="shared" si="3"/>
        <v>Good</v>
      </c>
    </row>
    <row r="16" spans="1:23" ht="17.399999999999999" x14ac:dyDescent="0.3">
      <c r="A16" s="2">
        <v>22014</v>
      </c>
      <c r="B16" s="2" t="s">
        <v>37</v>
      </c>
      <c r="C16" s="2" t="s">
        <v>19</v>
      </c>
      <c r="D16" s="2" t="s">
        <v>20</v>
      </c>
      <c r="E16" s="2" t="s">
        <v>26</v>
      </c>
      <c r="F16" s="2">
        <v>74</v>
      </c>
      <c r="G16" s="2">
        <v>57</v>
      </c>
      <c r="H16" s="2">
        <v>71</v>
      </c>
      <c r="I16" s="2">
        <v>74</v>
      </c>
      <c r="J16" s="2">
        <v>67</v>
      </c>
      <c r="K16" s="2">
        <v>79</v>
      </c>
      <c r="L16" s="2">
        <v>90</v>
      </c>
      <c r="M16" s="2">
        <v>86</v>
      </c>
      <c r="N16" s="2">
        <v>71</v>
      </c>
      <c r="O16" s="2">
        <v>86</v>
      </c>
      <c r="P16" s="2">
        <v>80</v>
      </c>
      <c r="Q16" s="2">
        <v>75</v>
      </c>
      <c r="R16" s="2">
        <f t="shared" si="0"/>
        <v>910</v>
      </c>
      <c r="S16" s="2">
        <f>ROUND(AVERAGE(Table1[[#This Row],[Maths]:[Civic Education]]),2)</f>
        <v>75.83</v>
      </c>
      <c r="T16" s="2">
        <f t="shared" si="1"/>
        <v>17</v>
      </c>
      <c r="U16" s="2" t="str">
        <f t="shared" si="2"/>
        <v>B</v>
      </c>
      <c r="V16" s="2">
        <v>95</v>
      </c>
      <c r="W16" s="2" t="str">
        <f t="shared" si="3"/>
        <v>Good</v>
      </c>
    </row>
    <row r="17" spans="1:23" ht="17.399999999999999" x14ac:dyDescent="0.3">
      <c r="A17" s="2">
        <v>22015</v>
      </c>
      <c r="B17" s="2" t="s">
        <v>38</v>
      </c>
      <c r="C17" s="2" t="s">
        <v>23</v>
      </c>
      <c r="D17" s="2" t="s">
        <v>20</v>
      </c>
      <c r="E17" s="2" t="s">
        <v>21</v>
      </c>
      <c r="F17" s="2">
        <v>69</v>
      </c>
      <c r="G17" s="2">
        <v>66</v>
      </c>
      <c r="H17" s="2">
        <v>92</v>
      </c>
      <c r="I17" s="2">
        <v>83</v>
      </c>
      <c r="J17" s="2">
        <v>79</v>
      </c>
      <c r="K17" s="2">
        <v>73</v>
      </c>
      <c r="L17" s="2">
        <v>82</v>
      </c>
      <c r="M17" s="2">
        <v>89</v>
      </c>
      <c r="N17" s="2">
        <v>82</v>
      </c>
      <c r="O17" s="2">
        <v>82</v>
      </c>
      <c r="P17" s="2">
        <v>58</v>
      </c>
      <c r="Q17" s="2">
        <v>82</v>
      </c>
      <c r="R17" s="2">
        <f t="shared" si="0"/>
        <v>937</v>
      </c>
      <c r="S17" s="2">
        <f>ROUND(AVERAGE(Table1[[#This Row],[Maths]:[Civic Education]]),2)</f>
        <v>78.08</v>
      </c>
      <c r="T17" s="2">
        <f t="shared" si="1"/>
        <v>12</v>
      </c>
      <c r="U17" s="2" t="str">
        <f t="shared" si="2"/>
        <v>B</v>
      </c>
      <c r="V17" s="2">
        <v>89</v>
      </c>
      <c r="W17" s="2" t="str">
        <f t="shared" si="3"/>
        <v>Good</v>
      </c>
    </row>
    <row r="18" spans="1:23" ht="17.399999999999999" x14ac:dyDescent="0.3">
      <c r="A18" s="2">
        <v>22016</v>
      </c>
      <c r="B18" s="2" t="s">
        <v>39</v>
      </c>
      <c r="C18" s="2" t="s">
        <v>19</v>
      </c>
      <c r="D18" s="2" t="s">
        <v>20</v>
      </c>
      <c r="E18" s="2" t="s">
        <v>24</v>
      </c>
      <c r="F18" s="2">
        <v>94</v>
      </c>
      <c r="G18" s="2">
        <v>86</v>
      </c>
      <c r="H18" s="2">
        <v>80</v>
      </c>
      <c r="I18" s="2">
        <v>74</v>
      </c>
      <c r="J18" s="2">
        <v>70</v>
      </c>
      <c r="K18" s="2">
        <v>67</v>
      </c>
      <c r="L18" s="2">
        <v>82</v>
      </c>
      <c r="M18" s="2">
        <v>78</v>
      </c>
      <c r="N18" s="2">
        <v>78</v>
      </c>
      <c r="O18" s="2">
        <v>70</v>
      </c>
      <c r="P18" s="2">
        <v>68</v>
      </c>
      <c r="Q18" s="2">
        <v>84</v>
      </c>
      <c r="R18" s="2">
        <f t="shared" si="0"/>
        <v>931</v>
      </c>
      <c r="S18" s="2">
        <f>ROUND(AVERAGE(Table1[[#This Row],[Maths]:[Civic Education]]),2)</f>
        <v>77.58</v>
      </c>
      <c r="T18" s="2">
        <f t="shared" si="1"/>
        <v>14</v>
      </c>
      <c r="U18" s="2" t="str">
        <f t="shared" si="2"/>
        <v>B</v>
      </c>
      <c r="V18" s="2">
        <v>90</v>
      </c>
      <c r="W18" s="2" t="str">
        <f t="shared" si="3"/>
        <v>Good</v>
      </c>
    </row>
    <row r="19" spans="1:23" ht="17.399999999999999" x14ac:dyDescent="0.3">
      <c r="A19" s="2">
        <v>22017</v>
      </c>
      <c r="B19" s="2" t="s">
        <v>40</v>
      </c>
      <c r="C19" s="2" t="s">
        <v>23</v>
      </c>
      <c r="D19" s="2" t="s">
        <v>20</v>
      </c>
      <c r="E19" s="2" t="s">
        <v>26</v>
      </c>
      <c r="F19" s="2">
        <v>92</v>
      </c>
      <c r="G19" s="2">
        <v>61</v>
      </c>
      <c r="H19" s="2">
        <v>78</v>
      </c>
      <c r="I19" s="2">
        <v>78</v>
      </c>
      <c r="J19" s="2">
        <v>60</v>
      </c>
      <c r="K19" s="2">
        <v>92</v>
      </c>
      <c r="L19" s="2">
        <v>79</v>
      </c>
      <c r="M19" s="2">
        <v>70</v>
      </c>
      <c r="N19" s="2">
        <v>72</v>
      </c>
      <c r="O19" s="2">
        <v>62</v>
      </c>
      <c r="P19" s="2">
        <v>81</v>
      </c>
      <c r="Q19" s="2">
        <v>63</v>
      </c>
      <c r="R19" s="2">
        <f t="shared" si="0"/>
        <v>888</v>
      </c>
      <c r="S19" s="2">
        <f>ROUND(AVERAGE(Table1[[#This Row],[Maths]:[Civic Education]]),2)</f>
        <v>74</v>
      </c>
      <c r="T19" s="2">
        <f t="shared" si="1"/>
        <v>19</v>
      </c>
      <c r="U19" s="2" t="str">
        <f t="shared" si="2"/>
        <v>B</v>
      </c>
      <c r="V19" s="2">
        <v>97</v>
      </c>
      <c r="W19" s="2" t="str">
        <f t="shared" si="3"/>
        <v>Good</v>
      </c>
    </row>
    <row r="20" spans="1:23" ht="17.399999999999999" x14ac:dyDescent="0.3">
      <c r="A20" s="2">
        <v>22018</v>
      </c>
      <c r="B20" s="2" t="s">
        <v>41</v>
      </c>
      <c r="C20" s="2" t="s">
        <v>19</v>
      </c>
      <c r="D20" s="2" t="s">
        <v>20</v>
      </c>
      <c r="E20" s="2" t="s">
        <v>21</v>
      </c>
      <c r="F20" s="2">
        <v>71</v>
      </c>
      <c r="G20" s="2">
        <v>78</v>
      </c>
      <c r="H20" s="2">
        <v>78</v>
      </c>
      <c r="I20" s="2">
        <v>81</v>
      </c>
      <c r="J20" s="2">
        <v>77</v>
      </c>
      <c r="K20" s="2">
        <v>74</v>
      </c>
      <c r="L20" s="2">
        <v>76</v>
      </c>
      <c r="M20" s="2">
        <v>80</v>
      </c>
      <c r="N20" s="2">
        <v>55</v>
      </c>
      <c r="O20" s="2">
        <v>81</v>
      </c>
      <c r="P20" s="2">
        <v>74</v>
      </c>
      <c r="Q20" s="2">
        <v>77</v>
      </c>
      <c r="R20" s="2">
        <f t="shared" si="0"/>
        <v>902</v>
      </c>
      <c r="S20" s="2">
        <f>ROUND(AVERAGE(Table1[[#This Row],[Maths]:[Civic Education]]),2)</f>
        <v>75.17</v>
      </c>
      <c r="T20" s="2">
        <f t="shared" si="1"/>
        <v>18</v>
      </c>
      <c r="U20" s="2" t="str">
        <f t="shared" si="2"/>
        <v>B</v>
      </c>
      <c r="V20" s="2">
        <v>85</v>
      </c>
      <c r="W20" s="2" t="str">
        <f t="shared" si="3"/>
        <v>Good</v>
      </c>
    </row>
    <row r="21" spans="1:23" ht="17.399999999999999" x14ac:dyDescent="0.3">
      <c r="A21" s="2">
        <v>22019</v>
      </c>
      <c r="B21" s="2" t="s">
        <v>42</v>
      </c>
      <c r="C21" s="2" t="s">
        <v>23</v>
      </c>
      <c r="D21" s="2" t="s">
        <v>20</v>
      </c>
      <c r="E21" s="2" t="s">
        <v>24</v>
      </c>
      <c r="F21" s="2">
        <v>58</v>
      </c>
      <c r="G21" s="2">
        <v>77</v>
      </c>
      <c r="H21" s="2">
        <v>81</v>
      </c>
      <c r="I21" s="2">
        <v>79</v>
      </c>
      <c r="J21" s="2">
        <v>84</v>
      </c>
      <c r="K21" s="2">
        <v>70</v>
      </c>
      <c r="L21" s="2">
        <v>90</v>
      </c>
      <c r="M21" s="2">
        <v>73</v>
      </c>
      <c r="N21" s="2">
        <v>75</v>
      </c>
      <c r="O21" s="2">
        <v>76</v>
      </c>
      <c r="P21" s="2">
        <v>90</v>
      </c>
      <c r="Q21" s="2">
        <v>85</v>
      </c>
      <c r="R21" s="2">
        <f t="shared" si="0"/>
        <v>938</v>
      </c>
      <c r="S21" s="2">
        <f>ROUND(AVERAGE(Table1[[#This Row],[Maths]:[Civic Education]]),2)</f>
        <v>78.17</v>
      </c>
      <c r="T21" s="2">
        <f t="shared" si="1"/>
        <v>11</v>
      </c>
      <c r="U21" s="2" t="str">
        <f t="shared" si="2"/>
        <v>B</v>
      </c>
      <c r="V21" s="2">
        <v>87</v>
      </c>
      <c r="W21" s="2" t="str">
        <f t="shared" si="3"/>
        <v>Good</v>
      </c>
    </row>
    <row r="22" spans="1:23" ht="17.399999999999999" x14ac:dyDescent="0.3">
      <c r="A22" s="2">
        <v>22020</v>
      </c>
      <c r="B22" s="2" t="s">
        <v>43</v>
      </c>
      <c r="C22" s="2" t="s">
        <v>19</v>
      </c>
      <c r="D22" s="2" t="s">
        <v>11</v>
      </c>
      <c r="E22" s="2" t="s">
        <v>26</v>
      </c>
      <c r="F22" s="2">
        <v>57</v>
      </c>
      <c r="G22" s="2">
        <v>61</v>
      </c>
      <c r="H22" s="2">
        <v>63</v>
      </c>
      <c r="I22" s="2">
        <v>79</v>
      </c>
      <c r="J22" s="2">
        <v>61</v>
      </c>
      <c r="K22" s="2">
        <v>72</v>
      </c>
      <c r="L22" s="2">
        <v>74</v>
      </c>
      <c r="M22" s="2">
        <v>75</v>
      </c>
      <c r="N22" s="2">
        <v>42</v>
      </c>
      <c r="O22" s="2">
        <v>71</v>
      </c>
      <c r="P22" s="2">
        <v>66</v>
      </c>
      <c r="Q22" s="2">
        <v>64</v>
      </c>
      <c r="R22" s="2">
        <f t="shared" si="0"/>
        <v>785</v>
      </c>
      <c r="S22" s="2">
        <f>ROUND(AVERAGE(Table1[[#This Row],[Maths]:[Civic Education]]),2)</f>
        <v>65.42</v>
      </c>
      <c r="T22" s="2">
        <f t="shared" si="1"/>
        <v>26</v>
      </c>
      <c r="U22" s="2" t="str">
        <f t="shared" si="2"/>
        <v>C</v>
      </c>
      <c r="V22" s="2">
        <v>84</v>
      </c>
      <c r="W22" s="2" t="str">
        <f t="shared" si="3"/>
        <v>Pass</v>
      </c>
    </row>
    <row r="23" spans="1:23" ht="17.399999999999999" x14ac:dyDescent="0.3">
      <c r="A23" s="2">
        <v>22021</v>
      </c>
      <c r="B23" s="2" t="s">
        <v>44</v>
      </c>
      <c r="C23" s="2" t="s">
        <v>23</v>
      </c>
      <c r="D23" s="2" t="s">
        <v>11</v>
      </c>
      <c r="E23" s="2" t="s">
        <v>21</v>
      </c>
      <c r="F23" s="2">
        <v>55</v>
      </c>
      <c r="G23" s="2">
        <v>56</v>
      </c>
      <c r="H23" s="2">
        <v>75</v>
      </c>
      <c r="I23" s="2">
        <v>72</v>
      </c>
      <c r="J23" s="2">
        <v>59</v>
      </c>
      <c r="K23" s="2">
        <v>64</v>
      </c>
      <c r="L23" s="2">
        <v>62</v>
      </c>
      <c r="M23" s="2">
        <v>68</v>
      </c>
      <c r="N23" s="2">
        <v>65</v>
      </c>
      <c r="O23" s="2">
        <v>73</v>
      </c>
      <c r="P23" s="2">
        <v>53</v>
      </c>
      <c r="Q23" s="2">
        <v>69</v>
      </c>
      <c r="R23" s="2">
        <f t="shared" si="0"/>
        <v>771</v>
      </c>
      <c r="S23" s="2">
        <f>ROUND(AVERAGE(Table1[[#This Row],[Maths]:[Civic Education]]),2)</f>
        <v>64.25</v>
      </c>
      <c r="T23" s="2">
        <f t="shared" si="1"/>
        <v>29</v>
      </c>
      <c r="U23" s="2" t="str">
        <f t="shared" si="2"/>
        <v>C</v>
      </c>
      <c r="V23" s="2">
        <v>82</v>
      </c>
      <c r="W23" s="2" t="str">
        <f t="shared" si="3"/>
        <v>Pass</v>
      </c>
    </row>
    <row r="24" spans="1:23" ht="17.399999999999999" x14ac:dyDescent="0.3">
      <c r="A24" s="2">
        <v>22022</v>
      </c>
      <c r="B24" s="2" t="s">
        <v>45</v>
      </c>
      <c r="C24" s="2" t="s">
        <v>19</v>
      </c>
      <c r="D24" s="2" t="s">
        <v>11</v>
      </c>
      <c r="E24" s="2" t="s">
        <v>24</v>
      </c>
      <c r="F24" s="2">
        <v>55</v>
      </c>
      <c r="G24" s="2">
        <v>92</v>
      </c>
      <c r="H24" s="2" t="s">
        <v>104</v>
      </c>
      <c r="I24" s="2">
        <v>53</v>
      </c>
      <c r="J24" s="2">
        <v>58</v>
      </c>
      <c r="K24" s="2">
        <v>53</v>
      </c>
      <c r="L24" s="2">
        <v>69</v>
      </c>
      <c r="M24" s="2">
        <v>63</v>
      </c>
      <c r="N24" s="2">
        <v>70</v>
      </c>
      <c r="O24" s="2">
        <v>59</v>
      </c>
      <c r="P24" s="2">
        <v>77</v>
      </c>
      <c r="Q24" s="2">
        <v>54</v>
      </c>
      <c r="R24" s="2">
        <f t="shared" si="0"/>
        <v>703</v>
      </c>
      <c r="S24" s="2">
        <f>ROUND(AVERAGE(Table1[[#This Row],[Maths]:[Civic Education]]),2)</f>
        <v>63.91</v>
      </c>
      <c r="T24" s="2">
        <f t="shared" si="1"/>
        <v>31</v>
      </c>
      <c r="U24" s="2" t="str">
        <f t="shared" si="2"/>
        <v>C</v>
      </c>
      <c r="V24" s="2">
        <v>75</v>
      </c>
      <c r="W24" s="2" t="str">
        <f t="shared" si="3"/>
        <v>Pass</v>
      </c>
    </row>
    <row r="25" spans="1:23" ht="17.399999999999999" x14ac:dyDescent="0.3">
      <c r="A25" s="2">
        <v>22023</v>
      </c>
      <c r="B25" s="2" t="s">
        <v>46</v>
      </c>
      <c r="C25" s="2" t="s">
        <v>23</v>
      </c>
      <c r="D25" s="2" t="s">
        <v>11</v>
      </c>
      <c r="E25" s="2" t="s">
        <v>26</v>
      </c>
      <c r="F25" s="2">
        <v>63</v>
      </c>
      <c r="G25" s="2">
        <v>78</v>
      </c>
      <c r="H25" s="2">
        <v>63</v>
      </c>
      <c r="I25" s="2">
        <v>58</v>
      </c>
      <c r="J25" s="2">
        <v>59</v>
      </c>
      <c r="K25" s="2">
        <v>59</v>
      </c>
      <c r="L25" s="2">
        <v>43</v>
      </c>
      <c r="M25" s="2">
        <v>66</v>
      </c>
      <c r="N25" s="2">
        <v>67</v>
      </c>
      <c r="O25" s="2">
        <v>61</v>
      </c>
      <c r="P25" s="2">
        <v>57</v>
      </c>
      <c r="Q25" s="2">
        <v>68</v>
      </c>
      <c r="R25" s="2">
        <f t="shared" si="0"/>
        <v>742</v>
      </c>
      <c r="S25" s="2">
        <f>ROUND(AVERAGE(Table1[[#This Row],[Maths]:[Civic Education]]),2)</f>
        <v>61.83</v>
      </c>
      <c r="T25" s="2">
        <f t="shared" si="1"/>
        <v>32</v>
      </c>
      <c r="U25" s="2" t="str">
        <f t="shared" si="2"/>
        <v>C</v>
      </c>
      <c r="V25" s="2">
        <v>80</v>
      </c>
      <c r="W25" s="2" t="str">
        <f t="shared" si="3"/>
        <v>Pass</v>
      </c>
    </row>
    <row r="26" spans="1:23" ht="17.399999999999999" x14ac:dyDescent="0.3">
      <c r="A26" s="2">
        <v>22024</v>
      </c>
      <c r="B26" s="2" t="s">
        <v>47</v>
      </c>
      <c r="C26" s="2" t="s">
        <v>19</v>
      </c>
      <c r="D26" s="2" t="s">
        <v>11</v>
      </c>
      <c r="E26" s="2" t="s">
        <v>21</v>
      </c>
      <c r="F26" s="2">
        <v>82</v>
      </c>
      <c r="G26" s="2">
        <v>65</v>
      </c>
      <c r="H26" s="2">
        <v>59</v>
      </c>
      <c r="I26" s="2">
        <v>59</v>
      </c>
      <c r="J26" s="2">
        <v>64</v>
      </c>
      <c r="K26" s="2">
        <v>52</v>
      </c>
      <c r="L26" s="2">
        <v>63</v>
      </c>
      <c r="M26" s="2">
        <v>65</v>
      </c>
      <c r="N26" s="2">
        <v>83</v>
      </c>
      <c r="O26" s="2">
        <v>74</v>
      </c>
      <c r="P26" s="2">
        <v>75</v>
      </c>
      <c r="Q26" s="2">
        <v>57</v>
      </c>
      <c r="R26" s="2">
        <f t="shared" si="0"/>
        <v>798</v>
      </c>
      <c r="S26" s="2">
        <f>ROUND(AVERAGE(Table1[[#This Row],[Maths]:[Civic Education]]),2)</f>
        <v>66.5</v>
      </c>
      <c r="T26" s="2">
        <f t="shared" si="1"/>
        <v>22</v>
      </c>
      <c r="U26" s="2" t="str">
        <f t="shared" si="2"/>
        <v>C</v>
      </c>
      <c r="V26" s="2">
        <v>88</v>
      </c>
      <c r="W26" s="2" t="str">
        <f t="shared" si="3"/>
        <v>Pass</v>
      </c>
    </row>
    <row r="27" spans="1:23" ht="17.399999999999999" x14ac:dyDescent="0.3">
      <c r="A27" s="2">
        <v>22025</v>
      </c>
      <c r="B27" s="2" t="s">
        <v>48</v>
      </c>
      <c r="C27" s="2" t="s">
        <v>23</v>
      </c>
      <c r="D27" s="2" t="s">
        <v>11</v>
      </c>
      <c r="E27" s="2" t="s">
        <v>24</v>
      </c>
      <c r="F27" s="2">
        <v>71</v>
      </c>
      <c r="G27" s="2">
        <v>53</v>
      </c>
      <c r="H27" s="2">
        <v>68</v>
      </c>
      <c r="I27" s="2">
        <v>69</v>
      </c>
      <c r="J27" s="2">
        <v>57</v>
      </c>
      <c r="K27" s="2">
        <v>84</v>
      </c>
      <c r="L27" s="2">
        <v>70</v>
      </c>
      <c r="M27" s="2">
        <v>45</v>
      </c>
      <c r="N27" s="2">
        <v>70</v>
      </c>
      <c r="O27" s="2">
        <v>60</v>
      </c>
      <c r="P27" s="2">
        <v>65</v>
      </c>
      <c r="Q27" s="2">
        <v>69</v>
      </c>
      <c r="R27" s="2">
        <f t="shared" si="0"/>
        <v>781</v>
      </c>
      <c r="S27" s="2">
        <f>ROUND(AVERAGE(Table1[[#This Row],[Maths]:[Civic Education]]),2)</f>
        <v>65.08</v>
      </c>
      <c r="T27" s="2">
        <f t="shared" si="1"/>
        <v>28</v>
      </c>
      <c r="U27" s="2" t="str">
        <f t="shared" si="2"/>
        <v>C</v>
      </c>
      <c r="V27" s="2">
        <v>75</v>
      </c>
      <c r="W27" s="2" t="str">
        <f t="shared" si="3"/>
        <v>Pass</v>
      </c>
    </row>
    <row r="28" spans="1:23" ht="17.399999999999999" x14ac:dyDescent="0.3">
      <c r="A28" s="2">
        <v>22026</v>
      </c>
      <c r="B28" s="2" t="s">
        <v>49</v>
      </c>
      <c r="C28" s="2" t="s">
        <v>19</v>
      </c>
      <c r="D28" s="2" t="s">
        <v>11</v>
      </c>
      <c r="E28" s="2" t="s">
        <v>26</v>
      </c>
      <c r="F28" s="2">
        <v>68</v>
      </c>
      <c r="G28" s="2">
        <v>44</v>
      </c>
      <c r="H28" s="2">
        <v>53</v>
      </c>
      <c r="I28" s="2">
        <v>72</v>
      </c>
      <c r="J28" s="2">
        <v>78</v>
      </c>
      <c r="K28" s="2">
        <v>84</v>
      </c>
      <c r="L28" s="2">
        <v>83</v>
      </c>
      <c r="M28" s="2">
        <v>44</v>
      </c>
      <c r="N28" s="2">
        <v>72</v>
      </c>
      <c r="O28" s="2">
        <v>45</v>
      </c>
      <c r="P28" s="2">
        <v>81</v>
      </c>
      <c r="Q28" s="2">
        <v>67</v>
      </c>
      <c r="R28" s="2">
        <f t="shared" si="0"/>
        <v>791</v>
      </c>
      <c r="S28" s="2">
        <f>ROUND(AVERAGE(Table1[[#This Row],[Maths]:[Civic Education]]),2)</f>
        <v>65.92</v>
      </c>
      <c r="T28" s="2">
        <f t="shared" si="1"/>
        <v>25</v>
      </c>
      <c r="U28" s="2" t="str">
        <f t="shared" si="2"/>
        <v>C</v>
      </c>
      <c r="V28" s="2">
        <v>79</v>
      </c>
      <c r="W28" s="2" t="str">
        <f t="shared" si="3"/>
        <v>Pass</v>
      </c>
    </row>
    <row r="29" spans="1:23" ht="17.399999999999999" x14ac:dyDescent="0.3">
      <c r="A29" s="2">
        <v>22027</v>
      </c>
      <c r="B29" s="2" t="s">
        <v>50</v>
      </c>
      <c r="C29" s="2" t="s">
        <v>23</v>
      </c>
      <c r="D29" s="2" t="s">
        <v>11</v>
      </c>
      <c r="E29" s="2" t="s">
        <v>21</v>
      </c>
      <c r="F29" s="2">
        <v>53</v>
      </c>
      <c r="G29" s="2">
        <v>85</v>
      </c>
      <c r="H29" s="2">
        <v>71</v>
      </c>
      <c r="I29" s="2">
        <v>46</v>
      </c>
      <c r="J29" s="2">
        <v>67</v>
      </c>
      <c r="K29" s="2">
        <v>57</v>
      </c>
      <c r="L29" s="2">
        <v>66</v>
      </c>
      <c r="M29" s="2">
        <v>60</v>
      </c>
      <c r="N29" s="2">
        <v>78</v>
      </c>
      <c r="O29" s="2">
        <v>50</v>
      </c>
      <c r="P29" s="2">
        <v>68</v>
      </c>
      <c r="Q29" s="2">
        <v>83</v>
      </c>
      <c r="R29" s="2">
        <f t="shared" si="0"/>
        <v>784</v>
      </c>
      <c r="S29" s="2">
        <f>ROUND(AVERAGE(Table1[[#This Row],[Maths]:[Civic Education]]),2)</f>
        <v>65.33</v>
      </c>
      <c r="T29" s="2">
        <f t="shared" si="1"/>
        <v>27</v>
      </c>
      <c r="U29" s="2" t="str">
        <f t="shared" si="2"/>
        <v>C</v>
      </c>
      <c r="V29" s="2">
        <v>80</v>
      </c>
      <c r="W29" s="2" t="str">
        <f>IF(U29="A+","Excellent",
IF(U29="A","Very Good",
IF(U29="B","Good",
IF(U29="C","Pass",
IF(U29="D","Needs Improvement","Fail")))))</f>
        <v>Pass</v>
      </c>
    </row>
    <row r="30" spans="1:23" ht="17.399999999999999" x14ac:dyDescent="0.3">
      <c r="A30" s="2">
        <v>22028</v>
      </c>
      <c r="B30" s="2" t="s">
        <v>51</v>
      </c>
      <c r="C30" s="2" t="s">
        <v>19</v>
      </c>
      <c r="D30" s="2" t="s">
        <v>11</v>
      </c>
      <c r="E30" s="2" t="s">
        <v>24</v>
      </c>
      <c r="F30" s="2">
        <v>56</v>
      </c>
      <c r="G30" s="2">
        <v>67</v>
      </c>
      <c r="H30" s="2">
        <v>67</v>
      </c>
      <c r="I30" s="2">
        <v>58</v>
      </c>
      <c r="J30" s="2">
        <v>71</v>
      </c>
      <c r="K30" s="2">
        <v>65</v>
      </c>
      <c r="L30" s="2">
        <v>55</v>
      </c>
      <c r="M30" s="2">
        <v>82</v>
      </c>
      <c r="N30" s="2">
        <v>72</v>
      </c>
      <c r="O30" s="2">
        <v>63</v>
      </c>
      <c r="P30" s="2">
        <v>58</v>
      </c>
      <c r="Q30" s="2">
        <v>57</v>
      </c>
      <c r="R30" s="2">
        <f t="shared" si="0"/>
        <v>771</v>
      </c>
      <c r="S30" s="2">
        <f>ROUND(AVERAGE(Table1[[#This Row],[Maths]:[Civic Education]]),2)</f>
        <v>64.25</v>
      </c>
      <c r="T30" s="2">
        <f t="shared" si="1"/>
        <v>29</v>
      </c>
      <c r="U30" s="2" t="str">
        <f t="shared" si="2"/>
        <v>C</v>
      </c>
      <c r="V30" s="2">
        <v>81</v>
      </c>
      <c r="W30" s="2" t="str">
        <f t="shared" si="3"/>
        <v>Pass</v>
      </c>
    </row>
    <row r="31" spans="1:23" ht="17.399999999999999" x14ac:dyDescent="0.3">
      <c r="A31" s="2">
        <v>22029</v>
      </c>
      <c r="B31" s="2" t="s">
        <v>52</v>
      </c>
      <c r="C31" s="2" t="s">
        <v>23</v>
      </c>
      <c r="D31" s="2" t="s">
        <v>11</v>
      </c>
      <c r="E31" s="2" t="s">
        <v>26</v>
      </c>
      <c r="F31" s="2">
        <v>77</v>
      </c>
      <c r="G31" s="2">
        <v>63</v>
      </c>
      <c r="H31" s="2">
        <v>69</v>
      </c>
      <c r="I31" s="2">
        <v>63</v>
      </c>
      <c r="J31" s="2">
        <v>71</v>
      </c>
      <c r="K31" s="2">
        <v>63</v>
      </c>
      <c r="L31" s="2">
        <v>72</v>
      </c>
      <c r="M31" s="2">
        <v>63</v>
      </c>
      <c r="N31" s="2">
        <v>73</v>
      </c>
      <c r="O31" s="2">
        <v>71</v>
      </c>
      <c r="P31" s="2">
        <v>63</v>
      </c>
      <c r="Q31" s="2">
        <v>56</v>
      </c>
      <c r="R31" s="2">
        <f t="shared" si="0"/>
        <v>804</v>
      </c>
      <c r="S31" s="2">
        <f>ROUND(AVERAGE(Table1[[#This Row],[Maths]:[Civic Education]]),2)</f>
        <v>67</v>
      </c>
      <c r="T31" s="2">
        <f t="shared" si="1"/>
        <v>21</v>
      </c>
      <c r="U31" s="2" t="str">
        <f t="shared" si="2"/>
        <v>C</v>
      </c>
      <c r="V31" s="2">
        <v>98</v>
      </c>
      <c r="W31" s="2" t="str">
        <f t="shared" si="3"/>
        <v>Pass</v>
      </c>
    </row>
    <row r="32" spans="1:23" ht="17.399999999999999" x14ac:dyDescent="0.3">
      <c r="A32" s="2">
        <v>22030</v>
      </c>
      <c r="B32" s="2" t="s">
        <v>53</v>
      </c>
      <c r="C32" s="2" t="s">
        <v>19</v>
      </c>
      <c r="D32" s="2" t="s">
        <v>11</v>
      </c>
      <c r="E32" s="2" t="s">
        <v>21</v>
      </c>
      <c r="F32" s="2">
        <v>55</v>
      </c>
      <c r="G32" s="2">
        <v>57</v>
      </c>
      <c r="H32" s="2">
        <v>55</v>
      </c>
      <c r="I32" s="2">
        <v>73</v>
      </c>
      <c r="J32" s="2">
        <v>64</v>
      </c>
      <c r="K32" s="2" t="s">
        <v>104</v>
      </c>
      <c r="L32" s="2">
        <v>87</v>
      </c>
      <c r="M32" s="2">
        <v>65</v>
      </c>
      <c r="N32" s="2">
        <v>49</v>
      </c>
      <c r="O32" s="2">
        <v>61</v>
      </c>
      <c r="P32" s="2">
        <v>64</v>
      </c>
      <c r="Q32" s="2">
        <v>50</v>
      </c>
      <c r="R32" s="2">
        <f t="shared" si="0"/>
        <v>680</v>
      </c>
      <c r="S32" s="2">
        <f>ROUND(AVERAGE(Table1[[#This Row],[Maths]:[Civic Education]]),2)</f>
        <v>61.82</v>
      </c>
      <c r="T32" s="2">
        <f t="shared" si="1"/>
        <v>33</v>
      </c>
      <c r="U32" s="2" t="str">
        <f t="shared" si="2"/>
        <v>C</v>
      </c>
      <c r="V32" s="2">
        <v>85</v>
      </c>
      <c r="W32" s="2" t="str">
        <f t="shared" si="3"/>
        <v>Pass</v>
      </c>
    </row>
    <row r="33" spans="1:23" ht="17.399999999999999" x14ac:dyDescent="0.3">
      <c r="A33" s="2">
        <v>22031</v>
      </c>
      <c r="B33" s="2" t="s">
        <v>54</v>
      </c>
      <c r="C33" s="2" t="s">
        <v>23</v>
      </c>
      <c r="D33" s="2" t="s">
        <v>11</v>
      </c>
      <c r="E33" s="2" t="s">
        <v>24</v>
      </c>
      <c r="F33" s="2">
        <v>42</v>
      </c>
      <c r="G33" s="2">
        <v>75</v>
      </c>
      <c r="H33" s="2">
        <v>77</v>
      </c>
      <c r="I33" s="2">
        <v>58</v>
      </c>
      <c r="J33" s="2">
        <v>62</v>
      </c>
      <c r="K33" s="2">
        <v>60</v>
      </c>
      <c r="L33" s="2">
        <v>74</v>
      </c>
      <c r="M33" s="2">
        <v>58</v>
      </c>
      <c r="N33" s="2">
        <v>60</v>
      </c>
      <c r="O33" s="2">
        <v>57</v>
      </c>
      <c r="P33" s="2">
        <v>60</v>
      </c>
      <c r="Q33" s="2">
        <v>52</v>
      </c>
      <c r="R33" s="2">
        <f t="shared" si="0"/>
        <v>735</v>
      </c>
      <c r="S33" s="2">
        <f>ROUND(AVERAGE(Table1[[#This Row],[Maths]:[Civic Education]]),2)</f>
        <v>61.25</v>
      </c>
      <c r="T33" s="2">
        <f t="shared" si="1"/>
        <v>34</v>
      </c>
      <c r="U33" s="2" t="str">
        <f t="shared" si="2"/>
        <v>C</v>
      </c>
      <c r="V33" s="2">
        <v>86</v>
      </c>
      <c r="W33" s="2" t="str">
        <f t="shared" si="3"/>
        <v>Pass</v>
      </c>
    </row>
    <row r="34" spans="1:23" ht="17.399999999999999" x14ac:dyDescent="0.3">
      <c r="A34" s="2">
        <v>22032</v>
      </c>
      <c r="B34" s="2" t="s">
        <v>55</v>
      </c>
      <c r="C34" s="2" t="s">
        <v>19</v>
      </c>
      <c r="D34" s="2" t="s">
        <v>11</v>
      </c>
      <c r="E34" s="2" t="s">
        <v>26</v>
      </c>
      <c r="F34" s="2">
        <v>70</v>
      </c>
      <c r="G34" s="2">
        <v>78</v>
      </c>
      <c r="H34" s="2">
        <v>52</v>
      </c>
      <c r="I34" s="2">
        <v>76</v>
      </c>
      <c r="J34" s="2">
        <v>70</v>
      </c>
      <c r="K34" s="2">
        <v>76</v>
      </c>
      <c r="L34" s="2">
        <v>49</v>
      </c>
      <c r="M34" s="2">
        <v>75</v>
      </c>
      <c r="N34" s="2">
        <v>62</v>
      </c>
      <c r="O34" s="2">
        <v>71</v>
      </c>
      <c r="P34" s="2">
        <v>68</v>
      </c>
      <c r="Q34" s="2">
        <v>51</v>
      </c>
      <c r="R34" s="2">
        <f t="shared" si="0"/>
        <v>798</v>
      </c>
      <c r="S34" s="2">
        <f>ROUND(AVERAGE(Table1[[#This Row],[Maths]:[Civic Education]]),2)</f>
        <v>66.5</v>
      </c>
      <c r="T34" s="2">
        <f t="shared" ref="T34:T51" si="4">RANK(S34,$S$2:$S$51,0)</f>
        <v>22</v>
      </c>
      <c r="U34" s="2" t="str">
        <f t="shared" ref="U34:U51" si="5">IF(S34&gt;=90,"A+",
IF(S34&gt;=80,"A",
IF(S34&gt;=70,"B",
IF(S34&gt;=60,"C",
IF(S34&gt;=50,"D","F")))))</f>
        <v>C</v>
      </c>
      <c r="V34" s="2">
        <v>74</v>
      </c>
      <c r="W34" s="2" t="str">
        <f t="shared" si="3"/>
        <v>Pass</v>
      </c>
    </row>
    <row r="35" spans="1:23" ht="17.399999999999999" x14ac:dyDescent="0.3">
      <c r="A35" s="2">
        <v>22033</v>
      </c>
      <c r="B35" s="2" t="s">
        <v>56</v>
      </c>
      <c r="C35" s="2" t="s">
        <v>23</v>
      </c>
      <c r="D35" s="2" t="s">
        <v>11</v>
      </c>
      <c r="E35" s="2" t="s">
        <v>21</v>
      </c>
      <c r="F35" s="2">
        <v>60</v>
      </c>
      <c r="G35" s="2">
        <v>74</v>
      </c>
      <c r="H35" s="2">
        <v>59</v>
      </c>
      <c r="I35" s="2">
        <v>54</v>
      </c>
      <c r="J35" s="2">
        <v>71</v>
      </c>
      <c r="K35" s="2">
        <v>40</v>
      </c>
      <c r="L35" s="2">
        <v>63</v>
      </c>
      <c r="M35" s="2">
        <v>50</v>
      </c>
      <c r="N35" s="2">
        <v>61</v>
      </c>
      <c r="O35" s="2">
        <v>79</v>
      </c>
      <c r="P35" s="2">
        <v>61</v>
      </c>
      <c r="Q35" s="2">
        <v>61</v>
      </c>
      <c r="R35" s="2">
        <f t="shared" si="0"/>
        <v>733</v>
      </c>
      <c r="S35" s="2">
        <f>ROUND(AVERAGE(Table1[[#This Row],[Maths]:[Civic Education]]),2)</f>
        <v>61.08</v>
      </c>
      <c r="T35" s="2">
        <f t="shared" si="4"/>
        <v>35</v>
      </c>
      <c r="U35" s="2" t="str">
        <f t="shared" si="5"/>
        <v>C</v>
      </c>
      <c r="V35" s="2">
        <v>80</v>
      </c>
      <c r="W35" s="2" t="str">
        <f t="shared" si="3"/>
        <v>Pass</v>
      </c>
    </row>
    <row r="36" spans="1:23" ht="17.399999999999999" x14ac:dyDescent="0.3">
      <c r="A36" s="2">
        <v>22034</v>
      </c>
      <c r="B36" s="2" t="s">
        <v>57</v>
      </c>
      <c r="C36" s="2" t="s">
        <v>19</v>
      </c>
      <c r="D36" s="2" t="s">
        <v>11</v>
      </c>
      <c r="E36" s="2" t="s">
        <v>24</v>
      </c>
      <c r="F36" s="2">
        <v>71</v>
      </c>
      <c r="G36" s="2">
        <v>62</v>
      </c>
      <c r="H36" s="2">
        <v>58</v>
      </c>
      <c r="I36" s="2">
        <v>81</v>
      </c>
      <c r="J36" s="2">
        <v>66</v>
      </c>
      <c r="K36" s="2">
        <v>67</v>
      </c>
      <c r="L36" s="2">
        <v>78</v>
      </c>
      <c r="M36" s="2">
        <v>63</v>
      </c>
      <c r="N36" s="2">
        <v>66</v>
      </c>
      <c r="O36" s="2">
        <v>54</v>
      </c>
      <c r="P36" s="2">
        <v>74</v>
      </c>
      <c r="Q36" s="2">
        <v>56</v>
      </c>
      <c r="R36" s="2">
        <f t="shared" si="0"/>
        <v>796</v>
      </c>
      <c r="S36" s="2">
        <f>ROUND(AVERAGE(Table1[[#This Row],[Maths]:[Civic Education]]),2)</f>
        <v>66.33</v>
      </c>
      <c r="T36" s="2">
        <f t="shared" si="4"/>
        <v>24</v>
      </c>
      <c r="U36" s="2" t="str">
        <f t="shared" si="5"/>
        <v>C</v>
      </c>
      <c r="V36" s="2">
        <v>86</v>
      </c>
      <c r="W36" s="2" t="str">
        <f t="shared" si="3"/>
        <v>Pass</v>
      </c>
    </row>
    <row r="37" spans="1:23" ht="17.399999999999999" x14ac:dyDescent="0.3">
      <c r="A37" s="2">
        <v>22035</v>
      </c>
      <c r="B37" s="2" t="s">
        <v>58</v>
      </c>
      <c r="C37" s="2" t="s">
        <v>23</v>
      </c>
      <c r="D37" s="2" t="s">
        <v>59</v>
      </c>
      <c r="E37" s="2" t="s">
        <v>26</v>
      </c>
      <c r="F37" s="2">
        <v>51</v>
      </c>
      <c r="G37" s="2">
        <v>43</v>
      </c>
      <c r="H37" s="2">
        <v>48</v>
      </c>
      <c r="I37" s="2">
        <v>56</v>
      </c>
      <c r="J37" s="2">
        <v>44</v>
      </c>
      <c r="K37" s="2">
        <v>33</v>
      </c>
      <c r="L37" s="2">
        <v>66</v>
      </c>
      <c r="M37" s="2">
        <v>36</v>
      </c>
      <c r="N37" s="2">
        <v>54</v>
      </c>
      <c r="O37" s="2">
        <v>46</v>
      </c>
      <c r="P37" s="2">
        <v>58</v>
      </c>
      <c r="Q37" s="2">
        <v>38</v>
      </c>
      <c r="R37" s="2">
        <f t="shared" si="0"/>
        <v>573</v>
      </c>
      <c r="S37" s="2">
        <f>ROUND(AVERAGE(Table1[[#This Row],[Maths]:[Civic Education]]),2)</f>
        <v>47.75</v>
      </c>
      <c r="T37" s="2">
        <f t="shared" si="4"/>
        <v>42</v>
      </c>
      <c r="U37" s="2" t="str">
        <f t="shared" si="5"/>
        <v>F</v>
      </c>
      <c r="V37" s="2">
        <v>82</v>
      </c>
      <c r="W37" s="2" t="str">
        <f t="shared" si="3"/>
        <v>Fail</v>
      </c>
    </row>
    <row r="38" spans="1:23" ht="17.399999999999999" x14ac:dyDescent="0.3">
      <c r="A38" s="2">
        <v>22036</v>
      </c>
      <c r="B38" s="2" t="s">
        <v>60</v>
      </c>
      <c r="C38" s="2" t="s">
        <v>19</v>
      </c>
      <c r="D38" s="2" t="s">
        <v>59</v>
      </c>
      <c r="E38" s="2" t="s">
        <v>21</v>
      </c>
      <c r="F38" s="2">
        <v>40</v>
      </c>
      <c r="G38" s="2">
        <v>55</v>
      </c>
      <c r="H38" s="2">
        <v>57</v>
      </c>
      <c r="I38" s="2">
        <v>50</v>
      </c>
      <c r="J38" s="2">
        <v>60</v>
      </c>
      <c r="K38" s="2">
        <v>61</v>
      </c>
      <c r="L38" s="2">
        <v>40</v>
      </c>
      <c r="M38" s="2">
        <v>50</v>
      </c>
      <c r="N38" s="2">
        <v>46</v>
      </c>
      <c r="O38" s="2">
        <v>68</v>
      </c>
      <c r="P38" s="2">
        <v>35</v>
      </c>
      <c r="Q38" s="2">
        <v>59</v>
      </c>
      <c r="R38" s="2">
        <f t="shared" si="0"/>
        <v>621</v>
      </c>
      <c r="S38" s="2">
        <f>ROUND(AVERAGE(Table1[[#This Row],[Maths]:[Civic Education]]),2)</f>
        <v>51.75</v>
      </c>
      <c r="T38" s="2">
        <f t="shared" si="4"/>
        <v>40</v>
      </c>
      <c r="U38" s="2" t="str">
        <f t="shared" si="5"/>
        <v>D</v>
      </c>
      <c r="V38" s="2">
        <v>91</v>
      </c>
      <c r="W38" s="2" t="str">
        <f t="shared" si="3"/>
        <v>Needs Improvement</v>
      </c>
    </row>
    <row r="39" spans="1:23" ht="17.399999999999999" x14ac:dyDescent="0.3">
      <c r="A39" s="2">
        <v>22037</v>
      </c>
      <c r="B39" s="2" t="s">
        <v>61</v>
      </c>
      <c r="C39" s="2" t="s">
        <v>23</v>
      </c>
      <c r="D39" s="2" t="s">
        <v>59</v>
      </c>
      <c r="E39" s="2" t="s">
        <v>24</v>
      </c>
      <c r="F39" s="2">
        <v>100</v>
      </c>
      <c r="G39" s="2">
        <v>46</v>
      </c>
      <c r="H39" s="2">
        <v>62</v>
      </c>
      <c r="I39" s="2">
        <v>46</v>
      </c>
      <c r="J39" s="2">
        <v>63</v>
      </c>
      <c r="K39" s="2">
        <v>69</v>
      </c>
      <c r="L39" s="2">
        <v>37</v>
      </c>
      <c r="M39" s="2">
        <v>58</v>
      </c>
      <c r="N39" s="2">
        <v>57</v>
      </c>
      <c r="O39" s="2">
        <v>46</v>
      </c>
      <c r="P39" s="2">
        <v>54</v>
      </c>
      <c r="Q39" s="2">
        <v>41</v>
      </c>
      <c r="R39" s="2">
        <f t="shared" si="0"/>
        <v>679</v>
      </c>
      <c r="S39" s="2">
        <f>ROUND(AVERAGE(Table1[[#This Row],[Maths]:[Civic Education]]),2)</f>
        <v>56.58</v>
      </c>
      <c r="T39" s="2">
        <f t="shared" si="4"/>
        <v>36</v>
      </c>
      <c r="U39" s="2" t="str">
        <f t="shared" si="5"/>
        <v>D</v>
      </c>
      <c r="V39" s="2">
        <v>79</v>
      </c>
      <c r="W39" s="2" t="str">
        <f t="shared" si="3"/>
        <v>Needs Improvement</v>
      </c>
    </row>
    <row r="40" spans="1:23" ht="17.399999999999999" x14ac:dyDescent="0.3">
      <c r="A40" s="2">
        <v>22038</v>
      </c>
      <c r="B40" s="2" t="s">
        <v>62</v>
      </c>
      <c r="C40" s="2" t="s">
        <v>19</v>
      </c>
      <c r="D40" s="2" t="s">
        <v>59</v>
      </c>
      <c r="E40" s="2" t="s">
        <v>26</v>
      </c>
      <c r="F40" s="2">
        <v>53</v>
      </c>
      <c r="G40" s="2">
        <v>63</v>
      </c>
      <c r="H40" s="2">
        <v>51</v>
      </c>
      <c r="I40" s="2">
        <v>45</v>
      </c>
      <c r="J40" s="2">
        <v>42</v>
      </c>
      <c r="K40" s="2">
        <v>71</v>
      </c>
      <c r="L40" s="2">
        <v>58</v>
      </c>
      <c r="M40" s="2">
        <v>55</v>
      </c>
      <c r="N40" s="2">
        <v>48</v>
      </c>
      <c r="O40" s="2">
        <v>56</v>
      </c>
      <c r="P40" s="2">
        <v>55</v>
      </c>
      <c r="Q40" s="2">
        <v>63</v>
      </c>
      <c r="R40" s="2">
        <f t="shared" si="0"/>
        <v>660</v>
      </c>
      <c r="S40" s="2">
        <f>ROUND(AVERAGE(Table1[[#This Row],[Maths]:[Civic Education]]),2)</f>
        <v>55</v>
      </c>
      <c r="T40" s="2">
        <f t="shared" si="4"/>
        <v>37</v>
      </c>
      <c r="U40" s="2" t="str">
        <f t="shared" si="5"/>
        <v>D</v>
      </c>
      <c r="V40" s="2">
        <v>87</v>
      </c>
      <c r="W40" s="2" t="str">
        <f t="shared" si="3"/>
        <v>Needs Improvement</v>
      </c>
    </row>
    <row r="41" spans="1:23" ht="17.399999999999999" x14ac:dyDescent="0.3">
      <c r="A41" s="2">
        <v>22039</v>
      </c>
      <c r="B41" s="2" t="s">
        <v>63</v>
      </c>
      <c r="C41" s="2" t="s">
        <v>23</v>
      </c>
      <c r="D41" s="2" t="s">
        <v>59</v>
      </c>
      <c r="E41" s="2" t="s">
        <v>21</v>
      </c>
      <c r="F41" s="2">
        <v>47</v>
      </c>
      <c r="G41" s="2">
        <v>62</v>
      </c>
      <c r="H41" s="2">
        <v>70</v>
      </c>
      <c r="I41" s="2">
        <v>60</v>
      </c>
      <c r="J41" s="2">
        <v>39</v>
      </c>
      <c r="K41" s="2">
        <v>63</v>
      </c>
      <c r="L41" s="2">
        <v>54</v>
      </c>
      <c r="M41" s="2">
        <v>52</v>
      </c>
      <c r="N41" s="2">
        <v>62</v>
      </c>
      <c r="O41" s="2">
        <v>44</v>
      </c>
      <c r="P41" s="2">
        <v>29</v>
      </c>
      <c r="Q41" s="2">
        <v>56</v>
      </c>
      <c r="R41" s="2">
        <f t="shared" si="0"/>
        <v>638</v>
      </c>
      <c r="S41" s="2">
        <f>ROUND(AVERAGE(Table1[[#This Row],[Maths]:[Civic Education]]),2)</f>
        <v>53.17</v>
      </c>
      <c r="T41" s="2">
        <f t="shared" si="4"/>
        <v>38</v>
      </c>
      <c r="U41" s="2" t="str">
        <f t="shared" si="5"/>
        <v>D</v>
      </c>
      <c r="V41" s="2">
        <v>68</v>
      </c>
      <c r="W41" s="2" t="str">
        <f t="shared" si="3"/>
        <v>Needs Improvement</v>
      </c>
    </row>
    <row r="42" spans="1:23" ht="17.399999999999999" x14ac:dyDescent="0.3">
      <c r="A42" s="2">
        <v>22040</v>
      </c>
      <c r="B42" s="2" t="s">
        <v>64</v>
      </c>
      <c r="C42" s="2" t="s">
        <v>19</v>
      </c>
      <c r="D42" s="2" t="s">
        <v>59</v>
      </c>
      <c r="E42" s="2" t="s">
        <v>24</v>
      </c>
      <c r="F42" s="2">
        <v>50</v>
      </c>
      <c r="G42" s="2">
        <v>62</v>
      </c>
      <c r="H42" s="2">
        <v>67</v>
      </c>
      <c r="I42" s="2">
        <v>41</v>
      </c>
      <c r="J42" s="2">
        <v>37</v>
      </c>
      <c r="K42" s="2">
        <v>49</v>
      </c>
      <c r="L42" s="2">
        <v>59</v>
      </c>
      <c r="M42" s="2">
        <v>32</v>
      </c>
      <c r="N42" s="2">
        <v>45</v>
      </c>
      <c r="O42" s="2">
        <v>53</v>
      </c>
      <c r="P42" s="2">
        <v>43</v>
      </c>
      <c r="Q42" s="2">
        <v>53</v>
      </c>
      <c r="R42" s="2">
        <f t="shared" si="0"/>
        <v>591</v>
      </c>
      <c r="S42" s="2">
        <f>ROUND(AVERAGE(Table1[[#This Row],[Maths]:[Civic Education]]),2)</f>
        <v>49.25</v>
      </c>
      <c r="T42" s="2">
        <f t="shared" si="4"/>
        <v>41</v>
      </c>
      <c r="U42" s="2" t="str">
        <f t="shared" si="5"/>
        <v>F</v>
      </c>
      <c r="V42" s="2">
        <v>76</v>
      </c>
      <c r="W42" s="2" t="str">
        <f t="shared" si="3"/>
        <v>Fail</v>
      </c>
    </row>
    <row r="43" spans="1:23" ht="17.399999999999999" x14ac:dyDescent="0.3">
      <c r="A43" s="2">
        <v>22041</v>
      </c>
      <c r="B43" s="2" t="s">
        <v>65</v>
      </c>
      <c r="C43" s="2" t="s">
        <v>23</v>
      </c>
      <c r="D43" s="2" t="s">
        <v>59</v>
      </c>
      <c r="E43" s="2" t="s">
        <v>26</v>
      </c>
      <c r="F43" s="2">
        <v>44</v>
      </c>
      <c r="G43" s="2">
        <v>37</v>
      </c>
      <c r="H43" s="2">
        <v>49</v>
      </c>
      <c r="I43" s="2">
        <v>34</v>
      </c>
      <c r="J43" s="2">
        <v>77</v>
      </c>
      <c r="K43" s="2">
        <v>39</v>
      </c>
      <c r="L43" s="2">
        <v>31</v>
      </c>
      <c r="M43" s="2">
        <v>48</v>
      </c>
      <c r="N43" s="2">
        <v>40</v>
      </c>
      <c r="O43" s="2">
        <v>44</v>
      </c>
      <c r="P43" s="2">
        <v>62</v>
      </c>
      <c r="Q43" s="2">
        <v>58</v>
      </c>
      <c r="R43" s="2">
        <f t="shared" si="0"/>
        <v>563</v>
      </c>
      <c r="S43" s="2">
        <f>ROUND(AVERAGE(Table1[[#This Row],[Maths]:[Civic Education]]),2)</f>
        <v>46.92</v>
      </c>
      <c r="T43" s="2">
        <f t="shared" si="4"/>
        <v>43</v>
      </c>
      <c r="U43" s="2" t="str">
        <f t="shared" si="5"/>
        <v>F</v>
      </c>
      <c r="V43" s="2">
        <v>85</v>
      </c>
      <c r="W43" s="2" t="str">
        <f t="shared" si="3"/>
        <v>Fail</v>
      </c>
    </row>
    <row r="44" spans="1:23" ht="17.399999999999999" x14ac:dyDescent="0.3">
      <c r="A44" s="2">
        <v>22042</v>
      </c>
      <c r="B44" s="2" t="s">
        <v>66</v>
      </c>
      <c r="C44" s="2" t="s">
        <v>19</v>
      </c>
      <c r="D44" s="2" t="s">
        <v>59</v>
      </c>
      <c r="E44" s="2" t="s">
        <v>21</v>
      </c>
      <c r="F44" s="2">
        <v>57</v>
      </c>
      <c r="G44" s="2">
        <v>48</v>
      </c>
      <c r="H44" s="2">
        <v>52</v>
      </c>
      <c r="I44" s="2">
        <v>61</v>
      </c>
      <c r="J44" s="2">
        <v>44</v>
      </c>
      <c r="K44" s="2">
        <v>55</v>
      </c>
      <c r="L44" s="2">
        <v>58</v>
      </c>
      <c r="M44" s="2">
        <v>47</v>
      </c>
      <c r="N44" s="2">
        <v>62</v>
      </c>
      <c r="O44" s="2">
        <v>49</v>
      </c>
      <c r="P44" s="2">
        <v>58</v>
      </c>
      <c r="Q44" s="2">
        <v>43</v>
      </c>
      <c r="R44" s="2">
        <f t="shared" si="0"/>
        <v>634</v>
      </c>
      <c r="S44" s="2">
        <f>ROUND(AVERAGE(Table1[[#This Row],[Maths]:[Civic Education]]),2)</f>
        <v>52.83</v>
      </c>
      <c r="T44" s="2">
        <f t="shared" si="4"/>
        <v>39</v>
      </c>
      <c r="U44" s="2" t="str">
        <f t="shared" si="5"/>
        <v>D</v>
      </c>
      <c r="V44" s="2">
        <v>70</v>
      </c>
      <c r="W44" s="2" t="str">
        <f t="shared" si="3"/>
        <v>Needs Improvement</v>
      </c>
    </row>
    <row r="45" spans="1:23" ht="17.399999999999999" x14ac:dyDescent="0.3">
      <c r="A45" s="2">
        <v>22043</v>
      </c>
      <c r="B45" s="2" t="s">
        <v>67</v>
      </c>
      <c r="C45" s="2" t="s">
        <v>23</v>
      </c>
      <c r="D45" s="2" t="s">
        <v>59</v>
      </c>
      <c r="E45" s="2" t="s">
        <v>24</v>
      </c>
      <c r="F45" s="2">
        <v>39</v>
      </c>
      <c r="G45" s="2">
        <v>36</v>
      </c>
      <c r="H45" s="2">
        <v>46</v>
      </c>
      <c r="I45" s="2">
        <v>37</v>
      </c>
      <c r="J45" s="2">
        <v>62</v>
      </c>
      <c r="K45" s="2">
        <v>50</v>
      </c>
      <c r="L45" s="2">
        <v>42</v>
      </c>
      <c r="M45" s="2">
        <v>40</v>
      </c>
      <c r="N45" s="2">
        <v>40</v>
      </c>
      <c r="O45" s="2">
        <v>59</v>
      </c>
      <c r="P45" s="2">
        <v>34</v>
      </c>
      <c r="Q45" s="2">
        <v>34</v>
      </c>
      <c r="R45" s="2">
        <f t="shared" si="0"/>
        <v>519</v>
      </c>
      <c r="S45" s="2">
        <f>ROUND(AVERAGE(Table1[[#This Row],[Maths]:[Civic Education]]),2)</f>
        <v>43.25</v>
      </c>
      <c r="T45" s="2">
        <f t="shared" si="4"/>
        <v>44</v>
      </c>
      <c r="U45" s="2" t="str">
        <f t="shared" si="5"/>
        <v>F</v>
      </c>
      <c r="V45" s="2">
        <v>71</v>
      </c>
      <c r="W45" s="2" t="str">
        <f t="shared" si="3"/>
        <v>Fail</v>
      </c>
    </row>
    <row r="46" spans="1:23" ht="17.399999999999999" x14ac:dyDescent="0.3">
      <c r="A46" s="2">
        <v>22044</v>
      </c>
      <c r="B46" s="2" t="s">
        <v>68</v>
      </c>
      <c r="C46" s="2" t="s">
        <v>19</v>
      </c>
      <c r="D46" s="2" t="s">
        <v>59</v>
      </c>
      <c r="E46" s="2" t="s">
        <v>26</v>
      </c>
      <c r="F46" s="2">
        <v>35</v>
      </c>
      <c r="G46" s="2">
        <v>40</v>
      </c>
      <c r="H46" s="2">
        <v>50</v>
      </c>
      <c r="I46" s="2">
        <v>36</v>
      </c>
      <c r="J46" s="2">
        <v>39</v>
      </c>
      <c r="K46" s="2">
        <v>49</v>
      </c>
      <c r="L46" s="2">
        <v>19</v>
      </c>
      <c r="M46" s="2">
        <v>24</v>
      </c>
      <c r="N46" s="2">
        <v>36</v>
      </c>
      <c r="O46" s="2">
        <v>22</v>
      </c>
      <c r="P46" s="2">
        <v>44</v>
      </c>
      <c r="Q46" s="2">
        <v>47</v>
      </c>
      <c r="R46" s="2">
        <f t="shared" si="0"/>
        <v>441</v>
      </c>
      <c r="S46" s="2">
        <f>ROUND(AVERAGE(Table1[[#This Row],[Maths]:[Civic Education]]),2)</f>
        <v>36.75</v>
      </c>
      <c r="T46" s="2">
        <f t="shared" si="4"/>
        <v>49</v>
      </c>
      <c r="U46" s="2" t="str">
        <f t="shared" si="5"/>
        <v>F</v>
      </c>
      <c r="V46" s="2">
        <v>86</v>
      </c>
      <c r="W46" s="2" t="str">
        <f t="shared" si="3"/>
        <v>Fail</v>
      </c>
    </row>
    <row r="47" spans="1:23" ht="17.399999999999999" x14ac:dyDescent="0.3">
      <c r="A47" s="2">
        <v>22045</v>
      </c>
      <c r="B47" s="2" t="s">
        <v>69</v>
      </c>
      <c r="C47" s="2" t="s">
        <v>23</v>
      </c>
      <c r="D47" s="2" t="s">
        <v>59</v>
      </c>
      <c r="E47" s="2" t="s">
        <v>21</v>
      </c>
      <c r="F47" s="2">
        <v>19</v>
      </c>
      <c r="G47" s="2">
        <v>29</v>
      </c>
      <c r="H47" s="2">
        <v>20</v>
      </c>
      <c r="I47" s="2">
        <v>29</v>
      </c>
      <c r="J47" s="2">
        <v>23</v>
      </c>
      <c r="K47" s="2">
        <v>56</v>
      </c>
      <c r="L47" s="2">
        <v>44</v>
      </c>
      <c r="M47" s="2">
        <v>52</v>
      </c>
      <c r="N47" s="2">
        <v>43</v>
      </c>
      <c r="O47" s="2">
        <v>33</v>
      </c>
      <c r="P47" s="2">
        <v>37</v>
      </c>
      <c r="Q47" s="2">
        <v>31</v>
      </c>
      <c r="R47" s="2">
        <f t="shared" si="0"/>
        <v>416</v>
      </c>
      <c r="S47" s="2">
        <f>ROUND(AVERAGE(Table1[[#This Row],[Maths]:[Civic Education]]),2)</f>
        <v>34.67</v>
      </c>
      <c r="T47" s="2">
        <f t="shared" si="4"/>
        <v>50</v>
      </c>
      <c r="U47" s="2" t="str">
        <f t="shared" si="5"/>
        <v>F</v>
      </c>
      <c r="V47" s="2">
        <v>76</v>
      </c>
      <c r="W47" s="2" t="str">
        <f t="shared" si="3"/>
        <v>Fail</v>
      </c>
    </row>
    <row r="48" spans="1:23" ht="17.399999999999999" x14ac:dyDescent="0.3">
      <c r="A48" s="2">
        <v>22046</v>
      </c>
      <c r="B48" s="2" t="s">
        <v>70</v>
      </c>
      <c r="C48" s="2" t="s">
        <v>19</v>
      </c>
      <c r="D48" s="2" t="s">
        <v>59</v>
      </c>
      <c r="E48" s="2" t="s">
        <v>24</v>
      </c>
      <c r="F48" s="2">
        <v>32</v>
      </c>
      <c r="G48" s="2">
        <v>23</v>
      </c>
      <c r="H48" s="2">
        <v>43</v>
      </c>
      <c r="I48" s="2">
        <v>27</v>
      </c>
      <c r="J48" s="2">
        <v>51</v>
      </c>
      <c r="K48" s="2">
        <v>43</v>
      </c>
      <c r="L48" s="2" t="s">
        <v>104</v>
      </c>
      <c r="M48" s="2">
        <v>36</v>
      </c>
      <c r="N48" s="2">
        <v>39</v>
      </c>
      <c r="O48" s="2">
        <v>38</v>
      </c>
      <c r="P48" s="2">
        <v>29</v>
      </c>
      <c r="Q48" s="2">
        <v>45</v>
      </c>
      <c r="R48" s="2">
        <f t="shared" si="0"/>
        <v>406</v>
      </c>
      <c r="S48" s="2">
        <f>ROUND(AVERAGE(Table1[[#This Row],[Maths]:[Civic Education]]),2)</f>
        <v>36.909999999999997</v>
      </c>
      <c r="T48" s="2">
        <f t="shared" si="4"/>
        <v>48</v>
      </c>
      <c r="U48" s="2" t="str">
        <f t="shared" si="5"/>
        <v>F</v>
      </c>
      <c r="V48" s="2">
        <v>99</v>
      </c>
      <c r="W48" s="2" t="str">
        <f t="shared" si="3"/>
        <v>Fail</v>
      </c>
    </row>
    <row r="49" spans="1:23" ht="17.399999999999999" x14ac:dyDescent="0.3">
      <c r="A49" s="2">
        <v>22047</v>
      </c>
      <c r="B49" s="2" t="s">
        <v>71</v>
      </c>
      <c r="C49" s="2" t="s">
        <v>23</v>
      </c>
      <c r="D49" s="2" t="s">
        <v>59</v>
      </c>
      <c r="E49" s="2" t="s">
        <v>26</v>
      </c>
      <c r="F49" s="2">
        <v>53</v>
      </c>
      <c r="G49" s="2">
        <v>36</v>
      </c>
      <c r="H49" s="2">
        <v>47</v>
      </c>
      <c r="I49" s="2">
        <v>26</v>
      </c>
      <c r="J49" s="2">
        <v>25</v>
      </c>
      <c r="K49" s="2">
        <v>46</v>
      </c>
      <c r="L49" s="2">
        <v>47</v>
      </c>
      <c r="M49" s="2">
        <v>38</v>
      </c>
      <c r="N49" s="2">
        <v>44</v>
      </c>
      <c r="O49" s="2">
        <v>28</v>
      </c>
      <c r="P49" s="2">
        <v>29</v>
      </c>
      <c r="Q49" s="2">
        <v>41</v>
      </c>
      <c r="R49" s="2">
        <f t="shared" si="0"/>
        <v>460</v>
      </c>
      <c r="S49" s="2">
        <f>ROUND(AVERAGE(Table1[[#This Row],[Maths]:[Civic Education]]),2)</f>
        <v>38.33</v>
      </c>
      <c r="T49" s="2">
        <f t="shared" si="4"/>
        <v>47</v>
      </c>
      <c r="U49" s="2" t="str">
        <f t="shared" si="5"/>
        <v>F</v>
      </c>
      <c r="V49" s="2">
        <v>74</v>
      </c>
      <c r="W49" s="2" t="str">
        <f t="shared" si="3"/>
        <v>Fail</v>
      </c>
    </row>
    <row r="50" spans="1:23" ht="17.399999999999999" x14ac:dyDescent="0.3">
      <c r="A50" s="2">
        <v>22048</v>
      </c>
      <c r="B50" s="2" t="s">
        <v>72</v>
      </c>
      <c r="C50" s="2" t="s">
        <v>19</v>
      </c>
      <c r="D50" s="2" t="s">
        <v>59</v>
      </c>
      <c r="E50" s="2" t="s">
        <v>21</v>
      </c>
      <c r="F50" s="2">
        <v>39</v>
      </c>
      <c r="G50" s="2">
        <v>32</v>
      </c>
      <c r="H50" s="2">
        <v>51</v>
      </c>
      <c r="I50" s="2">
        <v>24</v>
      </c>
      <c r="J50" s="2">
        <v>57</v>
      </c>
      <c r="K50" s="2">
        <v>50</v>
      </c>
      <c r="L50" s="2">
        <v>40</v>
      </c>
      <c r="M50" s="2">
        <v>51</v>
      </c>
      <c r="N50" s="2">
        <v>32</v>
      </c>
      <c r="O50" s="2">
        <v>33</v>
      </c>
      <c r="P50" s="2">
        <v>59</v>
      </c>
      <c r="Q50" s="2">
        <v>43</v>
      </c>
      <c r="R50" s="2">
        <f t="shared" si="0"/>
        <v>511</v>
      </c>
      <c r="S50" s="2">
        <f>ROUND(AVERAGE(Table1[[#This Row],[Maths]:[Civic Education]]),2)</f>
        <v>42.58</v>
      </c>
      <c r="T50" s="2">
        <f t="shared" si="4"/>
        <v>45</v>
      </c>
      <c r="U50" s="2" t="str">
        <f t="shared" si="5"/>
        <v>F</v>
      </c>
      <c r="V50" s="2">
        <v>68</v>
      </c>
      <c r="W50" s="2" t="str">
        <f t="shared" si="3"/>
        <v>Fail</v>
      </c>
    </row>
    <row r="51" spans="1:23" ht="17.399999999999999" x14ac:dyDescent="0.3">
      <c r="A51" s="2">
        <v>22049</v>
      </c>
      <c r="B51" s="2" t="s">
        <v>73</v>
      </c>
      <c r="C51" s="2" t="s">
        <v>23</v>
      </c>
      <c r="D51" s="2" t="s">
        <v>59</v>
      </c>
      <c r="E51" s="2" t="s">
        <v>24</v>
      </c>
      <c r="F51" s="2">
        <v>42</v>
      </c>
      <c r="G51" s="2">
        <v>46</v>
      </c>
      <c r="H51" s="2">
        <v>42</v>
      </c>
      <c r="I51" s="2">
        <v>31</v>
      </c>
      <c r="J51" s="2">
        <v>51</v>
      </c>
      <c r="K51" s="2">
        <v>29</v>
      </c>
      <c r="L51" s="2">
        <v>39</v>
      </c>
      <c r="M51" s="2">
        <v>41</v>
      </c>
      <c r="N51" s="2">
        <v>44</v>
      </c>
      <c r="O51" s="2">
        <v>38</v>
      </c>
      <c r="P51" s="2">
        <v>37</v>
      </c>
      <c r="Q51" s="2">
        <v>28</v>
      </c>
      <c r="R51" s="2">
        <f t="shared" si="0"/>
        <v>468</v>
      </c>
      <c r="S51" s="2">
        <f>ROUND(AVERAGE(Table1[[#This Row],[Maths]:[Civic Education]]),2)</f>
        <v>39</v>
      </c>
      <c r="T51" s="2">
        <f t="shared" si="4"/>
        <v>46</v>
      </c>
      <c r="U51" s="2" t="str">
        <f t="shared" si="5"/>
        <v>F</v>
      </c>
      <c r="V51" s="2">
        <v>86</v>
      </c>
      <c r="W51" s="2" t="str">
        <f t="shared" si="3"/>
        <v>Fail</v>
      </c>
    </row>
    <row r="52" spans="1:23" ht="16.95" customHeight="1" x14ac:dyDescent="0.3"/>
    <row r="53" spans="1:23" hidden="1" x14ac:dyDescent="0.3">
      <c r="E53" t="s">
        <v>103</v>
      </c>
      <c r="F53">
        <f>AVERAGE(Table1[Maths])</f>
        <v>65.8</v>
      </c>
      <c r="G53">
        <f>AVERAGE(Table1[English])</f>
        <v>65.540000000000006</v>
      </c>
      <c r="H53">
        <f>AVERAGE(Table1[Economics])</f>
        <v>66.6875</v>
      </c>
      <c r="I53">
        <f>AVERAGE(Table1[Government])</f>
        <v>64.86</v>
      </c>
      <c r="J53">
        <f>AVERAGE(Table1[Literature in English])</f>
        <v>66.56</v>
      </c>
      <c r="K53">
        <f>AVERAGE(Table1[Computer Science])</f>
        <v>67.244897959183675</v>
      </c>
      <c r="L53">
        <f>AVERAGE(Table1[Geography])</f>
        <v>68.632653061224488</v>
      </c>
      <c r="M53">
        <f>AVERAGE(Table1[CRS])</f>
        <v>64.48</v>
      </c>
      <c r="N53">
        <f>AVERAGE(Table1[Agriculture Science])</f>
        <v>65.599999999999994</v>
      </c>
      <c r="O53">
        <f>AVERAGE(Table1[Commerce])</f>
        <v>64.98</v>
      </c>
      <c r="P53">
        <f>AVERAGE(Table1[Marketing])</f>
        <v>66.319999999999993</v>
      </c>
      <c r="Q53">
        <f>AVERAGE(Table1[Civic Education])</f>
        <v>65.755102040816325</v>
      </c>
      <c r="S53" t="s">
        <v>88</v>
      </c>
      <c r="T53" t="s">
        <v>81</v>
      </c>
      <c r="U53">
        <f>U55-U54</f>
        <v>40</v>
      </c>
    </row>
    <row r="54" spans="1:23" hidden="1" x14ac:dyDescent="0.3">
      <c r="S54">
        <f>AVERAGE(S2:S51)</f>
        <v>66.029399999999995</v>
      </c>
      <c r="T54" t="s">
        <v>82</v>
      </c>
      <c r="U54">
        <f>COUNTIF(U2:U51,"=F")</f>
        <v>10</v>
      </c>
    </row>
    <row r="55" spans="1:23" hidden="1" x14ac:dyDescent="0.3">
      <c r="T55" t="s">
        <v>98</v>
      </c>
      <c r="U55">
        <f>COUNTA(B2:B51)</f>
        <v>50</v>
      </c>
    </row>
    <row r="56" spans="1:23" hidden="1" x14ac:dyDescent="0.3"/>
  </sheetData>
  <conditionalFormatting sqref="F7">
    <cfRule type="cellIs" dxfId="4" priority="5" operator="greaterThan">
      <formula>100</formula>
    </cfRule>
  </conditionalFormatting>
  <conditionalFormatting sqref="V1">
    <cfRule type="cellIs" dxfId="3" priority="2" operator="lessThan">
      <formula>75</formula>
    </cfRule>
  </conditionalFormatting>
  <conditionalFormatting sqref="V2:V51">
    <cfRule type="cellIs" dxfId="2" priority="1" operator="lessThan">
      <formula>75</formula>
    </cfRule>
    <cfRule type="cellIs" dxfId="1" priority="3" operator="between">
      <formula>89</formula>
      <formula>75</formula>
    </cfRule>
    <cfRule type="cellIs" dxfId="0" priority="4" operator="between">
      <formula>100</formula>
      <formula>90</formula>
    </cfRule>
  </conditionalFormatting>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57219-612D-4735-8E11-4FBCDB84098E}">
  <dimension ref="AE8"/>
  <sheetViews>
    <sheetView tabSelected="1" zoomScale="58" workbookViewId="0"/>
  </sheetViews>
  <sheetFormatPr defaultRowHeight="14.4" x14ac:dyDescent="0.3"/>
  <sheetData>
    <row r="8" spans="31:31" x14ac:dyDescent="0.3">
      <c r="AE8"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A3E6D-4CD4-402D-AD0C-18C42AF4CA73}">
  <dimension ref="A1"/>
  <sheetViews>
    <sheetView zoomScale="79"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DD02-5A8E-4787-BE3B-637E0603D259}">
  <dimension ref="A1:B51"/>
  <sheetViews>
    <sheetView workbookViewId="0">
      <selection activeCell="O53" sqref="O53"/>
    </sheetView>
  </sheetViews>
  <sheetFormatPr defaultRowHeight="14.4" x14ac:dyDescent="0.3"/>
  <cols>
    <col min="1" max="1" width="27" bestFit="1" customWidth="1"/>
    <col min="2" max="2" width="28.6640625" bestFit="1" customWidth="1"/>
  </cols>
  <sheetData>
    <row r="1" spans="1:2" ht="25.8" x14ac:dyDescent="0.5">
      <c r="A1" s="1" t="s">
        <v>1</v>
      </c>
      <c r="B1" s="1" t="s">
        <v>14</v>
      </c>
    </row>
    <row r="2" spans="1:2" ht="17.399999999999999" x14ac:dyDescent="0.3">
      <c r="A2" s="2" t="s">
        <v>97</v>
      </c>
      <c r="B2" s="2">
        <v>1</v>
      </c>
    </row>
    <row r="3" spans="1:2" ht="17.399999999999999" x14ac:dyDescent="0.3">
      <c r="A3" s="2" t="s">
        <v>29</v>
      </c>
      <c r="B3" s="2">
        <v>2</v>
      </c>
    </row>
    <row r="4" spans="1:2" ht="17.399999999999999" x14ac:dyDescent="0.3">
      <c r="A4" s="2" t="s">
        <v>27</v>
      </c>
      <c r="B4" s="2">
        <v>3</v>
      </c>
    </row>
    <row r="5" spans="1:2" ht="17.399999999999999" x14ac:dyDescent="0.3">
      <c r="A5" s="2" t="s">
        <v>18</v>
      </c>
      <c r="B5" s="2">
        <v>4</v>
      </c>
    </row>
    <row r="6" spans="1:2" ht="17.399999999999999" x14ac:dyDescent="0.3">
      <c r="A6" s="2" t="s">
        <v>28</v>
      </c>
      <c r="B6" s="2">
        <v>5</v>
      </c>
    </row>
    <row r="7" spans="1:2" ht="17.399999999999999" x14ac:dyDescent="0.3">
      <c r="A7" s="2" t="s">
        <v>22</v>
      </c>
      <c r="B7" s="2">
        <v>6</v>
      </c>
    </row>
    <row r="8" spans="1:2" ht="17.399999999999999" x14ac:dyDescent="0.3">
      <c r="A8" s="2" t="s">
        <v>30</v>
      </c>
      <c r="B8" s="2">
        <v>7</v>
      </c>
    </row>
    <row r="9" spans="1:2" ht="17.399999999999999" x14ac:dyDescent="0.3">
      <c r="A9" s="2" t="s">
        <v>25</v>
      </c>
      <c r="B9" s="2">
        <v>8</v>
      </c>
    </row>
    <row r="10" spans="1:2" ht="17.399999999999999" x14ac:dyDescent="0.3">
      <c r="A10" s="2" t="s">
        <v>32</v>
      </c>
      <c r="B10" s="2">
        <v>9</v>
      </c>
    </row>
    <row r="11" spans="1:2" ht="17.399999999999999" x14ac:dyDescent="0.3">
      <c r="A11" s="2" t="s">
        <v>33</v>
      </c>
      <c r="B11" s="2">
        <v>10</v>
      </c>
    </row>
    <row r="12" spans="1:2" ht="17.399999999999999" hidden="1" x14ac:dyDescent="0.3">
      <c r="A12" s="2" t="s">
        <v>42</v>
      </c>
      <c r="B12" s="2">
        <v>11</v>
      </c>
    </row>
    <row r="13" spans="1:2" ht="17.399999999999999" hidden="1" x14ac:dyDescent="0.3">
      <c r="A13" s="2" t="s">
        <v>35</v>
      </c>
      <c r="B13" s="2">
        <v>12</v>
      </c>
    </row>
    <row r="14" spans="1:2" ht="17.399999999999999" hidden="1" x14ac:dyDescent="0.3">
      <c r="A14" s="2" t="s">
        <v>38</v>
      </c>
      <c r="B14" s="2">
        <v>12</v>
      </c>
    </row>
    <row r="15" spans="1:2" ht="17.399999999999999" hidden="1" x14ac:dyDescent="0.3">
      <c r="A15" s="2" t="s">
        <v>39</v>
      </c>
      <c r="B15" s="2">
        <v>14</v>
      </c>
    </row>
    <row r="16" spans="1:2" ht="17.399999999999999" hidden="1" x14ac:dyDescent="0.3">
      <c r="A16" s="2" t="s">
        <v>34</v>
      </c>
      <c r="B16" s="2">
        <v>15</v>
      </c>
    </row>
    <row r="17" spans="1:2" ht="17.399999999999999" hidden="1" x14ac:dyDescent="0.3">
      <c r="A17" s="2" t="s">
        <v>36</v>
      </c>
      <c r="B17" s="2">
        <v>16</v>
      </c>
    </row>
    <row r="18" spans="1:2" ht="17.399999999999999" hidden="1" x14ac:dyDescent="0.3">
      <c r="A18" s="2" t="s">
        <v>37</v>
      </c>
      <c r="B18" s="2">
        <v>17</v>
      </c>
    </row>
    <row r="19" spans="1:2" ht="17.399999999999999" hidden="1" x14ac:dyDescent="0.3">
      <c r="A19" s="2" t="s">
        <v>41</v>
      </c>
      <c r="B19" s="2">
        <v>18</v>
      </c>
    </row>
    <row r="20" spans="1:2" ht="17.399999999999999" hidden="1" x14ac:dyDescent="0.3">
      <c r="A20" s="2" t="s">
        <v>40</v>
      </c>
      <c r="B20" s="2">
        <v>19</v>
      </c>
    </row>
    <row r="21" spans="1:2" ht="17.399999999999999" hidden="1" x14ac:dyDescent="0.3">
      <c r="A21" s="2" t="s">
        <v>31</v>
      </c>
      <c r="B21" s="2">
        <v>20</v>
      </c>
    </row>
    <row r="22" spans="1:2" ht="17.399999999999999" hidden="1" x14ac:dyDescent="0.3">
      <c r="A22" s="2" t="s">
        <v>52</v>
      </c>
      <c r="B22" s="2">
        <v>21</v>
      </c>
    </row>
    <row r="23" spans="1:2" ht="17.399999999999999" hidden="1" x14ac:dyDescent="0.3">
      <c r="A23" s="2" t="s">
        <v>47</v>
      </c>
      <c r="B23" s="2">
        <v>22</v>
      </c>
    </row>
    <row r="24" spans="1:2" ht="17.399999999999999" hidden="1" x14ac:dyDescent="0.3">
      <c r="A24" s="2" t="s">
        <v>55</v>
      </c>
      <c r="B24" s="2">
        <v>22</v>
      </c>
    </row>
    <row r="25" spans="1:2" ht="17.399999999999999" hidden="1" x14ac:dyDescent="0.3">
      <c r="A25" s="2" t="s">
        <v>57</v>
      </c>
      <c r="B25" s="2">
        <v>24</v>
      </c>
    </row>
    <row r="26" spans="1:2" ht="17.399999999999999" hidden="1" x14ac:dyDescent="0.3">
      <c r="A26" s="2" t="s">
        <v>49</v>
      </c>
      <c r="B26" s="2">
        <v>25</v>
      </c>
    </row>
    <row r="27" spans="1:2" ht="17.399999999999999" hidden="1" x14ac:dyDescent="0.3">
      <c r="A27" s="2" t="s">
        <v>43</v>
      </c>
      <c r="B27" s="2">
        <v>26</v>
      </c>
    </row>
    <row r="28" spans="1:2" ht="17.399999999999999" hidden="1" x14ac:dyDescent="0.3">
      <c r="A28" s="2" t="s">
        <v>50</v>
      </c>
      <c r="B28" s="2">
        <v>27</v>
      </c>
    </row>
    <row r="29" spans="1:2" ht="17.399999999999999" hidden="1" x14ac:dyDescent="0.3">
      <c r="A29" s="2" t="s">
        <v>48</v>
      </c>
      <c r="B29" s="2">
        <v>28</v>
      </c>
    </row>
    <row r="30" spans="1:2" ht="17.399999999999999" hidden="1" x14ac:dyDescent="0.3">
      <c r="A30" s="2" t="s">
        <v>44</v>
      </c>
      <c r="B30" s="2">
        <v>29</v>
      </c>
    </row>
    <row r="31" spans="1:2" ht="17.399999999999999" hidden="1" x14ac:dyDescent="0.3">
      <c r="A31" s="2" t="s">
        <v>51</v>
      </c>
      <c r="B31" s="2">
        <v>29</v>
      </c>
    </row>
    <row r="32" spans="1:2" ht="17.399999999999999" hidden="1" x14ac:dyDescent="0.3">
      <c r="A32" s="2" t="s">
        <v>45</v>
      </c>
      <c r="B32" s="2">
        <v>31</v>
      </c>
    </row>
    <row r="33" spans="1:2" ht="17.399999999999999" hidden="1" x14ac:dyDescent="0.3">
      <c r="A33" s="2" t="s">
        <v>46</v>
      </c>
      <c r="B33" s="2">
        <v>32</v>
      </c>
    </row>
    <row r="34" spans="1:2" ht="17.399999999999999" hidden="1" x14ac:dyDescent="0.3">
      <c r="A34" s="2" t="s">
        <v>53</v>
      </c>
      <c r="B34" s="2">
        <v>33</v>
      </c>
    </row>
    <row r="35" spans="1:2" ht="17.399999999999999" hidden="1" x14ac:dyDescent="0.3">
      <c r="A35" s="2" t="s">
        <v>54</v>
      </c>
      <c r="B35" s="2">
        <v>34</v>
      </c>
    </row>
    <row r="36" spans="1:2" ht="17.399999999999999" hidden="1" x14ac:dyDescent="0.3">
      <c r="A36" s="2" t="s">
        <v>56</v>
      </c>
      <c r="B36" s="2">
        <v>35</v>
      </c>
    </row>
    <row r="37" spans="1:2" ht="17.399999999999999" hidden="1" x14ac:dyDescent="0.3">
      <c r="A37" s="2" t="s">
        <v>61</v>
      </c>
      <c r="B37" s="2">
        <v>36</v>
      </c>
    </row>
    <row r="38" spans="1:2" ht="17.399999999999999" hidden="1" x14ac:dyDescent="0.3">
      <c r="A38" s="2" t="s">
        <v>62</v>
      </c>
      <c r="B38" s="2">
        <v>37</v>
      </c>
    </row>
    <row r="39" spans="1:2" ht="17.399999999999999" hidden="1" x14ac:dyDescent="0.3">
      <c r="A39" s="2" t="s">
        <v>63</v>
      </c>
      <c r="B39" s="2">
        <v>38</v>
      </c>
    </row>
    <row r="40" spans="1:2" ht="17.399999999999999" hidden="1" x14ac:dyDescent="0.3">
      <c r="A40" s="2" t="s">
        <v>66</v>
      </c>
      <c r="B40" s="2">
        <v>39</v>
      </c>
    </row>
    <row r="41" spans="1:2" ht="17.399999999999999" hidden="1" x14ac:dyDescent="0.3">
      <c r="A41" s="2" t="s">
        <v>60</v>
      </c>
      <c r="B41" s="2">
        <v>40</v>
      </c>
    </row>
    <row r="42" spans="1:2" ht="17.399999999999999" hidden="1" x14ac:dyDescent="0.3">
      <c r="A42" s="2" t="s">
        <v>64</v>
      </c>
      <c r="B42" s="2">
        <v>41</v>
      </c>
    </row>
    <row r="43" spans="1:2" ht="17.399999999999999" hidden="1" x14ac:dyDescent="0.3">
      <c r="A43" s="2" t="s">
        <v>58</v>
      </c>
      <c r="B43" s="2">
        <v>42</v>
      </c>
    </row>
    <row r="44" spans="1:2" ht="17.399999999999999" hidden="1" x14ac:dyDescent="0.3">
      <c r="A44" s="2" t="s">
        <v>65</v>
      </c>
      <c r="B44" s="2">
        <v>43</v>
      </c>
    </row>
    <row r="45" spans="1:2" ht="17.399999999999999" hidden="1" x14ac:dyDescent="0.3">
      <c r="A45" s="2" t="s">
        <v>67</v>
      </c>
      <c r="B45" s="2">
        <v>44</v>
      </c>
    </row>
    <row r="46" spans="1:2" ht="17.399999999999999" hidden="1" x14ac:dyDescent="0.3">
      <c r="A46" s="2" t="s">
        <v>72</v>
      </c>
      <c r="B46" s="2">
        <v>45</v>
      </c>
    </row>
    <row r="47" spans="1:2" ht="17.399999999999999" hidden="1" x14ac:dyDescent="0.3">
      <c r="A47" s="2" t="s">
        <v>73</v>
      </c>
      <c r="B47" s="2">
        <v>46</v>
      </c>
    </row>
    <row r="48" spans="1:2" ht="17.399999999999999" hidden="1" x14ac:dyDescent="0.3">
      <c r="A48" s="2" t="s">
        <v>71</v>
      </c>
      <c r="B48" s="2">
        <v>47</v>
      </c>
    </row>
    <row r="49" spans="1:2" ht="17.399999999999999" hidden="1" x14ac:dyDescent="0.3">
      <c r="A49" s="2" t="s">
        <v>70</v>
      </c>
      <c r="B49" s="2">
        <v>48</v>
      </c>
    </row>
    <row r="50" spans="1:2" ht="17.399999999999999" hidden="1" x14ac:dyDescent="0.3">
      <c r="A50" s="2" t="s">
        <v>68</v>
      </c>
      <c r="B50" s="2">
        <v>49</v>
      </c>
    </row>
    <row r="51" spans="1:2" ht="17.399999999999999" hidden="1" x14ac:dyDescent="0.3">
      <c r="A51" s="7" t="s">
        <v>69</v>
      </c>
      <c r="B51" s="7">
        <v>50</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6E33D-A989-4C51-BD48-E271B02BEA79}">
  <dimension ref="A1:Q11"/>
  <sheetViews>
    <sheetView topLeftCell="A4" workbookViewId="0">
      <selection activeCell="D24" sqref="D24"/>
    </sheetView>
  </sheetViews>
  <sheetFormatPr defaultRowHeight="14.4" x14ac:dyDescent="0.3"/>
  <cols>
    <col min="1" max="1" width="16.44140625" bestFit="1" customWidth="1"/>
    <col min="2" max="2" width="17" bestFit="1" customWidth="1"/>
    <col min="3" max="3" width="20.44140625" bestFit="1" customWidth="1"/>
    <col min="4" max="4" width="23" bestFit="1" customWidth="1"/>
    <col min="5" max="5" width="16.5546875" bestFit="1" customWidth="1"/>
    <col min="6" max="6" width="12.6640625" bestFit="1" customWidth="1"/>
    <col min="7" max="7" width="16.6640625" bestFit="1" customWidth="1"/>
    <col min="8" max="8" width="13.44140625" bestFit="1" customWidth="1"/>
    <col min="9" max="9" width="18.33203125" bestFit="1" customWidth="1"/>
    <col min="10" max="10" width="24.33203125" bestFit="1" customWidth="1"/>
    <col min="11" max="11" width="10.6640625" bestFit="1" customWidth="1"/>
    <col min="12" max="12" width="23.6640625" bestFit="1" customWidth="1"/>
    <col min="13" max="13" width="16.6640625" bestFit="1" customWidth="1"/>
    <col min="14" max="14" width="16.33203125" bestFit="1" customWidth="1"/>
    <col min="15" max="15" width="35.5546875" bestFit="1" customWidth="1"/>
    <col min="16" max="16" width="18.6640625" bestFit="1" customWidth="1"/>
    <col min="17" max="17" width="14.33203125" bestFit="1" customWidth="1"/>
  </cols>
  <sheetData>
    <row r="1" spans="1:17" hidden="1" x14ac:dyDescent="0.3">
      <c r="A1" t="s">
        <v>122</v>
      </c>
      <c r="B1" t="s">
        <v>123</v>
      </c>
      <c r="C1" t="s">
        <v>87</v>
      </c>
      <c r="D1" t="s">
        <v>84</v>
      </c>
      <c r="E1" t="s">
        <v>7</v>
      </c>
      <c r="F1" t="s">
        <v>5</v>
      </c>
      <c r="G1" t="s">
        <v>9</v>
      </c>
      <c r="H1" t="s">
        <v>6</v>
      </c>
      <c r="I1" t="s">
        <v>8</v>
      </c>
      <c r="J1" t="s">
        <v>85</v>
      </c>
      <c r="K1" t="s">
        <v>10</v>
      </c>
      <c r="L1" t="s">
        <v>124</v>
      </c>
      <c r="M1" t="s">
        <v>11</v>
      </c>
      <c r="N1" t="s">
        <v>12</v>
      </c>
      <c r="O1" t="s">
        <v>125</v>
      </c>
      <c r="P1" t="s">
        <v>126</v>
      </c>
    </row>
    <row r="2" spans="1:17" hidden="1" x14ac:dyDescent="0.3">
      <c r="A2" t="str">
        <f>A6</f>
        <v>Rahul Roy</v>
      </c>
      <c r="B2">
        <f>GETPIVOTDATA("Sum of Student_ID",$A$5)</f>
        <v>22002</v>
      </c>
      <c r="C2">
        <f>GETPIVOTDATA("Sum of Civic Education",$A$5)</f>
        <v>100</v>
      </c>
      <c r="D2">
        <f>GETPIVOTDATA("Sum of Computer Science",$A$5)</f>
        <v>80</v>
      </c>
      <c r="E2">
        <f>GETPIVOTDATA("Sum of Economics",$A$5)</f>
        <v>95</v>
      </c>
      <c r="F2">
        <f>GETPIVOTDATA("Sum of Maths",$A$5)</f>
        <v>100</v>
      </c>
      <c r="G2">
        <f>GETPIVOTDATA("Sum of Geography",$A$5)</f>
        <v>97</v>
      </c>
      <c r="H2">
        <f>GETPIVOTDATA("Sum of English",$A$5)</f>
        <v>89</v>
      </c>
      <c r="I2">
        <f>GETPIVOTDATA("Sum of Government",$A$5)</f>
        <v>94</v>
      </c>
      <c r="J2">
        <f>GETPIVOTDATA("Sum of Literature in English",$A$5)</f>
        <v>99</v>
      </c>
      <c r="K2">
        <f>GETPIVOTDATA("Sum of CRS",$A$5)</f>
        <v>76</v>
      </c>
      <c r="L2">
        <f>GETPIVOTDATA("Sum of Agriculture Science",$A$5)</f>
        <v>65</v>
      </c>
      <c r="M2">
        <f>GETPIVOTDATA("Sum of Commerce",$A$5)</f>
        <v>85</v>
      </c>
      <c r="N2">
        <f>GETPIVOTDATA("Sum of Marketing",$A$5)</f>
        <v>82</v>
      </c>
      <c r="O2">
        <f>GETPIVOTDATA("Sum of Students Avg",$A$5)</f>
        <v>88.5</v>
      </c>
      <c r="P2">
        <f>GETPIVOTDATA("Sum of Position",$A$5)</f>
        <v>8</v>
      </c>
    </row>
    <row r="3" spans="1:17" hidden="1" x14ac:dyDescent="0.3">
      <c r="A3" t="s">
        <v>127</v>
      </c>
      <c r="B3" t="str">
        <f>A7</f>
        <v>Very Good</v>
      </c>
      <c r="C3" t="s">
        <v>15</v>
      </c>
      <c r="D3" t="str">
        <f>A8</f>
        <v>A</v>
      </c>
      <c r="E3" t="s">
        <v>3</v>
      </c>
      <c r="F3" t="str">
        <f>A9</f>
        <v>Science</v>
      </c>
      <c r="G3" t="s">
        <v>4</v>
      </c>
      <c r="H3" t="str">
        <f>A10</f>
        <v>C</v>
      </c>
    </row>
    <row r="5" spans="1:17" x14ac:dyDescent="0.3">
      <c r="A5" s="3" t="s">
        <v>74</v>
      </c>
      <c r="B5" t="s">
        <v>106</v>
      </c>
      <c r="C5" t="s">
        <v>118</v>
      </c>
      <c r="D5" t="s">
        <v>113</v>
      </c>
      <c r="E5" t="s">
        <v>112</v>
      </c>
      <c r="F5" t="s">
        <v>107</v>
      </c>
      <c r="G5" t="s">
        <v>111</v>
      </c>
      <c r="H5" t="s">
        <v>108</v>
      </c>
      <c r="I5" t="s">
        <v>109</v>
      </c>
      <c r="J5" t="s">
        <v>110</v>
      </c>
      <c r="K5" t="s">
        <v>114</v>
      </c>
      <c r="L5" t="s">
        <v>115</v>
      </c>
      <c r="M5" t="s">
        <v>116</v>
      </c>
      <c r="N5" t="s">
        <v>117</v>
      </c>
      <c r="O5" t="s">
        <v>119</v>
      </c>
      <c r="P5" t="s">
        <v>79</v>
      </c>
      <c r="Q5" t="s">
        <v>120</v>
      </c>
    </row>
    <row r="6" spans="1:17" x14ac:dyDescent="0.3">
      <c r="A6" s="4" t="s">
        <v>25</v>
      </c>
      <c r="B6">
        <v>22002</v>
      </c>
      <c r="C6">
        <v>100</v>
      </c>
      <c r="D6">
        <v>80</v>
      </c>
      <c r="E6">
        <v>95</v>
      </c>
      <c r="F6">
        <v>100</v>
      </c>
      <c r="G6">
        <v>97</v>
      </c>
      <c r="H6">
        <v>89</v>
      </c>
      <c r="I6">
        <v>94</v>
      </c>
      <c r="J6">
        <v>99</v>
      </c>
      <c r="K6">
        <v>76</v>
      </c>
      <c r="L6">
        <v>65</v>
      </c>
      <c r="M6">
        <v>85</v>
      </c>
      <c r="N6">
        <v>82</v>
      </c>
      <c r="O6">
        <v>1062</v>
      </c>
      <c r="P6">
        <v>88.5</v>
      </c>
      <c r="Q6">
        <v>8</v>
      </c>
    </row>
    <row r="7" spans="1:17" x14ac:dyDescent="0.3">
      <c r="A7" s="5" t="s">
        <v>144</v>
      </c>
      <c r="B7">
        <v>22002</v>
      </c>
      <c r="C7">
        <v>100</v>
      </c>
      <c r="D7">
        <v>80</v>
      </c>
      <c r="E7">
        <v>95</v>
      </c>
      <c r="F7">
        <v>100</v>
      </c>
      <c r="G7">
        <v>97</v>
      </c>
      <c r="H7">
        <v>89</v>
      </c>
      <c r="I7">
        <v>94</v>
      </c>
      <c r="J7">
        <v>99</v>
      </c>
      <c r="K7">
        <v>76</v>
      </c>
      <c r="L7">
        <v>65</v>
      </c>
      <c r="M7">
        <v>85</v>
      </c>
      <c r="N7">
        <v>82</v>
      </c>
      <c r="O7">
        <v>1062</v>
      </c>
      <c r="P7">
        <v>88.5</v>
      </c>
      <c r="Q7">
        <v>8</v>
      </c>
    </row>
    <row r="8" spans="1:17" x14ac:dyDescent="0.3">
      <c r="A8" s="8" t="s">
        <v>21</v>
      </c>
      <c r="B8">
        <v>22002</v>
      </c>
      <c r="C8">
        <v>100</v>
      </c>
      <c r="D8">
        <v>80</v>
      </c>
      <c r="E8">
        <v>95</v>
      </c>
      <c r="F8">
        <v>100</v>
      </c>
      <c r="G8">
        <v>97</v>
      </c>
      <c r="H8">
        <v>89</v>
      </c>
      <c r="I8">
        <v>94</v>
      </c>
      <c r="J8">
        <v>99</v>
      </c>
      <c r="K8">
        <v>76</v>
      </c>
      <c r="L8">
        <v>65</v>
      </c>
      <c r="M8">
        <v>85</v>
      </c>
      <c r="N8">
        <v>82</v>
      </c>
      <c r="O8">
        <v>1062</v>
      </c>
      <c r="P8">
        <v>88.5</v>
      </c>
      <c r="Q8">
        <v>8</v>
      </c>
    </row>
    <row r="9" spans="1:17" x14ac:dyDescent="0.3">
      <c r="A9" s="9" t="s">
        <v>20</v>
      </c>
      <c r="B9">
        <v>22002</v>
      </c>
      <c r="C9">
        <v>100</v>
      </c>
      <c r="D9">
        <v>80</v>
      </c>
      <c r="E9">
        <v>95</v>
      </c>
      <c r="F9">
        <v>100</v>
      </c>
      <c r="G9">
        <v>97</v>
      </c>
      <c r="H9">
        <v>89</v>
      </c>
      <c r="I9">
        <v>94</v>
      </c>
      <c r="J9">
        <v>99</v>
      </c>
      <c r="K9">
        <v>76</v>
      </c>
      <c r="L9">
        <v>65</v>
      </c>
      <c r="M9">
        <v>85</v>
      </c>
      <c r="N9">
        <v>82</v>
      </c>
      <c r="O9">
        <v>1062</v>
      </c>
      <c r="P9">
        <v>88.5</v>
      </c>
      <c r="Q9">
        <v>8</v>
      </c>
    </row>
    <row r="10" spans="1:17" x14ac:dyDescent="0.3">
      <c r="A10" s="10" t="s">
        <v>26</v>
      </c>
      <c r="B10">
        <v>22002</v>
      </c>
      <c r="C10">
        <v>100</v>
      </c>
      <c r="D10">
        <v>80</v>
      </c>
      <c r="E10">
        <v>95</v>
      </c>
      <c r="F10">
        <v>100</v>
      </c>
      <c r="G10">
        <v>97</v>
      </c>
      <c r="H10">
        <v>89</v>
      </c>
      <c r="I10">
        <v>94</v>
      </c>
      <c r="J10">
        <v>99</v>
      </c>
      <c r="K10">
        <v>76</v>
      </c>
      <c r="L10">
        <v>65</v>
      </c>
      <c r="M10">
        <v>85</v>
      </c>
      <c r="N10">
        <v>82</v>
      </c>
      <c r="O10">
        <v>1062</v>
      </c>
      <c r="P10">
        <v>88.5</v>
      </c>
      <c r="Q10">
        <v>8</v>
      </c>
    </row>
    <row r="11" spans="1:17" x14ac:dyDescent="0.3">
      <c r="A11" s="4" t="s">
        <v>75</v>
      </c>
      <c r="B11">
        <v>22002</v>
      </c>
      <c r="C11">
        <v>100</v>
      </c>
      <c r="D11">
        <v>80</v>
      </c>
      <c r="E11">
        <v>95</v>
      </c>
      <c r="F11">
        <v>100</v>
      </c>
      <c r="G11">
        <v>97</v>
      </c>
      <c r="H11">
        <v>89</v>
      </c>
      <c r="I11">
        <v>94</v>
      </c>
      <c r="J11">
        <v>99</v>
      </c>
      <c r="K11">
        <v>76</v>
      </c>
      <c r="L11">
        <v>65</v>
      </c>
      <c r="M11">
        <v>85</v>
      </c>
      <c r="N11">
        <v>82</v>
      </c>
      <c r="O11">
        <v>1062</v>
      </c>
      <c r="P11">
        <v>88.5</v>
      </c>
      <c r="Q11">
        <v>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9ED8-53F8-46F1-8EC4-F9EC61026D78}">
  <dimension ref="A3:C22"/>
  <sheetViews>
    <sheetView workbookViewId="0">
      <selection activeCell="H28" sqref="H28"/>
    </sheetView>
  </sheetViews>
  <sheetFormatPr defaultRowHeight="14.4" x14ac:dyDescent="0.3"/>
  <cols>
    <col min="1" max="1" width="12.5546875" bestFit="1" customWidth="1"/>
    <col min="2" max="2" width="20.109375" bestFit="1" customWidth="1"/>
  </cols>
  <sheetData>
    <row r="3" spans="1:2" x14ac:dyDescent="0.3">
      <c r="A3" s="3" t="s">
        <v>74</v>
      </c>
      <c r="B3" t="s">
        <v>80</v>
      </c>
    </row>
    <row r="4" spans="1:2" x14ac:dyDescent="0.3">
      <c r="A4" s="4" t="s">
        <v>23</v>
      </c>
      <c r="B4" s="6">
        <v>25</v>
      </c>
    </row>
    <row r="5" spans="1:2" x14ac:dyDescent="0.3">
      <c r="A5" s="5" t="s">
        <v>21</v>
      </c>
      <c r="B5" s="6">
        <v>2</v>
      </c>
    </row>
    <row r="6" spans="1:2" x14ac:dyDescent="0.3">
      <c r="A6" s="5" t="s">
        <v>76</v>
      </c>
      <c r="B6" s="6">
        <v>3</v>
      </c>
    </row>
    <row r="7" spans="1:2" x14ac:dyDescent="0.3">
      <c r="A7" s="5" t="s">
        <v>24</v>
      </c>
      <c r="B7" s="6">
        <v>5</v>
      </c>
    </row>
    <row r="8" spans="1:2" x14ac:dyDescent="0.3">
      <c r="A8" s="5" t="s">
        <v>26</v>
      </c>
      <c r="B8" s="6">
        <v>7</v>
      </c>
    </row>
    <row r="9" spans="1:2" x14ac:dyDescent="0.3">
      <c r="A9" s="5" t="s">
        <v>77</v>
      </c>
      <c r="B9" s="6">
        <v>2</v>
      </c>
    </row>
    <row r="10" spans="1:2" x14ac:dyDescent="0.3">
      <c r="A10" s="5" t="s">
        <v>78</v>
      </c>
      <c r="B10" s="6">
        <v>6</v>
      </c>
    </row>
    <row r="11" spans="1:2" x14ac:dyDescent="0.3">
      <c r="A11" s="4" t="s">
        <v>75</v>
      </c>
      <c r="B11" s="6">
        <v>25</v>
      </c>
    </row>
    <row r="20" spans="2:3" hidden="1" x14ac:dyDescent="0.3">
      <c r="B20" t="s">
        <v>128</v>
      </c>
      <c r="C20">
        <f>GETPIVOTDATA("Students Avg",$A$3)</f>
        <v>25</v>
      </c>
    </row>
    <row r="21" spans="2:3" hidden="1" x14ac:dyDescent="0.3">
      <c r="B21" t="s">
        <v>132</v>
      </c>
      <c r="C21">
        <f>SUMIF(A3:A18,"=F",B3:B18)</f>
        <v>6</v>
      </c>
    </row>
    <row r="22" spans="2:3" hidden="1" x14ac:dyDescent="0.3">
      <c r="B22" t="s">
        <v>137</v>
      </c>
      <c r="C22">
        <f>C20-C21</f>
        <v>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606DC-2654-41E5-B092-D5CBFB67EA91}">
  <dimension ref="A3:B10"/>
  <sheetViews>
    <sheetView workbookViewId="0">
      <selection activeCell="B3" sqref="B3"/>
    </sheetView>
  </sheetViews>
  <sheetFormatPr defaultRowHeight="14.4" x14ac:dyDescent="0.3"/>
  <cols>
    <col min="1" max="1" width="12.5546875" bestFit="1" customWidth="1"/>
    <col min="2" max="2" width="20.109375" bestFit="1" customWidth="1"/>
  </cols>
  <sheetData>
    <row r="3" spans="1:2" x14ac:dyDescent="0.3">
      <c r="A3" s="3" t="s">
        <v>74</v>
      </c>
      <c r="B3" t="s">
        <v>80</v>
      </c>
    </row>
    <row r="4" spans="1:2" x14ac:dyDescent="0.3">
      <c r="A4" s="4" t="s">
        <v>21</v>
      </c>
      <c r="B4">
        <v>3</v>
      </c>
    </row>
    <row r="5" spans="1:2" x14ac:dyDescent="0.3">
      <c r="A5" s="4" t="s">
        <v>76</v>
      </c>
      <c r="B5">
        <v>6</v>
      </c>
    </row>
    <row r="6" spans="1:2" x14ac:dyDescent="0.3">
      <c r="A6" s="4" t="s">
        <v>24</v>
      </c>
      <c r="B6">
        <v>11</v>
      </c>
    </row>
    <row r="7" spans="1:2" x14ac:dyDescent="0.3">
      <c r="A7" s="4" t="s">
        <v>26</v>
      </c>
      <c r="B7">
        <v>15</v>
      </c>
    </row>
    <row r="8" spans="1:2" x14ac:dyDescent="0.3">
      <c r="A8" s="4" t="s">
        <v>77</v>
      </c>
      <c r="B8">
        <v>5</v>
      </c>
    </row>
    <row r="9" spans="1:2" x14ac:dyDescent="0.3">
      <c r="A9" s="4" t="s">
        <v>78</v>
      </c>
      <c r="B9">
        <v>10</v>
      </c>
    </row>
    <row r="10" spans="1:2" x14ac:dyDescent="0.3">
      <c r="A10" s="4" t="s">
        <v>75</v>
      </c>
      <c r="B10">
        <v>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B564-6012-4F35-8A83-EE3FF220FD2A}">
  <dimension ref="A3:B10"/>
  <sheetViews>
    <sheetView workbookViewId="0">
      <selection activeCell="B8" sqref="B8"/>
    </sheetView>
  </sheetViews>
  <sheetFormatPr defaultRowHeight="14.4" x14ac:dyDescent="0.3"/>
  <cols>
    <col min="1" max="1" width="12.5546875" bestFit="1" customWidth="1"/>
    <col min="2" max="2" width="21.77734375" bestFit="1" customWidth="1"/>
  </cols>
  <sheetData>
    <row r="3" spans="1:2" x14ac:dyDescent="0.3">
      <c r="A3" s="3" t="s">
        <v>74</v>
      </c>
      <c r="B3" t="s">
        <v>83</v>
      </c>
    </row>
    <row r="4" spans="1:2" x14ac:dyDescent="0.3">
      <c r="A4" s="4" t="s">
        <v>21</v>
      </c>
      <c r="B4" s="6">
        <v>3</v>
      </c>
    </row>
    <row r="5" spans="1:2" x14ac:dyDescent="0.3">
      <c r="A5" s="4" t="s">
        <v>76</v>
      </c>
      <c r="B5" s="6">
        <v>6</v>
      </c>
    </row>
    <row r="6" spans="1:2" x14ac:dyDescent="0.3">
      <c r="A6" s="4" t="s">
        <v>24</v>
      </c>
      <c r="B6" s="6">
        <v>11</v>
      </c>
    </row>
    <row r="7" spans="1:2" x14ac:dyDescent="0.3">
      <c r="A7" s="4" t="s">
        <v>26</v>
      </c>
      <c r="B7" s="6">
        <v>15</v>
      </c>
    </row>
    <row r="8" spans="1:2" x14ac:dyDescent="0.3">
      <c r="A8" s="4" t="s">
        <v>77</v>
      </c>
      <c r="B8" s="6">
        <v>5</v>
      </c>
    </row>
    <row r="9" spans="1:2" x14ac:dyDescent="0.3">
      <c r="A9" s="4" t="s">
        <v>78</v>
      </c>
      <c r="B9" s="6">
        <v>10</v>
      </c>
    </row>
    <row r="10" spans="1:2" x14ac:dyDescent="0.3">
      <c r="A10" s="4" t="s">
        <v>75</v>
      </c>
      <c r="B10" s="6">
        <v>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D204C-2CAF-416E-8F7B-CE9FE9D4417D}">
  <dimension ref="A3:M55"/>
  <sheetViews>
    <sheetView workbookViewId="0">
      <selection activeCell="F22" sqref="F22"/>
    </sheetView>
  </sheetViews>
  <sheetFormatPr defaultRowHeight="14.4" x14ac:dyDescent="0.3"/>
  <cols>
    <col min="1" max="1" width="16" bestFit="1" customWidth="1"/>
    <col min="2" max="2" width="16.5546875" bestFit="1" customWidth="1"/>
    <col min="3" max="3" width="20" bestFit="1" customWidth="1"/>
    <col min="4" max="4" width="19.77734375" bestFit="1" customWidth="1"/>
    <col min="5" max="5" width="21.44140625" bestFit="1" customWidth="1"/>
    <col min="6" max="6" width="13.88671875" bestFit="1" customWidth="1"/>
    <col min="7" max="7" width="19.88671875" bestFit="1" customWidth="1"/>
    <col min="8" max="8" width="19.44140625" bestFit="1" customWidth="1"/>
    <col min="9" max="9" width="27.44140625" bestFit="1" customWidth="1"/>
    <col min="10" max="10" width="26.21875" bestFit="1" customWidth="1"/>
    <col min="11" max="11" width="27" bestFit="1" customWidth="1"/>
    <col min="12" max="12" width="23.6640625" bestFit="1" customWidth="1"/>
    <col min="13" max="13" width="19.44140625" bestFit="1" customWidth="1"/>
  </cols>
  <sheetData>
    <row r="3" spans="1:12" x14ac:dyDescent="0.3">
      <c r="A3" t="s">
        <v>90</v>
      </c>
      <c r="B3" t="s">
        <v>91</v>
      </c>
      <c r="C3" t="s">
        <v>93</v>
      </c>
      <c r="D3" t="s">
        <v>89</v>
      </c>
      <c r="E3" t="s">
        <v>92</v>
      </c>
      <c r="F3" t="s">
        <v>94</v>
      </c>
      <c r="G3" t="s">
        <v>95</v>
      </c>
      <c r="H3" t="s">
        <v>96</v>
      </c>
      <c r="I3" t="s">
        <v>99</v>
      </c>
      <c r="J3" t="s">
        <v>100</v>
      </c>
      <c r="K3" t="s">
        <v>101</v>
      </c>
      <c r="L3" t="s">
        <v>102</v>
      </c>
    </row>
    <row r="4" spans="1:12" x14ac:dyDescent="0.3">
      <c r="A4">
        <v>64.48</v>
      </c>
      <c r="B4">
        <v>66.760000000000005</v>
      </c>
      <c r="C4">
        <v>70.166666666666671</v>
      </c>
      <c r="D4">
        <v>66.041666666666671</v>
      </c>
      <c r="E4">
        <v>67.08</v>
      </c>
      <c r="F4">
        <v>65.239999999999995</v>
      </c>
      <c r="G4">
        <v>66.12</v>
      </c>
      <c r="H4">
        <v>68.959999999999994</v>
      </c>
      <c r="I4">
        <v>66.2</v>
      </c>
      <c r="J4">
        <v>69.166666666666671</v>
      </c>
      <c r="K4">
        <v>63.96</v>
      </c>
      <c r="L4">
        <v>67.319999999999993</v>
      </c>
    </row>
    <row r="55" spans="2:13" x14ac:dyDescent="0.3">
      <c r="B55">
        <f>GETPIVOTDATA("Average of Maths",$A$3)</f>
        <v>64.48</v>
      </c>
      <c r="C55">
        <f>GETPIVOTDATA("Average of English",$A$3)</f>
        <v>66.760000000000005</v>
      </c>
      <c r="D55">
        <f>GETPIVOTDATA("Average of Geography",$A$3)</f>
        <v>70.166666666666671</v>
      </c>
      <c r="E55">
        <f>GETPIVOTDATA("Average of Economics",$A$3)</f>
        <v>66.041666666666671</v>
      </c>
      <c r="F55">
        <f>GETPIVOTDATA("Average of Government",$A$3)</f>
        <v>67.08</v>
      </c>
      <c r="G55" t="e">
        <f>GETPIVOTDATA("Average of Computer Sci",$A$3)</f>
        <v>#REF!</v>
      </c>
      <c r="H55" t="e">
        <f>GETPIVOTDATA("Average of Literature in Eng",$A$3)</f>
        <v>#REF!</v>
      </c>
      <c r="I55">
        <f>GETPIVOTDATA("Average of CRS",$A$3)</f>
        <v>65.239999999999995</v>
      </c>
      <c r="J55" t="e">
        <f>GETPIVOTDATA("Average of Agric Sci",$A$3)</f>
        <v>#REF!</v>
      </c>
      <c r="K55">
        <f>GETPIVOTDATA("Average of Commerce",$A$3)</f>
        <v>66.12</v>
      </c>
      <c r="L55" t="e">
        <f>GETPIVOTDATA("Average of Civic Edu",$A$3)</f>
        <v>#REF!</v>
      </c>
      <c r="M55">
        <f>GETPIVOTDATA("Average of Marketing",$A$3)</f>
        <v>68.959999999999994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200A2-F502-4CA1-A588-3946FA94BEB6}">
  <dimension ref="A1:D6"/>
  <sheetViews>
    <sheetView workbookViewId="0">
      <selection activeCell="G22" sqref="G22"/>
    </sheetView>
  </sheetViews>
  <sheetFormatPr defaultRowHeight="14.4" x14ac:dyDescent="0.3"/>
  <cols>
    <col min="1" max="1" width="13.44140625" bestFit="1" customWidth="1"/>
    <col min="2" max="2" width="18.77734375" bestFit="1" customWidth="1"/>
    <col min="3" max="3" width="14.33203125" bestFit="1" customWidth="1"/>
  </cols>
  <sheetData>
    <row r="1" spans="1:4" x14ac:dyDescent="0.3">
      <c r="A1" s="3" t="s">
        <v>14</v>
      </c>
      <c r="B1" s="4">
        <v>1</v>
      </c>
    </row>
    <row r="3" spans="1:4" x14ac:dyDescent="0.3">
      <c r="A3" s="3" t="s">
        <v>74</v>
      </c>
      <c r="B3" t="s">
        <v>79</v>
      </c>
      <c r="D3">
        <f>GETPIVOTDATA("Students Avg",$A$3)</f>
        <v>93.17</v>
      </c>
    </row>
    <row r="4" spans="1:4" x14ac:dyDescent="0.3">
      <c r="A4" s="4" t="s">
        <v>97</v>
      </c>
      <c r="B4">
        <v>93.17</v>
      </c>
    </row>
    <row r="5" spans="1:4" x14ac:dyDescent="0.3">
      <c r="A5" s="4" t="s">
        <v>75</v>
      </c>
      <c r="B5">
        <v>93.17</v>
      </c>
    </row>
    <row r="6" spans="1:4" ht="17.399999999999999" customHeight="1" x14ac:dyDescent="0.3"/>
  </sheetData>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CFB2BB0-5B59-4F55-A9FF-41D43B0B0DC3}">
  <ds:schemaRefs/>
</ds:datastoreItem>
</file>

<file path=customXml/itemProps2.xml><?xml version="1.0" encoding="utf-8"?>
<ds:datastoreItem xmlns:ds="http://schemas.openxmlformats.org/officeDocument/2006/customXml" ds:itemID="{7279FAA1-CF11-48FB-B590-47070840C803}">
  <ds:schemaRefs/>
</ds:datastoreItem>
</file>

<file path=customXml/itemProps3.xml><?xml version="1.0" encoding="utf-8"?>
<ds:datastoreItem xmlns:ds="http://schemas.openxmlformats.org/officeDocument/2006/customXml" ds:itemID="{56B195BA-E978-4271-9A96-7F911AC9EF2C}">
  <ds:schemaRefs/>
</ds:datastoreItem>
</file>

<file path=customXml/itemProps4.xml><?xml version="1.0" encoding="utf-8"?>
<ds:datastoreItem xmlns:ds="http://schemas.openxmlformats.org/officeDocument/2006/customXml" ds:itemID="{379670A7-DB78-4CA5-A4C7-9D8953B750C7}">
  <ds:schemaRefs/>
</ds:datastoreItem>
</file>

<file path=customXml/itemProps5.xml><?xml version="1.0" encoding="utf-8"?>
<ds:datastoreItem xmlns:ds="http://schemas.openxmlformats.org/officeDocument/2006/customXml" ds:itemID="{6C8237EA-0DEC-4C88-A81C-9A2B0550018F}">
  <ds:schemaRefs/>
</ds:datastoreItem>
</file>

<file path=customXml/itemProps6.xml><?xml version="1.0" encoding="utf-8"?>
<ds:datastoreItem xmlns:ds="http://schemas.openxmlformats.org/officeDocument/2006/customXml" ds:itemID="{29B8302C-412B-416B-B649-B670DA9719CA}">
  <ds:schemaRefs/>
</ds:datastoreItem>
</file>

<file path=customXml/itemProps7.xml><?xml version="1.0" encoding="utf-8"?>
<ds:datastoreItem xmlns:ds="http://schemas.openxmlformats.org/officeDocument/2006/customXml" ds:itemID="{1BEBD69C-8D8F-4DBC-AAD9-DDFF67ABC06B}">
  <ds:schemaRefs/>
</ds:datastoreItem>
</file>

<file path=customXml/itemProps8.xml><?xml version="1.0" encoding="utf-8"?>
<ds:datastoreItem xmlns:ds="http://schemas.openxmlformats.org/officeDocument/2006/customXml" ds:itemID="{F6BE70DB-3A02-40FF-9780-D0C5851C4147}">
  <ds:schemaRefs/>
</ds:datastoreItem>
</file>

<file path=customXml/itemProps9.xml><?xml version="1.0" encoding="utf-8"?>
<ds:datastoreItem xmlns:ds="http://schemas.openxmlformats.org/officeDocument/2006/customXml" ds:itemID="{C3209434-1D3D-4400-BF7E-79AAD41F8728}">
  <ds:schemaRefs/>
</ds:datastoreItem>
</file>

<file path=customXml/itemProps10.xml><?xml version="1.0" encoding="utf-8"?>
<ds:datastoreItem xmlns:ds="http://schemas.openxmlformats.org/officeDocument/2006/customXml" ds:itemID="{05DC53C9-9D7B-48FC-82D4-3D8F69181681}">
  <ds:schemaRefs/>
</ds:datastoreItem>
</file>

<file path=customXml/itemProps11.xml><?xml version="1.0" encoding="utf-8"?>
<ds:datastoreItem xmlns:ds="http://schemas.openxmlformats.org/officeDocument/2006/customXml" ds:itemID="{62797A6B-4980-42B3-A52B-B1A5B29FD19B}">
  <ds:schemaRefs/>
</ds:datastoreItem>
</file>

<file path=customXml/itemProps12.xml><?xml version="1.0" encoding="utf-8"?>
<ds:datastoreItem xmlns:ds="http://schemas.openxmlformats.org/officeDocument/2006/customXml" ds:itemID="{B82D9EAB-B1EF-486A-848F-AD28D1B6A5E8}">
  <ds:schemaRefs/>
</ds:datastoreItem>
</file>

<file path=customXml/itemProps13.xml><?xml version="1.0" encoding="utf-8"?>
<ds:datastoreItem xmlns:ds="http://schemas.openxmlformats.org/officeDocument/2006/customXml" ds:itemID="{1136C127-0866-43CF-BE76-18660B06D803}">
  <ds:schemaRefs/>
</ds:datastoreItem>
</file>

<file path=customXml/itemProps14.xml><?xml version="1.0" encoding="utf-8"?>
<ds:datastoreItem xmlns:ds="http://schemas.openxmlformats.org/officeDocument/2006/customXml" ds:itemID="{25865FEC-DDD2-48AE-911F-8FBE96EDB667}">
  <ds:schemaRefs/>
</ds:datastoreItem>
</file>

<file path=customXml/itemProps15.xml><?xml version="1.0" encoding="utf-8"?>
<ds:datastoreItem xmlns:ds="http://schemas.openxmlformats.org/officeDocument/2006/customXml" ds:itemID="{FFA0F3FC-A625-46F1-843D-EAA1BDFD9118}">
  <ds:schemaRefs/>
</ds:datastoreItem>
</file>

<file path=customXml/itemProps16.xml><?xml version="1.0" encoding="utf-8"?>
<ds:datastoreItem xmlns:ds="http://schemas.openxmlformats.org/officeDocument/2006/customXml" ds:itemID="{9CE6810A-4ABD-43E7-9C21-7FBB9D98E0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Clean Data</vt:lpstr>
      <vt:lpstr>Dashboard</vt:lpstr>
      <vt:lpstr>Report card</vt:lpstr>
      <vt:lpstr>Top 10</vt:lpstr>
      <vt:lpstr>Report details</vt:lpstr>
      <vt:lpstr>Gender</vt:lpstr>
      <vt:lpstr>Stream</vt:lpstr>
      <vt:lpstr>Grade count</vt:lpstr>
      <vt:lpstr>Average</vt:lpstr>
      <vt:lpstr>Rank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SAKET AMAN</cp:lastModifiedBy>
  <dcterms:created xsi:type="dcterms:W3CDTF">2026-07-08T05:13:45Z</dcterms:created>
  <dcterms:modified xsi:type="dcterms:W3CDTF">2026-07-13T13:03:28Z</dcterms:modified>
</cp:coreProperties>
</file>