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LIIT 3rd 2nd\DWBI\HealthCare_Dataset\"/>
    </mc:Choice>
  </mc:AlternateContent>
  <xr:revisionPtr revIDLastSave="0" documentId="8_{A1BBBF27-D750-4FA4-9FB1-DD91360F56DB}" xr6:coauthVersionLast="47" xr6:coauthVersionMax="47" xr10:uidLastSave="{00000000-0000-0000-0000-000000000000}"/>
  <bookViews>
    <workbookView xWindow="-108" yWindow="-108" windowWidth="23256" windowHeight="13176" xr2:uid="{7BC2D354-5BCF-4B7B-8430-E47A505EFA2A}"/>
  </bookViews>
  <sheets>
    <sheet name="Sheet1" sheetId="1" r:id="rId1"/>
    <sheet name="Sheet2" sheetId="2" r:id="rId2"/>
  </sheets>
  <calcPr calcId="191029"/>
  <pivotCaches>
    <pivotCache cacheId="5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27" i="1" l="1"/>
  <c r="A306" i="1"/>
  <c r="A270" i="1"/>
  <c r="A234" i="1"/>
  <c r="A198" i="1"/>
  <c r="A174" i="1"/>
  <c r="A138" i="1"/>
  <c r="A102" i="1"/>
  <c r="A66" i="1"/>
  <c r="A30" i="1"/>
  <c r="A6" i="1"/>
  <c r="A305" i="1"/>
  <c r="A269" i="1"/>
  <c r="A233" i="1"/>
  <c r="A185" i="1"/>
  <c r="A137" i="1"/>
  <c r="A89" i="1"/>
  <c r="A65" i="1"/>
  <c r="A29" i="1"/>
  <c r="A5" i="1"/>
  <c r="A320" i="1"/>
  <c r="A308" i="1"/>
  <c r="A296" i="1"/>
  <c r="A284" i="1"/>
  <c r="A272" i="1"/>
  <c r="A260" i="1"/>
  <c r="A248" i="1"/>
  <c r="A236" i="1"/>
  <c r="A224" i="1"/>
  <c r="A212" i="1"/>
  <c r="A200" i="1"/>
  <c r="A188" i="1"/>
  <c r="A176" i="1"/>
  <c r="A164" i="1"/>
  <c r="A152" i="1"/>
  <c r="A140" i="1"/>
  <c r="A128" i="1"/>
  <c r="A116" i="1"/>
  <c r="A104" i="1"/>
  <c r="A92" i="1"/>
  <c r="A80" i="1"/>
  <c r="A68" i="1"/>
  <c r="A56" i="1"/>
  <c r="A44" i="1"/>
  <c r="A32" i="1"/>
  <c r="A20" i="1"/>
  <c r="A8" i="1"/>
  <c r="A319" i="1"/>
  <c r="A307" i="1"/>
  <c r="A295" i="1"/>
  <c r="A283" i="1"/>
  <c r="A271" i="1"/>
  <c r="A259" i="1"/>
  <c r="A247" i="1"/>
  <c r="A235" i="1"/>
  <c r="A223" i="1"/>
  <c r="A211" i="1"/>
  <c r="A199" i="1"/>
  <c r="A187" i="1"/>
  <c r="A175" i="1"/>
  <c r="A163" i="1"/>
  <c r="A151" i="1"/>
  <c r="A139" i="1"/>
  <c r="A115" i="1"/>
  <c r="A103" i="1"/>
  <c r="A91" i="1"/>
  <c r="A79" i="1"/>
  <c r="A67" i="1"/>
  <c r="A55" i="1"/>
  <c r="A43" i="1"/>
  <c r="A31" i="1"/>
  <c r="A19" i="1"/>
  <c r="A7" i="1"/>
  <c r="A318" i="1"/>
  <c r="A294" i="1"/>
  <c r="A282" i="1"/>
  <c r="A258" i="1"/>
  <c r="A246" i="1"/>
  <c r="A222" i="1"/>
  <c r="A210" i="1"/>
  <c r="A186" i="1"/>
  <c r="A162" i="1"/>
  <c r="A150" i="1"/>
  <c r="A126" i="1"/>
  <c r="A114" i="1"/>
  <c r="A90" i="1"/>
  <c r="A78" i="1"/>
  <c r="A54" i="1"/>
  <c r="A42" i="1"/>
  <c r="A18" i="1"/>
  <c r="A317" i="1"/>
  <c r="A293" i="1"/>
  <c r="A281" i="1"/>
  <c r="A257" i="1"/>
  <c r="A245" i="1"/>
  <c r="A221" i="1"/>
  <c r="A209" i="1"/>
  <c r="A197" i="1"/>
  <c r="A173" i="1"/>
  <c r="A161" i="1"/>
  <c r="A149" i="1"/>
  <c r="A125" i="1"/>
  <c r="A113" i="1"/>
  <c r="A101" i="1"/>
  <c r="A77" i="1"/>
  <c r="A53" i="1"/>
  <c r="A41" i="1"/>
  <c r="A17" i="1"/>
  <c r="A325" i="1"/>
  <c r="A309" i="1"/>
  <c r="A289" i="1"/>
  <c r="A273" i="1"/>
  <c r="A253" i="1"/>
  <c r="A237" i="1"/>
  <c r="A217" i="1"/>
  <c r="A201" i="1"/>
  <c r="A181" i="1"/>
  <c r="A165" i="1"/>
  <c r="A145" i="1"/>
  <c r="A129" i="1"/>
  <c r="A109" i="1"/>
  <c r="A93" i="1"/>
  <c r="A73" i="1"/>
  <c r="A57" i="1"/>
  <c r="A37" i="1"/>
  <c r="A21" i="1"/>
  <c r="C1" i="1"/>
  <c r="C282" i="1"/>
  <c r="A324" i="1"/>
  <c r="A304" i="1"/>
  <c r="A288" i="1"/>
  <c r="A268" i="1"/>
  <c r="A252" i="1"/>
  <c r="A232" i="1"/>
  <c r="A216" i="1"/>
  <c r="A196" i="1"/>
  <c r="A180" i="1"/>
  <c r="A160" i="1"/>
  <c r="A144" i="1"/>
  <c r="A124" i="1"/>
  <c r="A108" i="1"/>
  <c r="A88" i="1"/>
  <c r="A72" i="1"/>
  <c r="A52" i="1"/>
  <c r="A36" i="1"/>
  <c r="A16" i="1"/>
  <c r="B1" i="1"/>
  <c r="C269" i="1"/>
  <c r="A323" i="1"/>
  <c r="A303" i="1"/>
  <c r="A287" i="1"/>
  <c r="B287" i="1" s="1"/>
  <c r="A267" i="1"/>
  <c r="A251" i="1"/>
  <c r="A231" i="1"/>
  <c r="A215" i="1"/>
  <c r="A195" i="1"/>
  <c r="B195" i="1" s="1"/>
  <c r="A179" i="1"/>
  <c r="A159" i="1"/>
  <c r="A143" i="1"/>
  <c r="A123" i="1"/>
  <c r="A107" i="1"/>
  <c r="B107" i="1" s="1"/>
  <c r="A87" i="1"/>
  <c r="A71" i="1"/>
  <c r="A51" i="1"/>
  <c r="A35" i="1"/>
  <c r="A15" i="1"/>
  <c r="B269" i="1"/>
  <c r="A322" i="1"/>
  <c r="A302" i="1"/>
  <c r="A286" i="1"/>
  <c r="A266" i="1"/>
  <c r="A250" i="1"/>
  <c r="A230" i="1"/>
  <c r="A214" i="1"/>
  <c r="A194" i="1"/>
  <c r="A178" i="1"/>
  <c r="A158" i="1"/>
  <c r="A142" i="1"/>
  <c r="A122" i="1"/>
  <c r="A106" i="1"/>
  <c r="A86" i="1"/>
  <c r="A70" i="1"/>
  <c r="A50" i="1"/>
  <c r="A34" i="1"/>
  <c r="A14" i="1"/>
  <c r="C210" i="1"/>
  <c r="C77" i="1"/>
  <c r="C29" i="1"/>
  <c r="A321" i="1"/>
  <c r="A301" i="1"/>
  <c r="A285" i="1"/>
  <c r="A265" i="1"/>
  <c r="A249" i="1"/>
  <c r="A229" i="1"/>
  <c r="A213" i="1"/>
  <c r="A193" i="1"/>
  <c r="A177" i="1"/>
  <c r="A157" i="1"/>
  <c r="A141" i="1"/>
  <c r="A121" i="1"/>
  <c r="A105" i="1"/>
  <c r="A85" i="1"/>
  <c r="A69" i="1"/>
  <c r="A49" i="1"/>
  <c r="A33" i="1"/>
  <c r="A13" i="1"/>
  <c r="B6" i="1"/>
  <c r="A292" i="1"/>
  <c r="A262" i="1"/>
  <c r="A228" i="1"/>
  <c r="A203" i="1"/>
  <c r="A169" i="1"/>
  <c r="A135" i="1"/>
  <c r="A110" i="1"/>
  <c r="A76" i="1"/>
  <c r="A46" i="1"/>
  <c r="A12" i="1"/>
  <c r="A291" i="1"/>
  <c r="A261" i="1"/>
  <c r="A202" i="1"/>
  <c r="A134" i="1"/>
  <c r="A75" i="1"/>
  <c r="A45" i="1"/>
  <c r="C293" i="1"/>
  <c r="C142" i="1"/>
  <c r="A315" i="1"/>
  <c r="A226" i="1"/>
  <c r="A192" i="1"/>
  <c r="A99" i="1"/>
  <c r="A40" i="1"/>
  <c r="B293" i="1"/>
  <c r="B142" i="1"/>
  <c r="A280" i="1"/>
  <c r="A225" i="1"/>
  <c r="A166" i="1"/>
  <c r="A98" i="1"/>
  <c r="A64" i="1"/>
  <c r="A9" i="1"/>
  <c r="A208" i="1"/>
  <c r="A26" i="1"/>
  <c r="A207" i="1"/>
  <c r="A118" i="1"/>
  <c r="A59" i="1"/>
  <c r="B59" i="1" s="1"/>
  <c r="C19" i="1"/>
  <c r="A206" i="1"/>
  <c r="A147" i="1"/>
  <c r="C147" i="1" s="1"/>
  <c r="A58" i="1"/>
  <c r="B92" i="1"/>
  <c r="A239" i="1"/>
  <c r="B239" i="1" s="1"/>
  <c r="A146" i="1"/>
  <c r="C239" i="1"/>
  <c r="A263" i="1"/>
  <c r="A136" i="1"/>
  <c r="A47" i="1"/>
  <c r="C308" i="1"/>
  <c r="C235" i="1"/>
  <c r="B147" i="1"/>
  <c r="A316" i="1"/>
  <c r="A227" i="1"/>
  <c r="A168" i="1"/>
  <c r="A100" i="1"/>
  <c r="A11" i="1"/>
  <c r="C11" i="1" s="1"/>
  <c r="B210" i="1"/>
  <c r="C59" i="1"/>
  <c r="A290" i="1"/>
  <c r="A256" i="1"/>
  <c r="A167" i="1"/>
  <c r="B167" i="1" s="1"/>
  <c r="A133" i="1"/>
  <c r="A74" i="1"/>
  <c r="A10" i="1"/>
  <c r="A314" i="1"/>
  <c r="A255" i="1"/>
  <c r="A191" i="1"/>
  <c r="A132" i="1"/>
  <c r="A39" i="1"/>
  <c r="A242" i="1"/>
  <c r="A119" i="1"/>
  <c r="C259" i="1"/>
  <c r="A241" i="1"/>
  <c r="A84" i="1"/>
  <c r="C92" i="1"/>
  <c r="A240" i="1"/>
  <c r="A117" i="1"/>
  <c r="C117" i="1" s="1"/>
  <c r="C152" i="1"/>
  <c r="A264" i="1"/>
  <c r="C264" i="1" s="1"/>
  <c r="A82" i="1"/>
  <c r="B152" i="1"/>
  <c r="A297" i="1"/>
  <c r="A204" i="1"/>
  <c r="A111" i="1"/>
  <c r="A22" i="1"/>
  <c r="C290" i="1"/>
  <c r="B117" i="1"/>
  <c r="C54" i="1"/>
  <c r="A313" i="1"/>
  <c r="A279" i="1"/>
  <c r="A254" i="1"/>
  <c r="B254" i="1" s="1"/>
  <c r="A220" i="1"/>
  <c r="A190" i="1"/>
  <c r="A156" i="1"/>
  <c r="A131" i="1"/>
  <c r="A97" i="1"/>
  <c r="C97" i="1" s="1"/>
  <c r="A63" i="1"/>
  <c r="A38" i="1"/>
  <c r="A4" i="1"/>
  <c r="A28" i="1"/>
  <c r="C287" i="1"/>
  <c r="B29" i="1"/>
  <c r="A277" i="1"/>
  <c r="A218" i="1"/>
  <c r="A184" i="1"/>
  <c r="A120" i="1"/>
  <c r="A61" i="1"/>
  <c r="A2" i="1"/>
  <c r="C195" i="1"/>
  <c r="A276" i="1"/>
  <c r="A183" i="1"/>
  <c r="A60" i="1"/>
  <c r="B97" i="1"/>
  <c r="A275" i="1"/>
  <c r="A182" i="1"/>
  <c r="B259" i="1"/>
  <c r="A299" i="1"/>
  <c r="A172" i="1"/>
  <c r="A24" i="1"/>
  <c r="B11" i="1"/>
  <c r="A205" i="1"/>
  <c r="A112" i="1"/>
  <c r="A48" i="1"/>
  <c r="B67" i="1"/>
  <c r="A238" i="1"/>
  <c r="A81" i="1"/>
  <c r="B290" i="1"/>
  <c r="C200" i="1"/>
  <c r="C112" i="1"/>
  <c r="B54" i="1"/>
  <c r="A312" i="1"/>
  <c r="A278" i="1"/>
  <c r="A244" i="1"/>
  <c r="A219" i="1"/>
  <c r="A189" i="1"/>
  <c r="A155" i="1"/>
  <c r="A130" i="1"/>
  <c r="A96" i="1"/>
  <c r="A62" i="1"/>
  <c r="A3" i="1"/>
  <c r="B200" i="1"/>
  <c r="B112" i="1"/>
  <c r="A311" i="1"/>
  <c r="A243" i="1"/>
  <c r="A154" i="1"/>
  <c r="A95" i="1"/>
  <c r="A27" i="1"/>
  <c r="B264" i="1"/>
  <c r="C107" i="1"/>
  <c r="A310" i="1"/>
  <c r="A153" i="1"/>
  <c r="A94" i="1"/>
  <c r="C180" i="1"/>
  <c r="A300" i="1"/>
  <c r="A148" i="1"/>
  <c r="A25" i="1"/>
  <c r="C167" i="1"/>
  <c r="A274" i="1"/>
  <c r="A83" i="1"/>
  <c r="C254" i="1"/>
  <c r="A298" i="1"/>
  <c r="A171" i="1"/>
  <c r="A23" i="1"/>
  <c r="C6" i="1"/>
  <c r="A170" i="1"/>
  <c r="B162" i="1"/>
  <c r="C162" i="1"/>
  <c r="B325" i="1"/>
  <c r="C325" i="1"/>
  <c r="B324" i="1"/>
  <c r="C324" i="1"/>
  <c r="B72" i="1"/>
  <c r="C72" i="1"/>
  <c r="B16" i="1"/>
  <c r="C16" i="1"/>
  <c r="C303" i="1"/>
  <c r="B303" i="1"/>
  <c r="B215" i="1"/>
  <c r="C215" i="1"/>
  <c r="B87" i="1"/>
  <c r="C87" i="1"/>
  <c r="B230" i="1"/>
  <c r="C230" i="1"/>
  <c r="B122" i="1"/>
  <c r="C122" i="1"/>
  <c r="B34" i="1"/>
  <c r="C34" i="1"/>
  <c r="B321" i="1"/>
  <c r="C321" i="1"/>
  <c r="B249" i="1"/>
  <c r="C249" i="1"/>
  <c r="B177" i="1"/>
  <c r="C177" i="1"/>
  <c r="C157" i="1"/>
  <c r="B157" i="1"/>
  <c r="C49" i="1"/>
  <c r="B49" i="1"/>
  <c r="C225" i="1"/>
  <c r="B225" i="1"/>
  <c r="B316" i="1"/>
  <c r="C316" i="1"/>
  <c r="C132" i="1"/>
  <c r="B132" i="1"/>
  <c r="B39" i="1"/>
  <c r="C39" i="1"/>
  <c r="B82" i="1"/>
  <c r="C82" i="1"/>
  <c r="C220" i="1"/>
  <c r="B220" i="1"/>
  <c r="B190" i="1"/>
  <c r="C190" i="1"/>
  <c r="C277" i="1"/>
  <c r="B277" i="1"/>
  <c r="B172" i="1"/>
  <c r="C172" i="1"/>
  <c r="C24" i="1"/>
  <c r="B24" i="1"/>
  <c r="B205" i="1"/>
  <c r="C205" i="1"/>
  <c r="B244" i="1"/>
  <c r="C244" i="1"/>
  <c r="B62" i="1"/>
  <c r="C62" i="1"/>
  <c r="B311" i="1"/>
  <c r="C311" i="1"/>
  <c r="B298" i="1"/>
  <c r="C298" i="1"/>
  <c r="C137" i="1"/>
  <c r="C67" i="1"/>
  <c r="C44" i="1"/>
  <c r="C102" i="1"/>
  <c r="C272" i="1"/>
  <c r="C185" i="1"/>
  <c r="C127" i="1"/>
  <c r="B180" i="1"/>
  <c r="B127" i="1"/>
  <c r="B235" i="1"/>
  <c r="B185" i="1"/>
  <c r="B272" i="1"/>
  <c r="B77" i="1"/>
  <c r="B282" i="1"/>
  <c r="B102" i="1"/>
  <c r="B19" i="1"/>
  <c r="B44" i="1"/>
  <c r="B308" i="1"/>
  <c r="B137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8298FE0-2C84-42F0-90B0-6B13A9D14FF0}" odcFile="C:\Users\sakin\OneDrive\Documents\My Data Sources\SINGER_NIVEIN Health_Care_Cube.odc" keepAlive="1" name="SINGER_NIVEIN Health_Care_Cube" description="This is data set about health care service." type="5" refreshedVersion="8" background="1">
    <dbPr connection="Provider=MSOLAP.8;Integrated Security=SSPI;Persist Security Info=True;Initial Catalog=Health_Care_Cube;Data Source=SINGER\NIVEIN;MDX Compatibility=1;Safety Options=2;MDX Missing Member Mode=Error;Update Isolation Level=2" command="Health_Care_Cube" commandType="1"/>
    <olapPr sendLocale="1"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75">
    <s v="SINGER_NIVEIN Health_Care_Cube"/>
    <s v="[Dim Doctor].[Doctor ID].&amp;[445]"/>
    <s v="[Dim Doctor].[Doctor Name].&amp;[Cyb]"/>
    <s v="[Dim Patient].[First Name].&amp;[Pierette]"/>
    <s v="[Dim Patient].[Patient ID].&amp;[328]"/>
    <s v="[Dim Procedure].[Procedure Name].&amp;[Endoscopy]"/>
    <s v="[Dim Doctor].[Doctor ID].&amp;[947]"/>
    <s v="[Dim Doctor].[Doctor Name].&amp;[Carolina]"/>
    <s v="[Dim Patient].[First Name].&amp;[Morganica]"/>
    <s v="[Dim Doctor].[Doctor ID].&amp;[890]"/>
    <s v="[Dim Doctor].[Doctor Name].&amp;[Fredericka]"/>
    <s v="[Dim Patient].[First Name].&amp;[Taffy]"/>
    <s v="[Dim Doctor].[Doctor ID].&amp;[829]"/>
    <s v="[Dim Doctor].[Doctor Name].&amp;[Agnese]"/>
    <s v="[Dim Patient].[First Name].&amp;[Regina]"/>
    <s v="[Dim Patient].[Patient ID].&amp;[466]"/>
    <s v="[Dim Doctor].[Doctor ID].&amp;[707]"/>
    <s v="[Dim Doctor].[Doctor Name].&amp;[Karolina]"/>
    <s v="[Dim Patient].[First Name].&amp;[Lynea]"/>
    <s v="[Dim Doctor].[Doctor ID].&amp;[652]"/>
    <s v="[Dim Doctor].[Doctor Name].&amp;[Jessy]"/>
    <s v="[Dim Doctor].[Doctor ID].&amp;[481]"/>
    <s v="[Dim Doctor].[Doctor ID].&amp;[345]"/>
    <s v="[Dim Doctor].[Doctor Name].&amp;[Phedra]"/>
    <s v="[Dim Patient].[First Name].&amp;[Lucy]"/>
    <s v="[Dim Patient].[Patient ID].&amp;[891]"/>
    <s v="[Dim Procedure].[Procedure Name].&amp;[Sedation for minor procedures]"/>
    <s v="[Dim Doctor].[Doctor ID].&amp;[237]"/>
    <s v="[Dim Doctor].[Doctor Name].&amp;[Suzette]"/>
    <s v="[Dim Patient].[First Name].&amp;[Queenie]"/>
    <s v="[Dim Patient].[Patient ID].&amp;[421]"/>
    <s v="[Dim Doctor].[Doctor ID].&amp;[159]"/>
    <s v="[Dim Doctor].[Doctor ID].&amp;[101]"/>
    <s v="[Dim Doctor].[Doctor Name].&amp;[Mireielle]"/>
    <s v="[Dim Patient].[First Name].&amp;[Ricky]"/>
    <s v="[Dim Patient].[Patient ID].&amp;[371]"/>
    <s v="[Dim Procedure].[Procedure Name].&amp;[Chemotherapy]"/>
    <s v="[Dim Patient].[First Name].&amp;[Brietta]"/>
    <s v="[Dim Patient].[Patient ID].&amp;[256]"/>
    <s v="[Dim Procedure].[Procedure Name].&amp;[Nephrectomy]"/>
    <s v="[Dim Doctor].[Doctor ID].&amp;[656]"/>
    <s v="[Dim Doctor].[Doctor Name].&amp;[Merrie]"/>
    <s v="[Dim Patient].[First Name].&amp;[Evita]"/>
    <s v="[Dim Patient].[Patient ID].&amp;[460]"/>
    <s v="[Dim Procedure].[Procedure Name].&amp;[Pediatric surgery]"/>
    <s v="[Dim Doctor].[Doctor ID].&amp;[453]"/>
    <s v="[Dim Doctor].[Doctor Name].&amp;[Evaleen]"/>
    <s v="[Dim Patient].[First Name].&amp;[Ebonee]"/>
    <s v="[Dim Patient].[Patient ID].&amp;[620]"/>
    <s v="[Dim Doctor].[Doctor ID].&amp;[290]"/>
    <s v="[Dim Doctor].[Doctor Name].&amp;[Bernie]"/>
    <s v="[Dim Doctor].[Doctor ID].&amp;[158]"/>
    <s v="[Dim Doctor].[Doctor Name].&amp;[Shauna]"/>
    <s v="[Dim Patient].[First Name].&amp;[Joeann]"/>
    <s v="[Dim Patient].[Patient ID].&amp;[737]"/>
    <s v="[Dim Procedure].[Procedure Name].&amp;[Colonoscopy]"/>
    <s v="[Dim Doctor].[Doctor ID].&amp;[993]"/>
    <s v="[Dim Doctor].[Doctor Name].&amp;[Sam]"/>
    <s v="[Dim Patient].[First Name].&amp;[Bettine]"/>
    <s v="[Dim Patient].[Patient ID].&amp;[931]"/>
    <s v="[Dim Patient].[Patient ID].&amp;[853]"/>
    <s v="[Dim Procedure].[Procedure Name].&amp;[Coronary artery bypass surgery]"/>
    <s v="[Dim Doctor].[Doctor ID].&amp;[920]"/>
    <s v="[Dim Doctor].[Doctor Name].&amp;[Catrina]"/>
    <s v="[Dim Patient].[First Name].&amp;[Robbi]"/>
    <s v="[Dim Doctor].[Doctor ID].&amp;[916]"/>
    <s v="[Dim Doctor].[Doctor Name].&amp;[Ninnetta]"/>
    <s v="[Dim Patient].[Patient ID].&amp;[435]"/>
    <s v="[Dim Procedure].[Procedure Name].&amp;[&quot;Cosmetic procedures (e.g.]"/>
    <s v="[Dim Doctor].[Doctor ID].&amp;[880]"/>
    <s v="[Dim Doctor].[Doctor ID].&amp;[869]"/>
    <s v="[Dim Doctor].[Doctor Name].&amp;[Aili]"/>
    <s v="[Dim Patient].[First Name].&amp;[Cordi]"/>
    <s v="[Dim Patient].[Patient ID].&amp;[778]"/>
    <s v="[Dim Doctor].[Doctor Name].&amp;[Molli]"/>
    <s v="[Dim Doctor].[Doctor ID].&amp;[769]"/>
    <s v="[Dim Doctor].[Doctor Name].&amp;[Corry]"/>
    <s v="[Dim Patient].[First Name].&amp;[Ariela]"/>
    <s v="[Dim Patient].[Patient ID].&amp;[756]"/>
    <s v="[Dim Doctor].[Doctor ID].&amp;[734]"/>
    <s v="[Dim Doctor].[Doctor Name].&amp;[Riannon]"/>
    <s v="[Dim Patient].[Patient ID].&amp;[686]"/>
    <s v="[Dim Procedure].[Procedure Name].&amp;[Advanced cardiac life support]"/>
    <s v="[Dim Doctor].[Doctor ID].&amp;[663]"/>
    <s v="[Dim Doctor].[Doctor Name].&amp;[Maisey]"/>
    <s v="[Dim Patient].[First Name].&amp;[Petronia]"/>
    <s v="[Dim Patient].[First Name].&amp;[Libbie]"/>
    <s v="[Dim Patient].[Patient ID].&amp;[395]"/>
    <s v="[Dim Doctor].[Doctor ID].&amp;[604]"/>
    <s v="[Dim Doctor].[Doctor Name].&amp;[Karena]"/>
    <s v="[Dim Doctor].[Doctor ID].&amp;[522]"/>
    <s v="[Dim Doctor].[Doctor Name].&amp;[Asia]"/>
    <s v="[Dim Patient].[First Name].&amp;[Sallie]"/>
    <s v="[Dim Patient].[Patient ID].&amp;[667]"/>
    <s v="[Dim Procedure].[Procedure Name].&amp;[Angioplasty and stent placement]"/>
    <s v="[Dim Doctor].[Doctor Name].&amp;[Carilyn]"/>
    <s v="[Dim Patient].[First Name].&amp;[Loree]"/>
    <s v="[Dim Doctor].[Doctor ID].&amp;[450]"/>
    <s v="[Dim Doctor].[Doctor ID].&amp;[389]"/>
    <s v="[Dim Doctor].[Doctor Name].&amp;[Max]"/>
    <s v="[Dim Doctor].[Doctor ID].&amp;[362]"/>
    <s v="[Dim Doctor].[Doctor Name].&amp;[Viviene]"/>
    <s v="[Dim Patient].[First Name].&amp;[Rosene]"/>
    <s v="[Dim Patient].[Patient ID].&amp;[976]"/>
    <s v="[Dim Procedure].[Procedure Name].&amp;[Rhinoplasty]"/>
    <s v="[Dim Doctor].[Doctor ID].&amp;[272]"/>
    <s v="[Dim Doctor].[Doctor ID].&amp;[261]"/>
    <s v="[Dim Doctor].[Doctor ID].&amp;[220]"/>
    <s v="[Dim Doctor].[Doctor Name].&amp;[Carly]"/>
    <s v="[Dim Doctor].[Doctor ID].&amp;[178]"/>
    <s v="[Dim Doctor].[Doctor Name].&amp;[Shaylyn]"/>
    <s v="[Dim Patient].[First Name].&amp;[Margalo]"/>
    <s v="[Dim Patient].[Patient ID].&amp;[751]"/>
    <s v="[Dim Procedure].[Procedure Name].&amp;[Comprehensive geriatric assessment]"/>
    <s v="[Dim Doctor].[Doctor Name].&amp;[Georgetta]"/>
    <s v="[Dim Doctor].[Doctor ID].&amp;[145]"/>
    <s v="[Dim Doctor].[Doctor ID].&amp;[106]"/>
    <s v="[Dim Doctor].[Doctor Name].&amp;[Constance]"/>
    <s v="[Dim Doctor].[Doctor ID].&amp;[879]"/>
    <s v="[Dim Doctor].[Doctor Name].&amp;[Minda]"/>
    <s v="[Dim Patient].[First Name].&amp;[Brooks]"/>
    <s v="[Dim Patient].[Patient ID].&amp;[227]"/>
    <s v="[Dim Procedure].[Procedure Name].&amp;[Immunotherapy (allergy shots)]"/>
    <s v="[Dim Procedure].[Procedure Name].&amp;[Medication management]"/>
    <s v="[Dim Doctor].[Doctor ID].&amp;[133]"/>
    <s v="[Dim Doctor].[Doctor Name].&amp;[Cyndie]"/>
    <s v="[Dim Patient].[First Name].&amp;[Susette]"/>
    <s v="[Dim Patient].[Patient ID].&amp;[618]"/>
    <s v="[Dim Doctor].[Doctor ID].&amp;[905]"/>
    <s v="[Dim Doctor].[Doctor Name].&amp;[Minne]"/>
    <s v="[Dim Patient].[First Name].&amp;[Chandra]"/>
    <s v="[Dim Patient].[Patient ID].&amp;[981]"/>
    <s v="[Dim Procedure].[Procedure Name].&amp;[General surgery]"/>
    <s v="[Dim Doctor].[Doctor ID].&amp;[733]"/>
    <s v="[Dim Doctor].[Doctor Name].&amp;[Teriann]"/>
    <s v="[Dim Patient].[First Name].&amp;[Heida]"/>
    <s v="[Dim Patient].[Patient ID].&amp;[838]"/>
    <s v="[Dim Procedure].[Procedure Name].&amp;[Hemodynamic monitoring]"/>
    <s v="[Dim Doctor].[Doctor ID].&amp;[552]"/>
    <s v="[Dim Doctor].[Doctor Name].&amp;[Florencia]"/>
    <s v="[Dim Patient].[First Name].&amp;[Angelique]"/>
    <s v="[Dim Patient].[Patient ID].&amp;[628]"/>
    <s v="[Dim Doctor].[Doctor ID].&amp;[209]"/>
    <s v="[Dim Doctor].[Doctor Name].&amp;[Nicoli]"/>
    <s v="[Dim Patient].[First Name].&amp;[Delilah]"/>
    <s v="[Dim Patient].[Patient ID].&amp;[574]"/>
    <s v="[Dim Procedure].[Procedure Name].&amp;[Cataract surgery]"/>
    <s v="[Dim Patient].[First Name].&amp;[Romona]"/>
    <s v="[Dim Patient].[Patient ID].&amp;[122]"/>
    <s v="[Dim Procedure].[Procedure Name].&amp;[Dialysis]"/>
    <s v="[Dim Doctor].[Doctor ID].&amp;[269]"/>
    <s v="[Dim Doctor].[Doctor Name].&amp;[Kate]"/>
    <s v="[Dim Patient].[Patient ID].&amp;[740]"/>
    <s v="[Dim Procedure].[Procedure Name].&amp;[Interventional radiology procedures]"/>
    <s v="[Dim Doctor].[Doctor ID].[All]"/>
    <s v="[Dim Patient].[First Name].&amp;[Tabbatha]"/>
    <s v="[Dim Patient].[First Name].&amp;[Janenna]"/>
    <s v="[Dim Doctor].[Doctor ID].&amp;[898]"/>
    <s v="[Dim Doctor].[Doctor ID].&amp;[878]"/>
    <s v="[Dim Doctor].[Doctor Name].&amp;[Cassondra]"/>
    <s v="[Dim Patient].[First Name].&amp;[Shauna]"/>
    <s v="[Dim Patient].[Patient ID].&amp;[438]"/>
    <s v="[Dim Patient].[First Name].&amp;[Alisha]"/>
    <s v="[Dim Doctor].[Doctor ID].&amp;[764]"/>
    <s v="[Dim Doctor].[Doctor Name].&amp;[Lolita]"/>
    <s v="[Dim Doctor].[Doctor ID].&amp;[726]"/>
    <s v="[Dim Patient].[First Name].&amp;[Sheree]"/>
    <s v="[Dim Doctor].[Doctor ID].&amp;[488]"/>
    <s v="[Dim Doctor].[Doctor Name].&amp;[Rosanne]"/>
    <s v="[Dim Patient].[First Name].&amp;[Gusella]"/>
    <s v="[Dim Doctor].[Doctor Name].&amp;[Magdalena]"/>
    <s v="[Dim Doctor].[Doctor ID].&amp;[370]"/>
    <s v="[Dim Doctor].[Doctor Name].&amp;[Liana]"/>
    <s v="[Dim Doctor].[Doctor ID].&amp;[294]"/>
    <s v="[Dim Patient].[First Name].&amp;[Dominga]"/>
    <s v="[Dim Doctor].[Doctor ID].&amp;[165]"/>
    <s v="[Dim Doctor].[Doctor Name].&amp;[Deane]"/>
    <s v="[Dim Patient].[First Name].&amp;[Andree]"/>
    <s v="[Dim Doctor].[Doctor Name].&amp;[Kerrin]"/>
    <s v="[Measures].[Fact Appointment Count]"/>
    <s v="[Dim Patient].[First Name].&amp;[Maye]"/>
    <s v="[Dim Patient].[Patient ID].&amp;[141]"/>
    <s v="[Dim Procedure].[Procedure Name].&amp;[LASIK eye surgery]"/>
    <s v="[Dim Patient].[First Name].&amp;[Shandie]"/>
    <s v="[Dim Patient].[Patient ID].&amp;[389]"/>
    <s v="[Dim Procedure].[Procedure Name].&amp;[Hormone replacement therapy]"/>
    <s v="[Dim Doctor].[Doctor Name].&amp;[Kylynn]"/>
    <s v="[Dim Patient].[First Name].&amp;[Nadine]"/>
    <s v="[Dim Patient].[Patient ID].&amp;[311]"/>
    <s v="[Dim Procedure].[Procedure Name].&amp;[Liver biopsy]"/>
    <s v="[Dim Patient].[First Name].&amp;[Roz]"/>
    <s v="[Dim Patient].[Patient ID].&amp;[291]"/>
    <s v="[Dim Procedure].[Procedure Name].&amp;[Pacemaker implantation]"/>
    <s v="[Measures].[Appointment ID]"/>
    <s v="[Dim Doctor].[Doctor ID].&amp;[944]"/>
    <s v="[Dim Doctor].[Doctor Name].&amp;[Jolyn]"/>
    <s v="[Dim Patient].[First Name].&amp;[Frank]"/>
    <s v="[Dim Patient].[Patient ID].&amp;[398]"/>
    <s v="[Dim Patient].[First Name].&amp;[Arlina]"/>
    <s v="[Dim Patient].[Patient ID].&amp;[178]"/>
    <s v="[Dim Procedure].[Procedure Name].&amp;[General anesthesia for surgeries]"/>
    <s v="[Dim Patient].[First Name].&amp;[Phylis]"/>
    <s v="[Dim Patient].[Patient ID].&amp;[238]"/>
    <s v="[Dim Procedure].[Procedure Name].&amp;[Plastic surgery]"/>
    <s v="[Dim Doctor].[Doctor ID].&amp;[704]"/>
    <s v="[Dim Doctor].[Doctor Name].&amp;[Sybille]"/>
    <s v="[Dim Patient].[First Name].&amp;[Kittie]"/>
    <s v="[Dim Patient].[Patient ID].&amp;[674]"/>
    <s v="[Dim Procedure].[Procedure Name].&amp;[Laser therapy for skin conditions]"/>
    <s v="[Dim Patient].[First Name].&amp;[Keelia]"/>
    <s v="[Dim Patient].[Patient ID].&amp;[907]"/>
    <s v="[Dim Procedure].[Procedure Name].&amp;[Thyroid biopsy]"/>
    <s v="[Dim Doctor].[Doctor ID].&amp;[288]"/>
    <s v="[Dim Doctor].[Doctor Name].&amp;[Tierney]"/>
    <s v="[Dim Patient].[First Name].&amp;[Yolane]"/>
    <s v="[Dim Patient].[Patient ID].&amp;[523]"/>
    <s v="[Dim Doctor].[Doctor ID].&amp;[775]"/>
    <s v="[Dim Doctor].[Doctor Name].&amp;[Jsandye]"/>
    <s v="[Dim Patient].[Patient ID].&amp;[673]"/>
    <s v="[Dim Procedure].[Procedure Name].&amp;[Insulin pump management for diabetes]"/>
    <s v="[Dim Patient].[Patient ID].&amp;[161]"/>
    <s v="[Dim Doctor].[Doctor ID].&amp;[426]"/>
    <s v="[Dim Patient].[First Name].&amp;[Nelle]"/>
    <s v="[Dim Patient].[Patient ID].&amp;[877]"/>
    <s v="[Dim Procedure].[Procedure Name].&amp;[Radiation therapy]"/>
    <s v="[Dim Procedure].[Procedure Name].&amp;[Psychotherapy]"/>
    <s v="[Dim Procedure].[Procedure Name].&amp;[&quot;X-rays]"/>
    <s v="[Dim Doctor].[Doctor ID].&amp;[534]"/>
    <s v="[Dim Doctor].[Doctor Name].&amp;[Marnia]"/>
    <s v="[Dim Patient].[First Name].&amp;[Gianina]"/>
    <s v="[Dim Patient].[Patient ID].&amp;[387]"/>
    <s v="[Dim Procedure].[Procedure Name].&amp;[Intensive care management]"/>
    <s v="[Dim Doctor].[Doctor ID].&amp;[183]"/>
    <s v="[Dim Doctor].[Doctor Name].&amp;[Janenna]"/>
    <s v="[Dim Patient].[First Name].&amp;[Hannis]"/>
    <s v="[Dim Patient].[Patient ID].&amp;[405]"/>
    <s v="[Dim Doctor].[Doctor Name].&amp;[Imojean]"/>
    <s v="[Dim Patient].[First Name].&amp;[Karolina]"/>
    <s v="[Dim Doctor].[Doctor Name].&amp;[Tabbatha]"/>
    <s v="[Dim Patient].[First Name].&amp;[Blinni]"/>
    <s v="[Dim Doctor].[Doctor ID].&amp;[636]"/>
    <s v="[Dim Doctor].[Doctor Name].&amp;[Chrystel]"/>
    <s v="[Dim Patient].[First Name].&amp;[Jean]"/>
    <s v="[Dim Doctor].[Doctor ID].&amp;[956]"/>
    <s v="[Dim Doctor].[Doctor Name].&amp;[Helsa]"/>
    <s v="[Dim Patient].[First Name].&amp;[Lorie]"/>
    <s v="[Dim Patient].[Patient ID].&amp;[960]"/>
    <s v="[Dim Patient].[Patient ID].&amp;[151]"/>
    <s v="[Dim Patient].[Patient ID].&amp;[488]"/>
    <s v="[Dim Patient].[Patient ID].&amp;[463]"/>
    <s v="[Dim Procedure].[Procedure Name].&amp;[Trauma resuscitation]"/>
    <s v="[Dim Procedure].[Procedure Name].&amp;[Retinal surgery]"/>
    <s v="[Dim Patient].[Patient ID].&amp;[940]"/>
    <s v="[Dim Procedure].[Procedure Name].&amp;[Cochlear implant surgery]"/>
    <s v="[Dim Patient].[First Name].&amp;[Kristan]"/>
    <s v="[Dim Patient].[Patient ID].&amp;[900]"/>
    <s v="[Dim Procedure].[Procedure Name].&amp;[Tonsillectomy and adenoidectomy]"/>
    <s v="[Dim Doctor].[Doctor ID].&amp;[866]"/>
    <s v="[Dim Patient].[First Name].&amp;[Monika]"/>
    <s v="[Dim Patient].[Patient ID].&amp;[876]"/>
    <s v="[Dim Patient].[Patient ID].&amp;[624]"/>
    <s v="[Dim Patient].[Patient ID].&amp;[658]"/>
    <s v="[Dim Procedure].[Procedure Name].&amp;[Well-child check-ups]"/>
    <s v="[Dim Patient].[Patient ID].&amp;[995]"/>
    <s v="[Dim Procedure].[Procedure Name].&amp;[MRI for brain imaging]"/>
    <s v="[Dim Patient].[Patient ID].&amp;[106]"/>
    <s v="[Dim Doctor].[Doctor Name].&amp;[Almeta]"/>
    <s v="[Dim Patient].[First Name].&amp;[Tonia]"/>
    <s v="[Dim Patient].[Patient ID].&amp;[636]"/>
    <s v="[Dim Patient].[First Name].&amp;[Trixi]"/>
    <s v="[Dim Patient].[Patient ID].&amp;[182]"/>
    <s v="[Dim Procedure].[Procedure Name].&amp;[Minor surgical procedures]"/>
    <s v="[Dim Patient].[Patient ID].&amp;[194]"/>
    <s v="[Dim Procedure].[Procedure Name].&amp;[Surgical oncology]"/>
    <s v="[Dim Patient].[Patient ID].&amp;[903]"/>
  </metadataStrings>
  <mdxMetadata count="464">
    <mdx n="0" f="m">
      <t c="5">
        <n x="1"/>
        <n x="2"/>
        <n x="3"/>
        <n x="4"/>
        <n x="5"/>
      </t>
    </mdx>
    <mdx n="0" f="m">
      <t c="3">
        <n x="6"/>
        <n x="7"/>
        <n x="8"/>
      </t>
    </mdx>
    <mdx n="0" f="m">
      <t c="3">
        <n x="9"/>
        <n x="10"/>
        <n x="11"/>
      </t>
    </mdx>
    <mdx n="0" f="m">
      <t c="4">
        <n x="12"/>
        <n x="13"/>
        <n x="14"/>
        <n x="15"/>
      </t>
    </mdx>
    <mdx n="0" f="m">
      <t c="3">
        <n x="16"/>
        <n x="17"/>
        <n x="18"/>
      </t>
    </mdx>
    <mdx n="0" f="m">
      <t c="2">
        <n x="19"/>
        <n x="20"/>
      </t>
    </mdx>
    <mdx n="0" f="m">
      <t c="1">
        <n x="21"/>
      </t>
    </mdx>
    <mdx n="0" f="m">
      <t c="5">
        <n x="22"/>
        <n x="23"/>
        <n x="24"/>
        <n x="25"/>
        <n x="26"/>
      </t>
    </mdx>
    <mdx n="0" f="m">
      <t c="4">
        <n x="27"/>
        <n x="28"/>
        <n x="29"/>
        <n x="30"/>
      </t>
    </mdx>
    <mdx n="0" f="m">
      <t c="1">
        <n x="31"/>
      </t>
    </mdx>
    <mdx n="0" f="m">
      <t c="5">
        <n x="32"/>
        <n x="33"/>
        <n x="34"/>
        <n x="35"/>
        <n x="36"/>
      </t>
    </mdx>
    <mdx n="0" f="m">
      <t c="2">
        <n x="6"/>
        <n x="7"/>
      </t>
    </mdx>
    <mdx n="0" f="m">
      <t c="5">
        <n x="9"/>
        <n x="10"/>
        <n x="37"/>
        <n x="38"/>
        <n x="39"/>
      </t>
    </mdx>
    <mdx n="0" f="m">
      <t c="3">
        <n x="12"/>
        <n x="13"/>
        <n x="14"/>
      </t>
    </mdx>
    <mdx n="0" f="m">
      <t c="5">
        <n x="40"/>
        <n x="41"/>
        <n x="42"/>
        <n x="43"/>
        <n x="44"/>
      </t>
    </mdx>
    <mdx n="0" f="m">
      <t c="5">
        <n x="45"/>
        <n x="46"/>
        <n x="47"/>
        <n x="48"/>
        <n x="36"/>
      </t>
    </mdx>
    <mdx n="0" f="m">
      <t c="2">
        <n x="49"/>
        <n x="50"/>
      </t>
    </mdx>
    <mdx n="0" f="m">
      <t c="3">
        <n x="27"/>
        <n x="28"/>
        <n x="29"/>
      </t>
    </mdx>
    <mdx n="0" f="m">
      <t c="5">
        <n x="51"/>
        <n x="52"/>
        <n x="53"/>
        <n x="54"/>
        <n x="55"/>
      </t>
    </mdx>
    <mdx n="0" f="m">
      <t c="4">
        <n x="32"/>
        <n x="33"/>
        <n x="34"/>
        <n x="35"/>
      </t>
    </mdx>
    <mdx n="0" f="m">
      <t c="4">
        <n x="56"/>
        <n x="57"/>
        <n x="58"/>
        <n x="59"/>
      </t>
    </mdx>
    <mdx n="0" f="m">
      <t c="5">
        <n x="6"/>
        <n x="7"/>
        <n x="8"/>
        <n x="60"/>
        <n x="61"/>
      </t>
    </mdx>
    <mdx n="0" f="m">
      <t c="3">
        <n x="62"/>
        <n x="63"/>
        <n x="64"/>
      </t>
    </mdx>
    <mdx n="0" f="m">
      <t c="2">
        <n x="65"/>
        <n x="66"/>
      </t>
    </mdx>
    <mdx n="0" f="m">
      <t c="5">
        <n x="9"/>
        <n x="10"/>
        <n x="11"/>
        <n x="67"/>
        <n x="68"/>
      </t>
    </mdx>
    <mdx n="0" f="m">
      <t c="1">
        <n x="69"/>
      </t>
    </mdx>
    <mdx n="0" f="m">
      <t c="4">
        <n x="70"/>
        <n x="71"/>
        <n x="72"/>
        <n x="73"/>
      </t>
    </mdx>
    <mdx n="0" f="m">
      <t c="2">
        <n x="12"/>
        <n x="74"/>
      </t>
    </mdx>
    <mdx n="0" f="m">
      <t c="4">
        <n x="75"/>
        <n x="76"/>
        <n x="77"/>
        <n x="78"/>
      </t>
    </mdx>
    <mdx n="0" f="m">
      <t c="2">
        <n x="79"/>
        <n x="80"/>
      </t>
    </mdx>
    <mdx n="0" f="m">
      <t c="5">
        <n x="16"/>
        <n x="17"/>
        <n x="18"/>
        <n x="81"/>
        <n x="82"/>
      </t>
    </mdx>
    <mdx n="0" f="m">
      <t c="3">
        <n x="83"/>
        <n x="84"/>
        <n x="85"/>
      </t>
    </mdx>
    <mdx n="0" f="m">
      <t c="4">
        <n x="19"/>
        <n x="20"/>
        <n x="86"/>
        <n x="87"/>
      </t>
    </mdx>
    <mdx n="0" f="m">
      <t c="2">
        <n x="88"/>
        <n x="89"/>
      </t>
    </mdx>
    <mdx n="0" f="m">
      <t c="5">
        <n x="90"/>
        <n x="91"/>
        <n x="92"/>
        <n x="93"/>
        <n x="94"/>
      </t>
    </mdx>
    <mdx n="0" f="m">
      <t c="3">
        <n x="21"/>
        <n x="95"/>
        <n x="96"/>
      </t>
    </mdx>
    <mdx n="0" f="m">
      <t c="1">
        <n x="97"/>
      </t>
    </mdx>
    <mdx n="0" f="m">
      <t c="4">
        <n x="98"/>
        <n x="99"/>
        <n x="34"/>
        <n x="35"/>
      </t>
    </mdx>
    <mdx n="0" f="m">
      <t c="2">
        <n x="100"/>
        <n x="101"/>
      </t>
    </mdx>
    <mdx n="0" f="m">
      <t c="5">
        <n x="49"/>
        <n x="50"/>
        <n x="102"/>
        <n x="103"/>
        <n x="104"/>
      </t>
    </mdx>
    <mdx n="0" f="m">
      <t c="3">
        <n x="105"/>
        <n x="2"/>
        <n x="3"/>
      </t>
    </mdx>
    <mdx n="0" f="m">
      <t c="1">
        <n x="106"/>
      </t>
    </mdx>
    <mdx n="0" f="m">
      <t c="2">
        <n x="107"/>
        <n x="108"/>
      </t>
    </mdx>
    <mdx n="0" f="m">
      <t c="5">
        <n x="109"/>
        <n x="110"/>
        <n x="111"/>
        <n x="112"/>
        <n x="113"/>
      </t>
    </mdx>
    <mdx n="0" f="m">
      <t c="3">
        <n x="31"/>
        <n x="114"/>
        <n x="53"/>
      </t>
    </mdx>
    <mdx n="0" f="m">
      <t c="1">
        <n x="115"/>
      </t>
    </mdx>
    <mdx n="0" f="m">
      <t c="2">
        <n x="116"/>
        <n x="117"/>
      </t>
    </mdx>
    <mdx n="0" f="m">
      <t c="3">
        <n x="56"/>
        <n x="57"/>
        <n x="58"/>
      </t>
    </mdx>
    <mdx n="0" f="m">
      <t c="4">
        <n x="6"/>
        <n x="7"/>
        <n x="8"/>
        <n x="60"/>
      </t>
    </mdx>
    <mdx n="0" f="m">
      <t c="2">
        <n x="62"/>
        <n x="63"/>
      </t>
    </mdx>
    <mdx n="0" f="m">
      <t c="1">
        <n x="65"/>
      </t>
    </mdx>
    <mdx n="0" f="m">
      <t c="4">
        <n x="9"/>
        <n x="10"/>
        <n x="11"/>
        <n x="67"/>
      </t>
    </mdx>
    <mdx n="0" f="m">
      <t c="5">
        <n x="118"/>
        <n x="119"/>
        <n x="120"/>
        <n x="121"/>
        <n x="44"/>
      </t>
    </mdx>
    <mdx n="0" f="m">
      <t c="3">
        <n x="70"/>
        <n x="71"/>
        <n x="72"/>
      </t>
    </mdx>
    <mdx n="0" f="m">
      <t c="5">
        <n x="12"/>
        <n x="13"/>
        <n x="14"/>
        <n x="15"/>
        <n x="122"/>
      </t>
    </mdx>
    <mdx n="0" f="m">
      <t c="3">
        <n x="75"/>
        <n x="76"/>
        <n x="77"/>
      </t>
    </mdx>
    <mdx n="0" f="m">
      <t c="1">
        <n x="79"/>
      </t>
    </mdx>
    <mdx n="0" f="m">
      <t c="4">
        <n x="16"/>
        <n x="17"/>
        <n x="18"/>
        <n x="81"/>
      </t>
    </mdx>
    <mdx n="0" f="m">
      <t c="2">
        <n x="83"/>
        <n x="84"/>
      </t>
    </mdx>
    <mdx n="0" f="m">
      <t c="3">
        <n x="19"/>
        <n x="20"/>
        <n x="86"/>
      </t>
    </mdx>
    <mdx n="0" f="m">
      <t c="1">
        <n x="88"/>
      </t>
    </mdx>
    <mdx n="0" f="m">
      <t c="4">
        <n x="90"/>
        <n x="91"/>
        <n x="92"/>
        <n x="93"/>
      </t>
    </mdx>
    <mdx n="0" f="m">
      <t c="2">
        <n x="21"/>
        <n x="95"/>
      </t>
    </mdx>
    <mdx n="0" f="m">
      <t c="3">
        <n x="98"/>
        <n x="99"/>
        <n x="34"/>
      </t>
    </mdx>
    <mdx n="0" f="m">
      <t c="1">
        <n x="100"/>
      </t>
    </mdx>
    <mdx n="0" f="m">
      <t c="4">
        <n x="49"/>
        <n x="50"/>
        <n x="102"/>
        <n x="103"/>
      </t>
    </mdx>
    <mdx n="0" f="m">
      <t c="2">
        <n x="105"/>
        <n x="2"/>
      </t>
    </mdx>
    <mdx n="0" f="m">
      <t c="5">
        <n x="27"/>
        <n x="28"/>
        <n x="29"/>
        <n x="30"/>
        <n x="123"/>
      </t>
    </mdx>
    <mdx n="0" f="m">
      <t c="1">
        <n x="107"/>
      </t>
    </mdx>
    <mdx n="0" f="m">
      <t c="4">
        <n x="109"/>
        <n x="110"/>
        <n x="111"/>
        <n x="112"/>
      </t>
    </mdx>
    <mdx n="0" f="m">
      <t c="2">
        <n x="31"/>
        <n x="114"/>
      </t>
    </mdx>
    <mdx n="0" f="m">
      <t c="5">
        <n x="124"/>
        <n x="125"/>
        <n x="126"/>
        <n x="127"/>
        <n x="122"/>
      </t>
    </mdx>
    <mdx n="0" f="m">
      <t c="1">
        <n x="116"/>
      </t>
    </mdx>
    <mdx n="0" f="m">
      <t c="2">
        <n x="56"/>
        <n x="57"/>
      </t>
    </mdx>
    <mdx n="0" f="m">
      <t c="1">
        <n x="62"/>
      </t>
    </mdx>
    <mdx n="0" f="m">
      <t c="5">
        <n x="128"/>
        <n x="129"/>
        <n x="130"/>
        <n x="131"/>
        <n x="132"/>
      </t>
    </mdx>
    <mdx n="0" f="m">
      <t c="4">
        <n x="118"/>
        <n x="119"/>
        <n x="120"/>
        <n x="121"/>
      </t>
    </mdx>
    <mdx n="0" f="m">
      <t c="2">
        <n x="70"/>
        <n x="71"/>
      </t>
    </mdx>
    <mdx n="0" f="m">
      <t c="2">
        <n x="75"/>
        <n x="76"/>
      </t>
    </mdx>
    <mdx n="0" f="m">
      <t c="5">
        <n x="133"/>
        <n x="134"/>
        <n x="135"/>
        <n x="136"/>
        <n x="137"/>
      </t>
    </mdx>
    <mdx n="0" f="m">
      <t c="1">
        <n x="83"/>
      </t>
    </mdx>
    <mdx n="0" f="m">
      <t c="5">
        <n x="138"/>
        <n x="139"/>
        <n x="140"/>
        <n x="141"/>
        <n x="61"/>
      </t>
    </mdx>
    <mdx n="0" f="m">
      <t c="3">
        <n x="90"/>
        <n x="91"/>
        <n x="92"/>
      </t>
    </mdx>
    <mdx n="0" f="m">
      <t c="4">
        <n x="1"/>
        <n x="2"/>
        <n x="3"/>
        <n x="4"/>
      </t>
    </mdx>
    <mdx n="0" f="m">
      <t c="2">
        <n x="98"/>
        <n x="99"/>
      </t>
    </mdx>
    <mdx n="0" f="m">
      <t c="3">
        <n x="49"/>
        <n x="50"/>
        <n x="102"/>
      </t>
    </mdx>
    <mdx n="0" f="m">
      <t c="1">
        <n x="105"/>
      </t>
    </mdx>
    <mdx n="0" f="m">
      <t c="5">
        <n x="142"/>
        <n x="143"/>
        <n x="144"/>
        <n x="145"/>
        <n x="146"/>
      </t>
    </mdx>
    <mdx n="0" f="m">
      <t c="3">
        <n x="109"/>
        <n x="110"/>
        <n x="111"/>
      </t>
    </mdx>
    <mdx n="0" f="m">
      <t c="4">
        <n x="124"/>
        <n x="125"/>
        <n x="126"/>
        <n x="127"/>
      </t>
    </mdx>
    <mdx n="0" f="m">
      <t c="1">
        <n x="56"/>
      </t>
    </mdx>
    <mdx n="0" f="m">
      <t c="5">
        <n x="65"/>
        <n x="66"/>
        <n x="147"/>
        <n x="148"/>
        <n x="149"/>
      </t>
    </mdx>
    <mdx n="0" f="m">
      <t c="4">
        <n x="128"/>
        <n x="129"/>
        <n x="130"/>
        <n x="131"/>
      </t>
    </mdx>
    <mdx n="0" f="m">
      <t c="3">
        <n x="118"/>
        <n x="119"/>
        <n x="120"/>
      </t>
    </mdx>
    <mdx n="0" f="m">
      <t c="1">
        <n x="70"/>
      </t>
    </mdx>
    <mdx n="0" f="m">
      <t c="1">
        <n x="75"/>
      </t>
    </mdx>
    <mdx n="0" f="m">
      <t c="4">
        <n x="133"/>
        <n x="134"/>
        <n x="135"/>
        <n x="136"/>
      </t>
    </mdx>
    <mdx n="0" f="m">
      <t c="2">
        <n x="16"/>
        <n x="17"/>
      </t>
    </mdx>
    <mdx n="0" f="m">
      <t c="1">
        <n x="19"/>
      </t>
    </mdx>
    <mdx n="0" f="m">
      <t c="4">
        <n x="138"/>
        <n x="139"/>
        <n x="140"/>
        <n x="141"/>
      </t>
    </mdx>
    <mdx n="0" f="m">
      <t c="2">
        <n x="90"/>
        <n x="91"/>
      </t>
    </mdx>
    <mdx n="0" f="m">
      <t c="3">
        <n x="1"/>
        <n x="2"/>
        <n x="3"/>
      </t>
    </mdx>
    <mdx n="0" f="m">
      <t c="1">
        <n x="98"/>
      </t>
    </mdx>
    <mdx n="0" f="m">
      <t c="4">
        <n x="22"/>
        <n x="23"/>
        <n x="24"/>
        <n x="25"/>
      </t>
    </mdx>
    <mdx n="0" f="m">
      <t c="5">
        <n x="150"/>
        <n x="151"/>
        <n x="86"/>
        <n x="152"/>
        <n x="153"/>
      </t>
    </mdx>
    <mdx n="0" f="m">
      <t c="4">
        <n x="142"/>
        <n x="143"/>
        <n x="144"/>
        <n x="145"/>
      </t>
    </mdx>
    <mdx n="0" f="m">
      <t c="2">
        <n x="109"/>
        <n x="110"/>
      </t>
    </mdx>
    <mdx n="0" f="m">
      <t c="3">
        <n x="124"/>
        <n x="125"/>
        <n x="126"/>
      </t>
    </mdx>
    <mdx n="0" f="m">
      <t c="1">
        <n x="154"/>
      </t>
    </mdx>
    <mdx n="0" f="m">
      <t c="3">
        <n x="6"/>
        <n x="7"/>
        <n x="155"/>
      </t>
    </mdx>
    <mdx n="0" f="m">
      <t c="4">
        <n x="65"/>
        <n x="66"/>
        <n x="156"/>
        <n x="148"/>
      </t>
    </mdx>
    <mdx n="0" f="m">
      <t c="1">
        <n x="157"/>
      </t>
    </mdx>
    <mdx n="0" f="m">
      <t c="4">
        <n x="158"/>
        <n x="159"/>
        <n x="160"/>
        <n x="161"/>
      </t>
    </mdx>
    <mdx n="0" f="m">
      <t c="3">
        <n x="12"/>
        <n x="74"/>
        <n x="162"/>
      </t>
    </mdx>
    <mdx n="0" f="m">
      <t c="2">
        <n x="163"/>
        <n x="164"/>
      </t>
    </mdx>
    <mdx n="0" f="m">
      <t c="1">
        <n x="165"/>
      </t>
    </mdx>
    <mdx n="0" f="m">
      <t c="1">
        <n x="40"/>
      </t>
    </mdx>
    <mdx n="0" f="m">
      <t c="3">
        <n x="88"/>
        <n x="89"/>
        <n x="166"/>
      </t>
    </mdx>
    <mdx n="0" f="m">
      <t c="3">
        <n x="167"/>
        <n x="168"/>
        <n x="169"/>
      </t>
    </mdx>
    <mdx n="0" f="m">
      <t c="2">
        <n x="97"/>
        <n x="170"/>
      </t>
    </mdx>
    <mdx n="0" f="m">
      <t c="2">
        <n x="171"/>
        <n x="172"/>
      </t>
    </mdx>
    <mdx n="0" f="m">
      <t c="1">
        <n x="173"/>
      </t>
    </mdx>
    <mdx n="0" f="m">
      <t c="1">
        <n x="150"/>
      </t>
    </mdx>
    <mdx n="0" f="m">
      <t c="3">
        <n x="107"/>
        <n x="108"/>
        <n x="174"/>
      </t>
    </mdx>
    <mdx n="0" f="m">
      <t c="3">
        <n x="175"/>
        <n x="176"/>
        <n x="177"/>
      </t>
    </mdx>
    <mdx n="0" f="m">
      <t c="2">
        <n x="115"/>
        <n x="178"/>
      </t>
    </mdx>
    <mdx n="0" f="m">
      <t c="1">
        <n x="179"/>
      </t>
    </mdx>
    <mdx n="0" f="m">
      <t c="5">
        <n x="56"/>
        <n x="57"/>
        <n x="180"/>
        <n x="181"/>
        <n x="182"/>
      </t>
    </mdx>
    <mdx n="0" f="m">
      <t c="1">
        <n x="6"/>
      </t>
    </mdx>
    <mdx n="0" f="m">
      <t c="3">
        <n x="65"/>
        <n x="66"/>
        <n x="156"/>
      </t>
    </mdx>
    <mdx n="0" f="m">
      <t c="4">
        <n x="9"/>
        <n x="10"/>
        <n x="37"/>
        <n x="38"/>
      </t>
    </mdx>
    <mdx n="0" f="m">
      <t c="3">
        <n x="158"/>
        <n x="159"/>
        <n x="160"/>
      </t>
    </mdx>
    <mdx n="0" f="m">
      <t c="2">
        <n x="12"/>
        <n x="13"/>
      </t>
    </mdx>
    <mdx n="0" f="m">
      <t c="1">
        <n x="163"/>
      </t>
    </mdx>
    <mdx n="0" f="m">
      <t c="1">
        <n x="16"/>
      </t>
    </mdx>
    <mdx n="0" f="m">
      <t c="5">
        <n x="19"/>
        <n x="20"/>
        <n x="183"/>
        <n x="184"/>
        <n x="185"/>
      </t>
    </mdx>
    <mdx n="0" f="m">
      <t c="3">
        <n x="138"/>
        <n x="139"/>
        <n x="140"/>
      </t>
    </mdx>
    <mdx n="0" f="m">
      <t c="2">
        <n x="167"/>
        <n x="168"/>
      </t>
    </mdx>
    <mdx n="0" f="m">
      <t c="2">
        <n x="1"/>
        <n x="2"/>
      </t>
    </mdx>
    <mdx n="0" f="m">
      <t c="1">
        <n x="171"/>
      </t>
    </mdx>
    <mdx n="0" f="m">
      <t c="1">
        <n x="49"/>
      </t>
    </mdx>
    <mdx n="0" f="m">
      <t c="5">
        <n x="106"/>
        <n x="186"/>
        <n x="187"/>
        <n x="188"/>
        <n x="189"/>
      </t>
    </mdx>
    <mdx n="0" f="m">
      <t c="3">
        <n x="142"/>
        <n x="143"/>
        <n x="144"/>
      </t>
    </mdx>
    <mdx n="0" f="m">
      <t c="2">
        <n x="175"/>
        <n x="176"/>
      </t>
    </mdx>
    <mdx n="0" f="m">
      <t c="5">
        <n x="124"/>
        <n x="125"/>
        <n x="190"/>
        <n x="191"/>
        <n x="192"/>
      </t>
    </mdx>
    <mdx n="0" f="m">
      <t c="1">
        <n x="193"/>
      </t>
    </mdx>
    <mdx n="0" f="m">
      <t c="4">
        <n x="56"/>
        <n x="57"/>
        <n x="180"/>
        <n x="181"/>
      </t>
    </mdx>
    <mdx n="0" f="m">
      <t c="5">
        <n x="194"/>
        <n x="195"/>
        <n x="196"/>
        <n x="197"/>
        <n x="36"/>
      </t>
    </mdx>
    <mdx n="0" f="m">
      <t c="5">
        <n x="65"/>
        <n x="66"/>
        <n x="198"/>
        <n x="199"/>
        <n x="200"/>
      </t>
    </mdx>
    <mdx n="0" f="m">
      <t c="3">
        <n x="9"/>
        <n x="10"/>
        <n x="37"/>
      </t>
    </mdx>
    <mdx n="0" f="m">
      <t c="2">
        <n x="158"/>
        <n x="159"/>
      </t>
    </mdx>
    <mdx n="0" f="m">
      <t c="1">
        <n x="12"/>
      </t>
    </mdx>
    <mdx n="0" f="m">
      <t c="5">
        <n x="79"/>
        <n x="80"/>
        <n x="201"/>
        <n x="202"/>
        <n x="203"/>
      </t>
    </mdx>
    <mdx n="0" f="m">
      <t c="5">
        <n x="204"/>
        <n x="205"/>
        <n x="206"/>
        <n x="207"/>
        <n x="208"/>
      </t>
    </mdx>
    <mdx n="0" f="m">
      <t c="4">
        <n x="19"/>
        <n x="20"/>
        <n x="183"/>
        <n x="184"/>
      </t>
    </mdx>
    <mdx n="0" f="m">
      <t c="2">
        <n x="138"/>
        <n x="139"/>
      </t>
    </mdx>
    <mdx n="0" f="m">
      <t c="1">
        <n x="167"/>
      </t>
    </mdx>
    <mdx n="0" f="m">
      <t c="1">
        <n x="1"/>
      </t>
    </mdx>
    <mdx n="0" f="m">
      <t c="5">
        <n x="100"/>
        <n x="101"/>
        <n x="209"/>
        <n x="210"/>
        <n x="211"/>
      </t>
    </mdx>
    <mdx n="0" f="m">
      <t c="5">
        <n x="212"/>
        <n x="213"/>
        <n x="214"/>
        <n x="215"/>
        <n x="26"/>
      </t>
    </mdx>
    <mdx n="0" f="m">
      <t c="4">
        <n x="106"/>
        <n x="186"/>
        <n x="187"/>
        <n x="188"/>
      </t>
    </mdx>
    <mdx n="0" f="m">
      <t c="2">
        <n x="142"/>
        <n x="143"/>
      </t>
    </mdx>
    <mdx n="0" f="m">
      <t c="1">
        <n x="175"/>
      </t>
    </mdx>
    <mdx n="0" f="m">
      <t c="4">
        <n x="124"/>
        <n x="125"/>
        <n x="190"/>
        <n x="191"/>
      </t>
    </mdx>
    <mdx n="0" f="m">
      <t c="3">
        <n x="56"/>
        <n x="57"/>
        <n x="180"/>
      </t>
    </mdx>
    <mdx n="0" f="m">
      <t c="4">
        <n x="194"/>
        <n x="195"/>
        <n x="196"/>
        <n x="197"/>
      </t>
    </mdx>
    <mdx n="0" f="m">
      <t c="4">
        <n x="65"/>
        <n x="66"/>
        <n x="198"/>
        <n x="199"/>
      </t>
    </mdx>
    <mdx n="0" f="m">
      <t c="2">
        <n x="9"/>
        <n x="10"/>
      </t>
    </mdx>
    <mdx n="0" f="m">
      <t c="1">
        <n x="158"/>
      </t>
    </mdx>
    <mdx n="0" f="m">
      <t c="5">
        <n x="216"/>
        <n x="217"/>
        <n x="209"/>
        <n x="218"/>
        <n x="219"/>
      </t>
    </mdx>
    <mdx n="0" f="m">
      <t c="4">
        <n x="79"/>
        <n x="80"/>
        <n x="201"/>
        <n x="202"/>
      </t>
    </mdx>
    <mdx n="0" f="m">
      <t c="4">
        <n x="204"/>
        <n x="205"/>
        <n x="206"/>
        <n x="207"/>
      </t>
    </mdx>
    <mdx n="0" f="m">
      <t c="3">
        <n x="19"/>
        <n x="20"/>
        <n x="183"/>
      </t>
    </mdx>
    <mdx n="0" f="m">
      <t c="1">
        <n x="138"/>
      </t>
    </mdx>
    <mdx n="0" f="m">
      <t c="5">
        <n x="21"/>
        <n x="95"/>
        <n x="96"/>
        <n x="220"/>
        <n x="26"/>
      </t>
    </mdx>
    <mdx n="0" f="m">
      <t c="5">
        <n x="221"/>
        <n x="91"/>
        <n x="222"/>
        <n x="223"/>
        <n x="5"/>
      </t>
    </mdx>
    <mdx n="0" f="m">
      <t c="4">
        <n x="100"/>
        <n x="101"/>
        <n x="209"/>
        <n x="210"/>
      </t>
    </mdx>
    <mdx n="0" f="m">
      <t c="4">
        <n x="212"/>
        <n x="213"/>
        <n x="214"/>
        <n x="215"/>
      </t>
    </mdx>
    <mdx n="0" f="m">
      <t c="3">
        <n x="106"/>
        <n x="186"/>
        <n x="187"/>
      </t>
    </mdx>
    <mdx n="0" f="m">
      <t c="1">
        <n x="142"/>
      </t>
    </mdx>
    <mdx n="0" f="m">
      <t c="5">
        <n x="31"/>
        <n x="114"/>
        <n x="53"/>
        <n x="54"/>
        <n x="224"/>
      </t>
    </mdx>
    <mdx n="0" f="m">
      <t c="3">
        <n x="124"/>
        <n x="125"/>
        <n x="190"/>
      </t>
    </mdx>
    <mdx n="0" f="m">
      <t c="5">
        <n x="56"/>
        <n x="57"/>
        <n x="58"/>
        <n x="59"/>
        <n x="225"/>
      </t>
    </mdx>
    <mdx n="0" f="m">
      <t c="3">
        <n x="194"/>
        <n x="195"/>
        <n x="196"/>
      </t>
    </mdx>
    <mdx n="0" f="m">
      <t c="3">
        <n x="65"/>
        <n x="66"/>
        <n x="198"/>
      </t>
    </mdx>
    <mdx n="0" f="m">
      <t c="1">
        <n x="9"/>
      </t>
    </mdx>
    <mdx n="0" f="m">
      <t c="5">
        <n x="70"/>
        <n x="71"/>
        <n x="72"/>
        <n x="73"/>
        <n x="226"/>
      </t>
    </mdx>
    <mdx n="0" f="m">
      <t c="4">
        <n x="216"/>
        <n x="217"/>
        <n x="209"/>
        <n x="218"/>
      </t>
    </mdx>
    <mdx n="0" f="m">
      <t c="3">
        <n x="79"/>
        <n x="80"/>
        <n x="201"/>
      </t>
    </mdx>
    <mdx n="0" f="m">
      <t c="3">
        <n x="204"/>
        <n x="205"/>
        <n x="206"/>
      </t>
    </mdx>
    <mdx n="0" f="m">
      <t c="5">
        <n x="19"/>
        <n x="20"/>
        <n x="86"/>
        <n x="87"/>
        <n x="211"/>
      </t>
    </mdx>
    <mdx n="0" f="m">
      <t c="5">
        <n x="227"/>
        <n x="228"/>
        <n x="229"/>
        <n x="230"/>
        <n x="231"/>
      </t>
    </mdx>
    <mdx n="0" f="m">
      <t c="4">
        <n x="21"/>
        <n x="95"/>
        <n x="96"/>
        <n x="220"/>
      </t>
    </mdx>
    <mdx n="0" f="m">
      <t c="4">
        <n x="221"/>
        <n x="91"/>
        <n x="222"/>
        <n x="223"/>
      </t>
    </mdx>
    <mdx n="0" f="m">
      <t c="3">
        <n x="100"/>
        <n x="101"/>
        <n x="209"/>
      </t>
    </mdx>
    <mdx n="0" f="m">
      <t c="3">
        <n x="212"/>
        <n x="213"/>
        <n x="214"/>
      </t>
    </mdx>
    <mdx n="0" f="m">
      <t c="2">
        <n x="106"/>
        <n x="186"/>
      </t>
    </mdx>
    <mdx n="0" f="m">
      <t c="5">
        <n x="232"/>
        <n x="233"/>
        <n x="234"/>
        <n x="235"/>
        <n x="5"/>
      </t>
    </mdx>
    <mdx n="0" f="m">
      <t c="4">
        <n x="31"/>
        <n x="114"/>
        <n x="53"/>
        <n x="54"/>
      </t>
    </mdx>
    <mdx n="0" f="m">
      <t c="2">
        <n x="124"/>
        <n x="125"/>
      </t>
    </mdx>
    <mdx n="0" f="m">
      <t c="4">
        <n x="65"/>
        <n x="66"/>
        <n x="147"/>
        <n x="148"/>
      </t>
    </mdx>
    <mdx n="0" f="m">
      <t c="3">
        <n x="69"/>
        <n x="236"/>
        <n x="237"/>
      </t>
    </mdx>
    <mdx n="0" f="m">
      <t c="3">
        <n x="216"/>
        <n x="217"/>
        <n x="209"/>
      </t>
    </mdx>
    <mdx n="0" f="m">
      <t c="3">
        <n x="165"/>
        <n x="238"/>
        <n x="239"/>
      </t>
    </mdx>
    <mdx n="0" f="m">
      <t c="2">
        <n x="240"/>
        <n x="241"/>
      </t>
    </mdx>
    <mdx n="0" f="m">
      <t c="3">
        <n x="45"/>
        <n x="46"/>
        <n x="47"/>
      </t>
    </mdx>
    <mdx n="0" f="m">
      <t c="3">
        <n x="171"/>
        <n x="172"/>
        <n x="242"/>
      </t>
    </mdx>
    <mdx n="0" f="m">
      <t c="4">
        <n x="150"/>
        <n x="151"/>
        <n x="86"/>
        <n x="152"/>
      </t>
    </mdx>
    <mdx n="0" f="m">
      <t c="2">
        <n x="232"/>
        <n x="233"/>
      </t>
    </mdx>
    <mdx n="0" f="m">
      <t c="1">
        <n x="124"/>
      </t>
    </mdx>
    <mdx n="0" f="m">
      <t c="3">
        <n x="65"/>
        <n x="66"/>
        <n x="147"/>
      </t>
    </mdx>
    <mdx n="0" f="m">
      <t c="2">
        <n x="69"/>
        <n x="236"/>
      </t>
    </mdx>
    <mdx n="0" f="m">
      <t c="2">
        <n x="165"/>
        <n x="238"/>
      </t>
    </mdx>
    <mdx n="0" f="m">
      <t c="2">
        <n x="45"/>
        <n x="46"/>
      </t>
    </mdx>
    <mdx n="0" f="m">
      <t c="3">
        <n x="150"/>
        <n x="151"/>
        <n x="86"/>
      </t>
    </mdx>
    <mdx n="0" f="m">
      <t c="1">
        <n x="232"/>
      </t>
    </mdx>
    <mdx n="0" f="m">
      <t c="4">
        <n x="243"/>
        <n x="244"/>
        <n x="245"/>
        <n x="246"/>
      </t>
    </mdx>
    <mdx n="0" f="m">
      <t c="1">
        <n x="216"/>
      </t>
    </mdx>
    <mdx n="0" f="m">
      <t c="2">
        <n x="204"/>
        <n x="205"/>
      </t>
    </mdx>
    <mdx n="0" f="m">
      <t c="2">
        <n x="22"/>
        <n x="23"/>
      </t>
    </mdx>
    <mdx n="0" f="m">
      <t c="1">
        <n x="109"/>
      </t>
    </mdx>
    <mdx n="0" f="m">
      <t c="3">
        <n x="128"/>
        <n x="129"/>
        <n x="130"/>
      </t>
    </mdx>
    <mdx n="0" f="m">
      <t c="5">
        <n x="75"/>
        <n x="76"/>
        <n x="77"/>
        <n x="78"/>
        <n x="123"/>
      </t>
    </mdx>
    <mdx n="0" f="m">
      <t c="4">
        <n x="88"/>
        <n x="89"/>
        <n x="166"/>
        <n x="247"/>
      </t>
    </mdx>
    <mdx n="0" f="m">
      <t c="1">
        <n x="22"/>
      </t>
    </mdx>
    <mdx n="0" f="m">
      <t c="2">
        <n x="27"/>
        <n x="28"/>
      </t>
    </mdx>
    <mdx n="0" f="m">
      <t c="3">
        <n x="116"/>
        <n x="117"/>
        <n x="166"/>
      </t>
    </mdx>
    <mdx n="0" f="m">
      <t c="3">
        <n x="133"/>
        <n x="134"/>
        <n x="135"/>
      </t>
    </mdx>
    <mdx n="0" f="m">
      <t c="2">
        <n x="51"/>
        <n x="52"/>
      </t>
    </mdx>
    <mdx n="0" f="m">
      <t c="2">
        <n x="133"/>
        <n x="134"/>
      </t>
    </mdx>
    <mdx n="0" f="m">
      <t c="1">
        <n x="221"/>
      </t>
    </mdx>
    <mdx n="0" f="m">
      <t c="5">
        <n x="107"/>
        <n x="108"/>
        <n x="174"/>
        <n x="248"/>
        <n x="36"/>
      </t>
    </mdx>
    <mdx n="0" f="m">
      <t c="1">
        <n x="133"/>
      </t>
    </mdx>
    <mdx n="0" f="m">
      <t c="5">
        <n x="167"/>
        <n x="168"/>
        <n x="169"/>
        <n x="249"/>
        <n x="250"/>
      </t>
    </mdx>
    <mdx n="0" f="m">
      <t c="4">
        <n x="107"/>
        <n x="108"/>
        <n x="174"/>
        <n x="248"/>
      </t>
    </mdx>
    <mdx n="0" f="m">
      <t c="5">
        <n x="12"/>
        <n x="74"/>
        <n x="162"/>
        <n x="248"/>
        <n x="251"/>
      </t>
    </mdx>
    <mdx n="0" f="m">
      <t c="4">
        <n x="167"/>
        <n x="168"/>
        <n x="169"/>
        <n x="249"/>
      </t>
    </mdx>
    <mdx n="0" f="m">
      <t c="4">
        <n x="69"/>
        <n x="236"/>
        <n x="237"/>
        <n x="252"/>
      </t>
    </mdx>
    <mdx n="0" f="m">
      <t c="4">
        <n x="45"/>
        <n x="46"/>
        <n x="47"/>
        <n x="48"/>
      </t>
    </mdx>
    <mdx n="0" f="m">
      <t c="3">
        <n x="232"/>
        <n x="233"/>
        <n x="234"/>
      </t>
    </mdx>
    <mdx n="0" f="m">
      <t c="5">
        <n x="243"/>
        <n x="244"/>
        <n x="245"/>
        <n x="246"/>
        <n x="253"/>
      </t>
    </mdx>
    <mdx n="0" f="m">
      <t c="2">
        <n x="216"/>
        <n x="217"/>
      </t>
    </mdx>
    <mdx n="0" f="m">
      <t c="1">
        <n x="240"/>
      </t>
    </mdx>
    <mdx n="0" f="m">
      <t c="3">
        <n x="22"/>
        <n x="23"/>
        <n x="24"/>
      </t>
    </mdx>
    <mdx n="0" f="m">
      <t c="5">
        <n x="116"/>
        <n x="117"/>
        <n x="166"/>
        <n x="247"/>
        <n x="149"/>
      </t>
    </mdx>
    <mdx n="0" f="m">
      <t c="5">
        <n x="65"/>
        <n x="66"/>
        <n x="156"/>
        <n x="148"/>
        <n x="123"/>
      </t>
    </mdx>
    <mdx n="0" f="m">
      <t c="2">
        <n x="118"/>
        <n x="119"/>
      </t>
    </mdx>
    <mdx n="0" f="m">
      <t c="5">
        <n x="88"/>
        <n x="89"/>
        <n x="166"/>
        <n x="247"/>
        <n x="219"/>
      </t>
    </mdx>
    <mdx n="0" f="m">
      <t c="1">
        <n x="45"/>
      </t>
    </mdx>
    <mdx n="0" f="m">
      <t c="2">
        <n x="150"/>
        <n x="151"/>
      </t>
    </mdx>
    <mdx n="0" f="m">
      <t c="4">
        <n x="116"/>
        <n x="117"/>
        <n x="166"/>
        <n x="247"/>
      </t>
    </mdx>
    <mdx n="0" f="m">
      <t c="3">
        <n x="243"/>
        <n x="244"/>
        <n x="245"/>
      </t>
    </mdx>
    <mdx n="0" f="m">
      <t c="1">
        <n x="118"/>
      </t>
    </mdx>
    <mdx n="0" f="m">
      <t c="1">
        <n x="204"/>
      </t>
    </mdx>
    <mdx n="0" f="m">
      <t c="5">
        <n x="97"/>
        <n x="170"/>
        <n x="254"/>
        <n x="255"/>
        <n x="256"/>
      </t>
    </mdx>
    <mdx n="0" f="m">
      <t c="5">
        <n x="175"/>
        <n x="176"/>
        <n x="177"/>
        <n x="218"/>
        <n x="137"/>
      </t>
    </mdx>
    <mdx n="0" f="m">
      <t c="3">
        <n x="257"/>
        <n x="57"/>
        <n x="258"/>
      </t>
    </mdx>
    <mdx n="0" f="m">
      <t c="2">
        <n x="221"/>
        <n x="91"/>
      </t>
    </mdx>
    <mdx n="0" f="m">
      <t c="2">
        <n x="257"/>
        <n x="57"/>
      </t>
    </mdx>
    <mdx n="0" f="m">
      <t c="2">
        <n x="212"/>
        <n x="213"/>
      </t>
    </mdx>
    <mdx n="0" f="m">
      <t c="1">
        <n x="257"/>
      </t>
    </mdx>
    <mdx n="0" f="m">
      <t c="5">
        <n x="98"/>
        <n x="99"/>
        <n x="34"/>
        <n x="35"/>
        <n x="82"/>
      </t>
    </mdx>
    <mdx n="0" f="m">
      <t c="5">
        <n x="69"/>
        <n x="236"/>
        <n x="237"/>
        <n x="252"/>
        <n x="224"/>
      </t>
    </mdx>
    <mdx n="0" f="m">
      <t c="5">
        <n x="105"/>
        <n x="2"/>
        <n x="3"/>
        <n x="4"/>
        <n x="123"/>
      </t>
    </mdx>
    <mdx n="0" f="m">
      <t c="4">
        <n x="62"/>
        <n x="63"/>
        <n x="64"/>
        <n x="259"/>
      </t>
    </mdx>
    <mdx n="0" f="m">
      <t c="4">
        <n x="165"/>
        <n x="238"/>
        <n x="239"/>
        <n x="260"/>
      </t>
    </mdx>
    <mdx n="0" f="m">
      <t c="4">
        <n x="171"/>
        <n x="172"/>
        <n x="242"/>
        <n x="261"/>
      </t>
    </mdx>
    <mdx n="0" f="m">
      <t c="3">
        <n x="115"/>
        <n x="178"/>
        <n x="144"/>
      </t>
    </mdx>
    <mdx n="0" f="m">
      <t c="2">
        <n x="243"/>
        <n x="244"/>
      </t>
    </mdx>
    <mdx n="0" f="m">
      <t c="2">
        <n x="128"/>
        <n x="129"/>
      </t>
    </mdx>
    <mdx n="0" f="m">
      <t c="5">
        <n x="158"/>
        <n x="159"/>
        <n x="160"/>
        <n x="161"/>
        <n x="262"/>
      </t>
    </mdx>
    <mdx n="0" f="m">
      <t c="5">
        <n x="163"/>
        <n x="164"/>
        <n x="64"/>
        <n x="263"/>
        <n x="264"/>
      </t>
    </mdx>
    <mdx n="0" f="m">
      <t c="5">
        <n x="83"/>
        <n x="84"/>
        <n x="85"/>
        <n x="265"/>
        <n x="200"/>
      </t>
    </mdx>
    <mdx n="0" f="m">
      <t c="4">
        <n x="227"/>
        <n x="228"/>
        <n x="229"/>
        <n x="230"/>
      </t>
    </mdx>
    <mdx n="0" f="m">
      <t c="4">
        <n x="97"/>
        <n x="170"/>
        <n x="254"/>
        <n x="255"/>
      </t>
    </mdx>
    <mdx n="0" f="m">
      <t c="5">
        <n x="173"/>
        <n x="266"/>
        <n x="267"/>
        <n x="268"/>
        <n x="262"/>
      </t>
    </mdx>
    <mdx n="0" f="m">
      <t c="1">
        <n x="27"/>
      </t>
    </mdx>
    <mdx n="0" f="m">
      <t c="4">
        <n x="175"/>
        <n x="176"/>
        <n x="177"/>
        <n x="218"/>
      </t>
    </mdx>
    <mdx n="0" f="m">
      <t c="3">
        <n x="32"/>
        <n x="33"/>
        <n x="34"/>
      </t>
    </mdx>
    <mdx n="0" f="m">
      <t c="4">
        <n x="51"/>
        <n x="52"/>
        <n x="53"/>
        <n x="54"/>
      </t>
    </mdx>
    <mdx n="0" f="m">
      <t c="5">
        <n x="157"/>
        <n x="114"/>
        <n x="269"/>
        <n x="270"/>
        <n x="122"/>
      </t>
    </mdx>
    <mdx n="0" f="m">
      <t c="3">
        <n x="163"/>
        <n x="164"/>
        <n x="64"/>
      </t>
    </mdx>
    <mdx n="0" f="m">
      <t c="4">
        <n x="40"/>
        <n x="41"/>
        <n x="42"/>
        <n x="43"/>
      </t>
    </mdx>
    <mdx n="0" f="m">
      <t c="3">
        <n x="221"/>
        <n x="91"/>
        <n x="222"/>
      </t>
    </mdx>
    <mdx n="0" f="m">
      <t c="4">
        <n x="107"/>
        <n x="108"/>
        <n x="8"/>
        <n x="60"/>
      </t>
    </mdx>
    <mdx n="0" f="m">
      <t c="1">
        <n x="32"/>
      </t>
    </mdx>
    <mdx n="0" f="m">
      <t c="4">
        <n x="157"/>
        <n x="114"/>
        <n x="269"/>
        <n x="270"/>
      </t>
    </mdx>
    <mdx n="0" f="m">
      <t c="3">
        <n x="40"/>
        <n x="41"/>
        <n x="42"/>
      </t>
    </mdx>
    <mdx n="0" f="m">
      <t c="3">
        <n x="107"/>
        <n x="108"/>
        <n x="8"/>
      </t>
    </mdx>
    <mdx n="0" f="m">
      <t c="3">
        <n x="157"/>
        <n x="114"/>
        <n x="269"/>
      </t>
    </mdx>
    <mdx n="0" f="m">
      <t c="2">
        <n x="40"/>
        <n x="41"/>
      </t>
    </mdx>
    <mdx n="0" f="m">
      <t c="1">
        <n x="194"/>
      </t>
    </mdx>
    <mdx n="0" f="m">
      <t c="5">
        <n x="240"/>
        <n x="241"/>
        <n x="209"/>
        <n x="210"/>
        <n x="256"/>
      </t>
    </mdx>
    <mdx n="0" f="m">
      <t c="5">
        <n x="115"/>
        <n x="178"/>
        <n x="144"/>
        <n x="145"/>
        <n x="256"/>
      </t>
    </mdx>
    <mdx n="0" f="m">
      <t c="5">
        <n x="165"/>
        <n x="238"/>
        <n x="239"/>
        <n x="260"/>
        <n x="271"/>
      </t>
    </mdx>
    <mdx n="0" f="m">
      <t c="5">
        <n x="171"/>
        <n x="172"/>
        <n x="242"/>
        <n x="261"/>
        <n x="113"/>
      </t>
    </mdx>
    <mdx n="0" f="m">
      <t c="4">
        <n x="232"/>
        <n x="233"/>
        <n x="234"/>
        <n x="235"/>
      </t>
    </mdx>
    <mdx n="0" f="m">
      <t c="4">
        <n x="12"/>
        <n x="74"/>
        <n x="162"/>
        <n x="248"/>
      </t>
    </mdx>
    <mdx n="0" f="m">
      <t c="4">
        <n x="105"/>
        <n x="2"/>
        <n x="3"/>
        <n x="4"/>
      </t>
    </mdx>
    <mdx n="0" f="m">
      <t c="1">
        <n x="243"/>
      </t>
    </mdx>
    <mdx n="0" f="m">
      <t c="1">
        <n x="128"/>
      </t>
    </mdx>
    <mdx n="0" f="m">
      <t c="5">
        <n x="257"/>
        <n x="57"/>
        <n x="258"/>
        <n x="272"/>
        <n x="273"/>
      </t>
    </mdx>
    <mdx n="0" f="m">
      <t c="4">
        <n x="163"/>
        <n x="164"/>
        <n x="64"/>
        <n x="263"/>
      </t>
    </mdx>
    <mdx n="0" f="m">
      <t c="4">
        <n x="83"/>
        <n x="84"/>
        <n x="85"/>
        <n x="265"/>
      </t>
    </mdx>
    <mdx n="0" f="m">
      <t c="3">
        <n x="227"/>
        <n x="228"/>
        <n x="229"/>
      </t>
    </mdx>
    <mdx n="0" f="m">
      <t c="3">
        <n x="97"/>
        <n x="170"/>
        <n x="254"/>
      </t>
    </mdx>
    <mdx n="0" f="m">
      <t c="4">
        <n x="173"/>
        <n x="266"/>
        <n x="267"/>
        <n x="268"/>
      </t>
    </mdx>
    <mdx n="0" f="m">
      <t c="5">
        <n x="107"/>
        <n x="108"/>
        <n x="8"/>
        <n x="60"/>
        <n x="113"/>
      </t>
    </mdx>
    <mdx n="0" f="m">
      <t c="2">
        <n x="32"/>
        <n x="33"/>
      </t>
    </mdx>
    <mdx n="0" f="m">
      <t c="5">
        <n x="6"/>
        <n x="7"/>
        <n x="155"/>
        <n x="274"/>
        <n x="132"/>
      </t>
    </mdx>
    <mdx n="0" f="m">
      <t c="4">
        <n x="257"/>
        <n x="57"/>
        <n x="258"/>
        <n x="272"/>
      </t>
    </mdx>
    <mdx n="0" f="m">
      <t c="2">
        <n x="227"/>
        <n x="228"/>
      </t>
    </mdx>
    <mdx n="0" f="m">
      <t c="3">
        <n x="173"/>
        <n x="266"/>
        <n x="267"/>
      </t>
    </mdx>
    <mdx n="0" f="m">
      <t c="3">
        <n x="51"/>
        <n x="52"/>
        <n x="53"/>
      </t>
    </mdx>
    <mdx n="0" f="m">
      <t c="4">
        <n x="6"/>
        <n x="7"/>
        <n x="155"/>
        <n x="274"/>
      </t>
    </mdx>
    <mdx n="0" f="m">
      <t c="1">
        <n x="227"/>
      </t>
    </mdx>
    <mdx n="0" f="m">
      <t c="2">
        <n x="173"/>
        <n x="266"/>
      </t>
    </mdx>
    <mdx n="0" f="m">
      <t c="2">
        <n x="194"/>
        <n x="195"/>
      </t>
    </mdx>
    <mdx n="0" f="m">
      <t c="1">
        <n x="90"/>
      </t>
    </mdx>
    <mdx n="0" f="m">
      <t c="1">
        <n x="51"/>
      </t>
    </mdx>
    <mdx n="0" f="m">
      <t c="2">
        <n x="157"/>
        <n x="114"/>
      </t>
    </mdx>
    <mdx n="0" f="m">
      <t c="1">
        <n x="212"/>
      </t>
    </mdx>
    <mdx n="0" f="m">
      <t c="5">
        <n x="62"/>
        <n x="63"/>
        <n x="64"/>
        <n x="259"/>
        <n x="44"/>
      </t>
    </mdx>
    <mdx n="0" f="m">
      <t c="4">
        <n x="240"/>
        <n x="241"/>
        <n x="209"/>
        <n x="210"/>
      </t>
    </mdx>
    <mdx n="0" f="m">
      <t c="4">
        <n x="115"/>
        <n x="178"/>
        <n x="144"/>
        <n x="145"/>
      </t>
    </mdx>
    <mdx n="0" f="m">
      <t c="3">
        <n x="240"/>
        <n x="241"/>
        <n x="209"/>
      </t>
    </mdx>
    <mdx n="0" f="v">
      <t c="6">
        <n x="128"/>
        <n x="129"/>
        <n x="130"/>
        <n x="131"/>
        <n x="132"/>
        <n x="179"/>
      </t>
    </mdx>
    <mdx n="0" f="v">
      <t c="6">
        <n x="9"/>
        <n x="10"/>
        <n x="37"/>
        <n x="38"/>
        <n x="39"/>
        <n x="179"/>
      </t>
    </mdx>
    <mdx n="0" f="v">
      <t c="6">
        <n x="65"/>
        <n x="66"/>
        <n x="198"/>
        <n x="199"/>
        <n x="200"/>
        <n x="193"/>
      </t>
    </mdx>
    <mdx n="0" f="v">
      <t c="6">
        <n x="204"/>
        <n x="205"/>
        <n x="206"/>
        <n x="207"/>
        <n x="208"/>
        <n x="193"/>
      </t>
    </mdx>
    <mdx n="0" f="v">
      <t c="6">
        <n x="100"/>
        <n x="101"/>
        <n x="209"/>
        <n x="210"/>
        <n x="211"/>
        <n x="193"/>
      </t>
    </mdx>
    <mdx n="0" f="v">
      <t c="6">
        <n x="9"/>
        <n x="10"/>
        <n x="37"/>
        <n x="38"/>
        <n x="39"/>
        <n x="193"/>
      </t>
    </mdx>
    <mdx n="0" f="v">
      <t c="6">
        <n x="133"/>
        <n x="134"/>
        <n x="135"/>
        <n x="136"/>
        <n x="137"/>
        <n x="179"/>
      </t>
    </mdx>
    <mdx n="0" f="v">
      <t c="6">
        <n x="150"/>
        <n x="151"/>
        <n x="86"/>
        <n x="152"/>
        <n x="153"/>
        <n x="179"/>
      </t>
    </mdx>
    <mdx n="0" f="v">
      <t c="6">
        <n x="51"/>
        <n x="52"/>
        <n x="53"/>
        <n x="54"/>
        <n x="55"/>
        <n x="179"/>
      </t>
    </mdx>
    <mdx n="0" f="v">
      <t c="6">
        <n x="32"/>
        <n x="33"/>
        <n x="34"/>
        <n x="35"/>
        <n x="36"/>
        <n x="193"/>
      </t>
    </mdx>
    <mdx n="0" f="v">
      <t c="6">
        <n x="65"/>
        <n x="66"/>
        <n x="147"/>
        <n x="148"/>
        <n x="149"/>
        <n x="179"/>
      </t>
    </mdx>
    <mdx n="0" f="v">
      <t c="6">
        <n x="21"/>
        <n x="95"/>
        <n x="96"/>
        <n x="220"/>
        <n x="26"/>
        <n x="179"/>
      </t>
    </mdx>
    <mdx n="0" f="v">
      <t c="6">
        <n x="65"/>
        <n x="66"/>
        <n x="147"/>
        <n x="148"/>
        <n x="149"/>
        <n x="193"/>
      </t>
    </mdx>
    <mdx n="0" f="v">
      <t c="6">
        <n x="21"/>
        <n x="95"/>
        <n x="96"/>
        <n x="220"/>
        <n x="26"/>
        <n x="193"/>
      </t>
    </mdx>
    <mdx n="0" f="v">
      <t c="6">
        <n x="107"/>
        <n x="108"/>
        <n x="174"/>
        <n x="248"/>
        <n x="36"/>
        <n x="193"/>
      </t>
    </mdx>
    <mdx n="0" f="v">
      <t c="6">
        <n x="124"/>
        <n x="125"/>
        <n x="126"/>
        <n x="127"/>
        <n x="122"/>
        <n x="179"/>
      </t>
    </mdx>
    <mdx n="0" f="v">
      <t c="6">
        <n x="167"/>
        <n x="168"/>
        <n x="169"/>
        <n x="249"/>
        <n x="250"/>
        <n x="179"/>
      </t>
    </mdx>
    <mdx n="0" f="v">
      <t c="6">
        <n x="49"/>
        <n x="50"/>
        <n x="102"/>
        <n x="103"/>
        <n x="104"/>
        <n x="193"/>
      </t>
    </mdx>
    <mdx n="0" f="v">
      <t c="6">
        <n x="12"/>
        <n x="74"/>
        <n x="162"/>
        <n x="248"/>
        <n x="251"/>
        <n x="193"/>
      </t>
    </mdx>
    <mdx n="0" f="v">
      <t c="6">
        <n x="12"/>
        <n x="74"/>
        <n x="162"/>
        <n x="248"/>
        <n x="251"/>
        <n x="179"/>
      </t>
    </mdx>
    <mdx n="0" f="v">
      <t c="6">
        <n x="6"/>
        <n x="7"/>
        <n x="8"/>
        <n x="60"/>
        <n x="61"/>
        <n x="179"/>
      </t>
    </mdx>
    <mdx n="0" f="v">
      <t c="6">
        <n x="12"/>
        <n x="13"/>
        <n x="14"/>
        <n x="15"/>
        <n x="122"/>
        <n x="179"/>
      </t>
    </mdx>
    <mdx n="0" f="v">
      <t c="6">
        <n x="167"/>
        <n x="168"/>
        <n x="169"/>
        <n x="249"/>
        <n x="250"/>
        <n x="193"/>
      </t>
    </mdx>
    <mdx n="0" f="v">
      <t c="6">
        <n x="116"/>
        <n x="117"/>
        <n x="166"/>
        <n x="247"/>
        <n x="149"/>
        <n x="179"/>
      </t>
    </mdx>
    <mdx n="0" f="v">
      <t c="6">
        <n x="133"/>
        <n x="134"/>
        <n x="135"/>
        <n x="136"/>
        <n x="137"/>
        <n x="193"/>
      </t>
    </mdx>
    <mdx n="0" f="v">
      <t c="6">
        <n x="107"/>
        <n x="108"/>
        <n x="174"/>
        <n x="248"/>
        <n x="36"/>
        <n x="179"/>
      </t>
    </mdx>
    <mdx n="0" f="v">
      <t c="6">
        <n x="88"/>
        <n x="89"/>
        <n x="166"/>
        <n x="247"/>
        <n x="219"/>
        <n x="193"/>
      </t>
    </mdx>
    <mdx n="0" f="v">
      <t c="6">
        <n x="118"/>
        <n x="119"/>
        <n x="120"/>
        <n x="121"/>
        <n x="44"/>
        <n x="179"/>
      </t>
    </mdx>
    <mdx n="0" f="v">
      <t c="6">
        <n x="49"/>
        <n x="50"/>
        <n x="102"/>
        <n x="103"/>
        <n x="104"/>
        <n x="179"/>
      </t>
    </mdx>
    <mdx n="0" f="v">
      <t c="6">
        <n x="98"/>
        <n x="99"/>
        <n x="34"/>
        <n x="35"/>
        <n x="82"/>
        <n x="179"/>
      </t>
    </mdx>
    <mdx n="0" f="v">
      <t c="6">
        <n x="90"/>
        <n x="91"/>
        <n x="92"/>
        <n x="93"/>
        <n x="94"/>
        <n x="179"/>
      </t>
    </mdx>
    <mdx n="0" f="v">
      <t c="6">
        <n x="69"/>
        <n x="236"/>
        <n x="237"/>
        <n x="252"/>
        <n x="224"/>
        <n x="179"/>
      </t>
    </mdx>
    <mdx n="0" f="v">
      <t c="6">
        <n x="90"/>
        <n x="91"/>
        <n x="92"/>
        <n x="93"/>
        <n x="94"/>
        <n x="193"/>
      </t>
    </mdx>
    <mdx n="0" f="v">
      <t c="6">
        <n x="65"/>
        <n x="66"/>
        <n x="156"/>
        <n x="148"/>
        <n x="123"/>
        <n x="179"/>
      </t>
    </mdx>
    <mdx n="0" f="v">
      <t c="6">
        <n x="98"/>
        <n x="99"/>
        <n x="34"/>
        <n x="35"/>
        <n x="82"/>
        <n x="193"/>
      </t>
    </mdx>
    <mdx n="0" f="v">
      <t c="6">
        <n x="142"/>
        <n x="143"/>
        <n x="144"/>
        <n x="145"/>
        <n x="146"/>
        <n x="179"/>
      </t>
    </mdx>
    <mdx n="0" f="v">
      <t c="6">
        <n x="158"/>
        <n x="159"/>
        <n x="160"/>
        <n x="161"/>
        <n x="262"/>
        <n x="193"/>
      </t>
    </mdx>
    <mdx n="0" f="v">
      <t c="6">
        <n x="173"/>
        <n x="266"/>
        <n x="267"/>
        <n x="268"/>
        <n x="262"/>
        <n x="179"/>
      </t>
    </mdx>
    <mdx n="0" f="v">
      <t c="6">
        <n x="65"/>
        <n x="66"/>
        <n x="198"/>
        <n x="199"/>
        <n x="200"/>
        <n x="179"/>
      </t>
    </mdx>
    <mdx n="0" f="v">
      <t c="6">
        <n x="51"/>
        <n x="52"/>
        <n x="53"/>
        <n x="54"/>
        <n x="55"/>
        <n x="193"/>
      </t>
    </mdx>
    <mdx n="0" f="v">
      <t c="6">
        <n x="204"/>
        <n x="205"/>
        <n x="206"/>
        <n x="207"/>
        <n x="208"/>
        <n x="179"/>
      </t>
    </mdx>
    <mdx n="0" f="v">
      <t c="6">
        <n x="173"/>
        <n x="266"/>
        <n x="267"/>
        <n x="268"/>
        <n x="262"/>
        <n x="193"/>
      </t>
    </mdx>
    <mdx n="0" f="v">
      <t c="6">
        <n x="118"/>
        <n x="119"/>
        <n x="120"/>
        <n x="121"/>
        <n x="44"/>
        <n x="193"/>
      </t>
    </mdx>
    <mdx n="0" f="v">
      <t c="6">
        <n x="116"/>
        <n x="117"/>
        <n x="166"/>
        <n x="247"/>
        <n x="149"/>
        <n x="193"/>
      </t>
    </mdx>
    <mdx n="0" f="v">
      <t c="6">
        <n x="27"/>
        <n x="28"/>
        <n x="29"/>
        <n x="30"/>
        <n x="123"/>
        <n x="193"/>
      </t>
    </mdx>
    <mdx n="0" f="v">
      <t c="6">
        <n x="65"/>
        <n x="66"/>
        <n x="156"/>
        <n x="148"/>
        <n x="123"/>
        <n x="193"/>
      </t>
    </mdx>
    <mdx n="0" f="v">
      <t c="6">
        <n x="16"/>
        <n x="17"/>
        <n x="18"/>
        <n x="81"/>
        <n x="82"/>
        <n x="179"/>
      </t>
    </mdx>
    <mdx n="0" f="v">
      <t c="6">
        <n x="171"/>
        <n x="172"/>
        <n x="242"/>
        <n x="261"/>
        <n x="113"/>
        <n x="179"/>
      </t>
    </mdx>
    <mdx n="0" f="v">
      <t c="6">
        <n x="142"/>
        <n x="143"/>
        <n x="144"/>
        <n x="145"/>
        <n x="146"/>
        <n x="193"/>
      </t>
    </mdx>
    <mdx n="0" f="v">
      <t c="6">
        <n x="16"/>
        <n x="17"/>
        <n x="18"/>
        <n x="81"/>
        <n x="82"/>
        <n x="193"/>
      </t>
    </mdx>
    <mdx n="0" f="v">
      <t c="6">
        <n x="171"/>
        <n x="172"/>
        <n x="242"/>
        <n x="261"/>
        <n x="113"/>
        <n x="193"/>
      </t>
    </mdx>
    <mdx n="0" f="v">
      <t c="6">
        <n x="69"/>
        <n x="236"/>
        <n x="237"/>
        <n x="252"/>
        <n x="224"/>
        <n x="193"/>
      </t>
    </mdx>
    <mdx n="0" f="v">
      <t c="6">
        <n x="100"/>
        <n x="101"/>
        <n x="209"/>
        <n x="210"/>
        <n x="211"/>
        <n x="179"/>
      </t>
    </mdx>
    <mdx n="0" f="v">
      <t c="6">
        <n x="19"/>
        <n x="20"/>
        <n x="183"/>
        <n x="184"/>
        <n x="185"/>
        <n x="179"/>
      </t>
    </mdx>
    <mdx n="0" f="v">
      <t c="6">
        <n x="88"/>
        <n x="89"/>
        <n x="166"/>
        <n x="247"/>
        <n x="219"/>
        <n x="179"/>
      </t>
    </mdx>
    <mdx n="0" f="v">
      <t c="6">
        <n x="158"/>
        <n x="159"/>
        <n x="160"/>
        <n x="161"/>
        <n x="262"/>
        <n x="179"/>
      </t>
    </mdx>
    <mdx n="0" f="v">
      <t c="6">
        <n x="32"/>
        <n x="33"/>
        <n x="34"/>
        <n x="35"/>
        <n x="36"/>
        <n x="179"/>
      </t>
    </mdx>
    <mdx n="0" f="v">
      <t c="6">
        <n x="138"/>
        <n x="139"/>
        <n x="140"/>
        <n x="141"/>
        <n x="61"/>
        <n x="193"/>
      </t>
    </mdx>
    <mdx n="0" f="v">
      <t c="6">
        <n x="138"/>
        <n x="139"/>
        <n x="140"/>
        <n x="141"/>
        <n x="61"/>
        <n x="179"/>
      </t>
    </mdx>
    <mdx n="0" f="v">
      <t c="2">
        <n x="154"/>
        <n x="193"/>
      </t>
    </mdx>
    <mdx n="0" f="v">
      <t c="2">
        <n x="154"/>
        <n x="179"/>
      </t>
    </mdx>
    <mdx n="0" f="v">
      <t c="6">
        <n x="56"/>
        <n x="57"/>
        <n x="180"/>
        <n x="181"/>
        <n x="182"/>
        <n x="193"/>
      </t>
    </mdx>
    <mdx n="0" f="v">
      <t c="6">
        <n x="56"/>
        <n x="57"/>
        <n x="180"/>
        <n x="181"/>
        <n x="182"/>
        <n x="179"/>
      </t>
    </mdx>
    <mdx n="0" f="v">
      <t c="6">
        <n x="106"/>
        <n x="186"/>
        <n x="187"/>
        <n x="188"/>
        <n x="189"/>
        <n x="193"/>
      </t>
    </mdx>
    <mdx n="0" f="v">
      <t c="6">
        <n x="106"/>
        <n x="186"/>
        <n x="187"/>
        <n x="188"/>
        <n x="189"/>
        <n x="179"/>
      </t>
    </mdx>
    <mdx n="0" f="v">
      <t c="6">
        <n x="124"/>
        <n x="125"/>
        <n x="190"/>
        <n x="191"/>
        <n x="192"/>
        <n x="193"/>
      </t>
    </mdx>
    <mdx n="0" f="v">
      <t c="6">
        <n x="124"/>
        <n x="125"/>
        <n x="190"/>
        <n x="191"/>
        <n x="192"/>
        <n x="179"/>
      </t>
    </mdx>
    <mdx n="0" f="v">
      <t c="6">
        <n x="194"/>
        <n x="195"/>
        <n x="196"/>
        <n x="197"/>
        <n x="36"/>
        <n x="179"/>
      </t>
    </mdx>
    <mdx n="0" f="v">
      <t c="6">
        <n x="194"/>
        <n x="195"/>
        <n x="196"/>
        <n x="197"/>
        <n x="36"/>
        <n x="193"/>
      </t>
    </mdx>
    <mdx n="0" f="v">
      <t c="6">
        <n x="79"/>
        <n x="80"/>
        <n x="201"/>
        <n x="202"/>
        <n x="203"/>
        <n x="193"/>
      </t>
    </mdx>
    <mdx n="0" f="v">
      <t c="6">
        <n x="79"/>
        <n x="80"/>
        <n x="201"/>
        <n x="202"/>
        <n x="203"/>
        <n x="179"/>
      </t>
    </mdx>
    <mdx n="0" f="v">
      <t c="6">
        <n x="212"/>
        <n x="213"/>
        <n x="214"/>
        <n x="215"/>
        <n x="26"/>
        <n x="193"/>
      </t>
    </mdx>
    <mdx n="0" f="v">
      <t c="6">
        <n x="212"/>
        <n x="213"/>
        <n x="214"/>
        <n x="215"/>
        <n x="26"/>
        <n x="179"/>
      </t>
    </mdx>
    <mdx n="0" f="v">
      <t c="6">
        <n x="216"/>
        <n x="217"/>
        <n x="209"/>
        <n x="218"/>
        <n x="219"/>
        <n x="193"/>
      </t>
    </mdx>
    <mdx n="0" f="v">
      <t c="6">
        <n x="216"/>
        <n x="217"/>
        <n x="209"/>
        <n x="218"/>
        <n x="219"/>
        <n x="179"/>
      </t>
    </mdx>
    <mdx n="0" f="v">
      <t c="6">
        <n x="221"/>
        <n x="91"/>
        <n x="222"/>
        <n x="223"/>
        <n x="5"/>
        <n x="193"/>
      </t>
    </mdx>
    <mdx n="0" f="v">
      <t c="6">
        <n x="221"/>
        <n x="91"/>
        <n x="222"/>
        <n x="223"/>
        <n x="5"/>
        <n x="179"/>
      </t>
    </mdx>
    <mdx n="0" f="v">
      <t c="6">
        <n x="31"/>
        <n x="114"/>
        <n x="53"/>
        <n x="54"/>
        <n x="224"/>
        <n x="193"/>
      </t>
    </mdx>
    <mdx n="0" f="v">
      <t c="6">
        <n x="31"/>
        <n x="114"/>
        <n x="53"/>
        <n x="54"/>
        <n x="224"/>
        <n x="179"/>
      </t>
    </mdx>
    <mdx n="0" f="v">
      <t c="6">
        <n x="56"/>
        <n x="57"/>
        <n x="58"/>
        <n x="59"/>
        <n x="225"/>
        <n x="193"/>
      </t>
    </mdx>
    <mdx n="0" f="v">
      <t c="6">
        <n x="56"/>
        <n x="57"/>
        <n x="58"/>
        <n x="59"/>
        <n x="225"/>
        <n x="179"/>
      </t>
    </mdx>
    <mdx n="0" f="v">
      <t c="6">
        <n x="70"/>
        <n x="71"/>
        <n x="72"/>
        <n x="73"/>
        <n x="226"/>
        <n x="193"/>
      </t>
    </mdx>
    <mdx n="0" f="v">
      <t c="6">
        <n x="70"/>
        <n x="71"/>
        <n x="72"/>
        <n x="73"/>
        <n x="226"/>
        <n x="179"/>
      </t>
    </mdx>
    <mdx n="0" f="v">
      <t c="6">
        <n x="19"/>
        <n x="20"/>
        <n x="86"/>
        <n x="87"/>
        <n x="211"/>
        <n x="193"/>
      </t>
    </mdx>
    <mdx n="0" f="v">
      <t c="6">
        <n x="19"/>
        <n x="20"/>
        <n x="86"/>
        <n x="87"/>
        <n x="211"/>
        <n x="179"/>
      </t>
    </mdx>
    <mdx n="0" f="v">
      <t c="6">
        <n x="227"/>
        <n x="228"/>
        <n x="229"/>
        <n x="230"/>
        <n x="231"/>
        <n x="179"/>
      </t>
    </mdx>
    <mdx n="0" f="v">
      <t c="6">
        <n x="227"/>
        <n x="228"/>
        <n x="229"/>
        <n x="230"/>
        <n x="231"/>
        <n x="193"/>
      </t>
    </mdx>
    <mdx n="0" f="v">
      <t c="6">
        <n x="232"/>
        <n x="233"/>
        <n x="234"/>
        <n x="235"/>
        <n x="5"/>
        <n x="179"/>
      </t>
    </mdx>
    <mdx n="0" f="v">
      <t c="6">
        <n x="232"/>
        <n x="233"/>
        <n x="234"/>
        <n x="235"/>
        <n x="5"/>
        <n x="193"/>
      </t>
    </mdx>
    <mdx n="0" f="v">
      <t c="6">
        <n x="75"/>
        <n x="76"/>
        <n x="77"/>
        <n x="78"/>
        <n x="123"/>
        <n x="179"/>
      </t>
    </mdx>
    <mdx n="0" f="v">
      <t c="6">
        <n x="75"/>
        <n x="76"/>
        <n x="77"/>
        <n x="78"/>
        <n x="123"/>
        <n x="193"/>
      </t>
    </mdx>
    <mdx n="0" f="v">
      <t c="6">
        <n x="243"/>
        <n x="244"/>
        <n x="245"/>
        <n x="246"/>
        <n x="253"/>
        <n x="193"/>
      </t>
    </mdx>
    <mdx n="0" f="v">
      <t c="6">
        <n x="243"/>
        <n x="244"/>
        <n x="245"/>
        <n x="246"/>
        <n x="253"/>
        <n x="179"/>
      </t>
    </mdx>
    <mdx n="0" f="v">
      <t c="6">
        <n x="97"/>
        <n x="170"/>
        <n x="254"/>
        <n x="255"/>
        <n x="256"/>
        <n x="179"/>
      </t>
    </mdx>
    <mdx n="0" f="v">
      <t c="6">
        <n x="97"/>
        <n x="170"/>
        <n x="254"/>
        <n x="255"/>
        <n x="256"/>
        <n x="193"/>
      </t>
    </mdx>
    <mdx n="0" f="v">
      <t c="6">
        <n x="175"/>
        <n x="176"/>
        <n x="177"/>
        <n x="218"/>
        <n x="137"/>
        <n x="193"/>
      </t>
    </mdx>
    <mdx n="0" f="v">
      <t c="6">
        <n x="175"/>
        <n x="176"/>
        <n x="177"/>
        <n x="218"/>
        <n x="137"/>
        <n x="179"/>
      </t>
    </mdx>
    <mdx n="0" f="v">
      <t c="6">
        <n x="105"/>
        <n x="2"/>
        <n x="3"/>
        <n x="4"/>
        <n x="123"/>
        <n x="193"/>
      </t>
    </mdx>
    <mdx n="0" f="v">
      <t c="6">
        <n x="105"/>
        <n x="2"/>
        <n x="3"/>
        <n x="4"/>
        <n x="123"/>
        <n x="179"/>
      </t>
    </mdx>
    <mdx n="0" f="v">
      <t c="6">
        <n x="163"/>
        <n x="164"/>
        <n x="64"/>
        <n x="263"/>
        <n x="264"/>
        <n x="179"/>
      </t>
    </mdx>
    <mdx n="0" f="v">
      <t c="6">
        <n x="163"/>
        <n x="164"/>
        <n x="64"/>
        <n x="263"/>
        <n x="264"/>
        <n x="193"/>
      </t>
    </mdx>
    <mdx n="0" f="v">
      <t c="6">
        <n x="83"/>
        <n x="84"/>
        <n x="85"/>
        <n x="265"/>
        <n x="200"/>
        <n x="193"/>
      </t>
    </mdx>
    <mdx n="0" f="v">
      <t c="6">
        <n x="83"/>
        <n x="84"/>
        <n x="85"/>
        <n x="265"/>
        <n x="200"/>
        <n x="179"/>
      </t>
    </mdx>
    <mdx n="0" f="v">
      <t c="6">
        <n x="157"/>
        <n x="114"/>
        <n x="269"/>
        <n x="270"/>
        <n x="122"/>
        <n x="179"/>
      </t>
    </mdx>
    <mdx n="0" f="v">
      <t c="6">
        <n x="157"/>
        <n x="114"/>
        <n x="269"/>
        <n x="270"/>
        <n x="122"/>
        <n x="193"/>
      </t>
    </mdx>
    <mdx n="0" f="v">
      <t c="6">
        <n x="240"/>
        <n x="241"/>
        <n x="209"/>
        <n x="210"/>
        <n x="256"/>
        <n x="193"/>
      </t>
    </mdx>
    <mdx n="0" f="v">
      <t c="6">
        <n x="240"/>
        <n x="241"/>
        <n x="209"/>
        <n x="210"/>
        <n x="256"/>
        <n x="179"/>
      </t>
    </mdx>
    <mdx n="0" f="v">
      <t c="6">
        <n x="115"/>
        <n x="178"/>
        <n x="144"/>
        <n x="145"/>
        <n x="256"/>
        <n x="179"/>
      </t>
    </mdx>
    <mdx n="0" f="v">
      <t c="6">
        <n x="115"/>
        <n x="178"/>
        <n x="144"/>
        <n x="145"/>
        <n x="256"/>
        <n x="193"/>
      </t>
    </mdx>
    <mdx n="0" f="v">
      <t c="6">
        <n x="165"/>
        <n x="238"/>
        <n x="239"/>
        <n x="260"/>
        <n x="271"/>
        <n x="193"/>
      </t>
    </mdx>
    <mdx n="0" f="v">
      <t c="6">
        <n x="165"/>
        <n x="238"/>
        <n x="239"/>
        <n x="260"/>
        <n x="271"/>
        <n x="179"/>
      </t>
    </mdx>
    <mdx n="0" f="v">
      <t c="6">
        <n x="257"/>
        <n x="57"/>
        <n x="258"/>
        <n x="272"/>
        <n x="273"/>
        <n x="193"/>
      </t>
    </mdx>
    <mdx n="0" f="v">
      <t c="6">
        <n x="257"/>
        <n x="57"/>
        <n x="258"/>
        <n x="272"/>
        <n x="273"/>
        <n x="179"/>
      </t>
    </mdx>
    <mdx n="0" f="v">
      <t c="6">
        <n x="107"/>
        <n x="108"/>
        <n x="8"/>
        <n x="60"/>
        <n x="113"/>
        <n x="193"/>
      </t>
    </mdx>
    <mdx n="0" f="v">
      <t c="6">
        <n x="107"/>
        <n x="108"/>
        <n x="8"/>
        <n x="60"/>
        <n x="113"/>
        <n x="179"/>
      </t>
    </mdx>
    <mdx n="0" f="v">
      <t c="6">
        <n x="6"/>
        <n x="7"/>
        <n x="155"/>
        <n x="274"/>
        <n x="132"/>
        <n x="193"/>
      </t>
    </mdx>
    <mdx n="0" f="v">
      <t c="6">
        <n x="6"/>
        <n x="7"/>
        <n x="155"/>
        <n x="274"/>
        <n x="132"/>
        <n x="179"/>
      </t>
    </mdx>
    <mdx n="0" f="v">
      <t c="6">
        <n x="62"/>
        <n x="63"/>
        <n x="64"/>
        <n x="259"/>
        <n x="44"/>
        <n x="193"/>
      </t>
    </mdx>
    <mdx n="0" f="v">
      <t c="6">
        <n x="62"/>
        <n x="63"/>
        <n x="64"/>
        <n x="259"/>
        <n x="44"/>
        <n x="179"/>
      </t>
    </mdx>
    <mdx n="0" f="v">
      <t c="6">
        <n x="45"/>
        <n x="46"/>
        <n x="47"/>
        <n x="48"/>
        <n x="36"/>
        <n x="179"/>
      </t>
    </mdx>
    <mdx n="0" f="v">
      <t c="6">
        <n x="27"/>
        <n x="28"/>
        <n x="29"/>
        <n x="30"/>
        <n x="123"/>
        <n x="179"/>
      </t>
    </mdx>
    <mdx n="0" f="v">
      <t c="6">
        <n x="109"/>
        <n x="110"/>
        <n x="111"/>
        <n x="112"/>
        <n x="113"/>
        <n x="179"/>
      </t>
    </mdx>
    <mdx n="0" f="v">
      <t c="6">
        <n x="22"/>
        <n x="23"/>
        <n x="24"/>
        <n x="25"/>
        <n x="26"/>
        <n x="179"/>
      </t>
    </mdx>
    <mdx n="0" f="v">
      <t c="6">
        <n x="9"/>
        <n x="10"/>
        <n x="11"/>
        <n x="67"/>
        <n x="68"/>
        <n x="179"/>
      </t>
    </mdx>
    <mdx n="0" f="v">
      <t c="6">
        <n x="40"/>
        <n x="41"/>
        <n x="42"/>
        <n x="43"/>
        <n x="44"/>
        <n x="179"/>
      </t>
    </mdx>
    <mdx n="0" f="v">
      <t c="6">
        <n x="1"/>
        <n x="2"/>
        <n x="3"/>
        <n x="4"/>
        <n x="5"/>
        <n x="179"/>
      </t>
    </mdx>
    <mdx n="0" f="v">
      <t c="6">
        <n x="19"/>
        <n x="20"/>
        <n x="183"/>
        <n x="184"/>
        <n x="185"/>
        <n x="193"/>
      </t>
    </mdx>
    <mdx n="0" f="v">
      <t c="6">
        <n x="1"/>
        <n x="2"/>
        <n x="3"/>
        <n x="4"/>
        <n x="5"/>
        <n x="193"/>
      </t>
    </mdx>
    <mdx n="0" f="v">
      <t c="6">
        <n x="12"/>
        <n x="13"/>
        <n x="14"/>
        <n x="15"/>
        <n x="122"/>
        <n x="193"/>
      </t>
    </mdx>
    <mdx n="0" f="v">
      <t c="6">
        <n x="40"/>
        <n x="41"/>
        <n x="42"/>
        <n x="43"/>
        <n x="44"/>
        <n x="193"/>
      </t>
    </mdx>
    <mdx n="0" f="v">
      <t c="6">
        <n x="9"/>
        <n x="10"/>
        <n x="11"/>
        <n x="67"/>
        <n x="68"/>
        <n x="193"/>
      </t>
    </mdx>
    <mdx n="0" f="v">
      <t c="6">
        <n x="150"/>
        <n x="151"/>
        <n x="86"/>
        <n x="152"/>
        <n x="153"/>
        <n x="193"/>
      </t>
    </mdx>
    <mdx n="0" f="v">
      <t c="6">
        <n x="128"/>
        <n x="129"/>
        <n x="130"/>
        <n x="131"/>
        <n x="132"/>
        <n x="193"/>
      </t>
    </mdx>
    <mdx n="0" f="v">
      <t c="6">
        <n x="22"/>
        <n x="23"/>
        <n x="24"/>
        <n x="25"/>
        <n x="26"/>
        <n x="193"/>
      </t>
    </mdx>
    <mdx n="0" f="v">
      <t c="6">
        <n x="124"/>
        <n x="125"/>
        <n x="126"/>
        <n x="127"/>
        <n x="122"/>
        <n x="193"/>
      </t>
    </mdx>
    <mdx n="0" f="v">
      <t c="6">
        <n x="109"/>
        <n x="110"/>
        <n x="111"/>
        <n x="112"/>
        <n x="113"/>
        <n x="193"/>
      </t>
    </mdx>
    <mdx n="0" f="v">
      <t c="6">
        <n x="6"/>
        <n x="7"/>
        <n x="8"/>
        <n x="60"/>
        <n x="61"/>
        <n x="193"/>
      </t>
    </mdx>
    <mdx n="0" f="v">
      <t c="6">
        <n x="45"/>
        <n x="46"/>
        <n x="47"/>
        <n x="48"/>
        <n x="36"/>
        <n x="193"/>
      </t>
    </mdx>
  </mdxMetadata>
  <valueMetadata count="464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  <bk>
      <rc t="1" v="32"/>
    </bk>
    <bk>
      <rc t="1" v="33"/>
    </bk>
    <bk>
      <rc t="1" v="34"/>
    </bk>
    <bk>
      <rc t="1" v="35"/>
    </bk>
    <bk>
      <rc t="1" v="36"/>
    </bk>
    <bk>
      <rc t="1" v="37"/>
    </bk>
    <bk>
      <rc t="1" v="38"/>
    </bk>
    <bk>
      <rc t="1" v="39"/>
    </bk>
    <bk>
      <rc t="1" v="40"/>
    </bk>
    <bk>
      <rc t="1" v="41"/>
    </bk>
    <bk>
      <rc t="1" v="42"/>
    </bk>
    <bk>
      <rc t="1" v="43"/>
    </bk>
    <bk>
      <rc t="1" v="44"/>
    </bk>
    <bk>
      <rc t="1" v="45"/>
    </bk>
    <bk>
      <rc t="1" v="46"/>
    </bk>
    <bk>
      <rc t="1" v="47"/>
    </bk>
    <bk>
      <rc t="1" v="48"/>
    </bk>
    <bk>
      <rc t="1" v="49"/>
    </bk>
    <bk>
      <rc t="1" v="50"/>
    </bk>
    <bk>
      <rc t="1" v="51"/>
    </bk>
    <bk>
      <rc t="1" v="52"/>
    </bk>
    <bk>
      <rc t="1" v="53"/>
    </bk>
    <bk>
      <rc t="1" v="54"/>
    </bk>
    <bk>
      <rc t="1" v="55"/>
    </bk>
    <bk>
      <rc t="1" v="56"/>
    </bk>
    <bk>
      <rc t="1" v="57"/>
    </bk>
    <bk>
      <rc t="1" v="58"/>
    </bk>
    <bk>
      <rc t="1" v="59"/>
    </bk>
    <bk>
      <rc t="1" v="60"/>
    </bk>
    <bk>
      <rc t="1" v="61"/>
    </bk>
    <bk>
      <rc t="1" v="62"/>
    </bk>
    <bk>
      <rc t="1" v="63"/>
    </bk>
    <bk>
      <rc t="1" v="64"/>
    </bk>
    <bk>
      <rc t="1" v="65"/>
    </bk>
    <bk>
      <rc t="1" v="66"/>
    </bk>
    <bk>
      <rc t="1" v="67"/>
    </bk>
    <bk>
      <rc t="1" v="68"/>
    </bk>
    <bk>
      <rc t="1" v="69"/>
    </bk>
    <bk>
      <rc t="1" v="70"/>
    </bk>
    <bk>
      <rc t="1" v="71"/>
    </bk>
    <bk>
      <rc t="1" v="72"/>
    </bk>
    <bk>
      <rc t="1" v="73"/>
    </bk>
    <bk>
      <rc t="1" v="74"/>
    </bk>
    <bk>
      <rc t="1" v="75"/>
    </bk>
    <bk>
      <rc t="1" v="76"/>
    </bk>
    <bk>
      <rc t="1" v="77"/>
    </bk>
    <bk>
      <rc t="1" v="78"/>
    </bk>
    <bk>
      <rc t="1" v="79"/>
    </bk>
    <bk>
      <rc t="1" v="80"/>
    </bk>
    <bk>
      <rc t="1" v="81"/>
    </bk>
    <bk>
      <rc t="1" v="82"/>
    </bk>
    <bk>
      <rc t="1" v="83"/>
    </bk>
    <bk>
      <rc t="1" v="84"/>
    </bk>
    <bk>
      <rc t="1" v="85"/>
    </bk>
    <bk>
      <rc t="1" v="86"/>
    </bk>
    <bk>
      <rc t="1" v="87"/>
    </bk>
    <bk>
      <rc t="1" v="88"/>
    </bk>
    <bk>
      <rc t="1" v="89"/>
    </bk>
    <bk>
      <rc t="1" v="90"/>
    </bk>
    <bk>
      <rc t="1" v="91"/>
    </bk>
    <bk>
      <rc t="1" v="92"/>
    </bk>
    <bk>
      <rc t="1" v="93"/>
    </bk>
    <bk>
      <rc t="1" v="94"/>
    </bk>
    <bk>
      <rc t="1" v="95"/>
    </bk>
    <bk>
      <rc t="1" v="96"/>
    </bk>
    <bk>
      <rc t="1" v="97"/>
    </bk>
    <bk>
      <rc t="1" v="98"/>
    </bk>
    <bk>
      <rc t="1" v="99"/>
    </bk>
    <bk>
      <rc t="1" v="100"/>
    </bk>
    <bk>
      <rc t="1" v="101"/>
    </bk>
    <bk>
      <rc t="1" v="102"/>
    </bk>
    <bk>
      <rc t="1" v="103"/>
    </bk>
    <bk>
      <rc t="1" v="104"/>
    </bk>
    <bk>
      <rc t="1" v="105"/>
    </bk>
    <bk>
      <rc t="1" v="106"/>
    </bk>
    <bk>
      <rc t="1" v="107"/>
    </bk>
    <bk>
      <rc t="1" v="108"/>
    </bk>
    <bk>
      <rc t="1" v="109"/>
    </bk>
    <bk>
      <rc t="1" v="110"/>
    </bk>
    <bk>
      <rc t="1" v="111"/>
    </bk>
    <bk>
      <rc t="1" v="112"/>
    </bk>
    <bk>
      <rc t="1" v="113"/>
    </bk>
    <bk>
      <rc t="1" v="114"/>
    </bk>
    <bk>
      <rc t="1" v="115"/>
    </bk>
    <bk>
      <rc t="1" v="116"/>
    </bk>
    <bk>
      <rc t="1" v="117"/>
    </bk>
    <bk>
      <rc t="1" v="118"/>
    </bk>
    <bk>
      <rc t="1" v="119"/>
    </bk>
    <bk>
      <rc t="1" v="120"/>
    </bk>
    <bk>
      <rc t="1" v="121"/>
    </bk>
    <bk>
      <rc t="1" v="122"/>
    </bk>
    <bk>
      <rc t="1" v="123"/>
    </bk>
    <bk>
      <rc t="1" v="124"/>
    </bk>
    <bk>
      <rc t="1" v="125"/>
    </bk>
    <bk>
      <rc t="1" v="126"/>
    </bk>
    <bk>
      <rc t="1" v="127"/>
    </bk>
    <bk>
      <rc t="1" v="128"/>
    </bk>
    <bk>
      <rc t="1" v="129"/>
    </bk>
    <bk>
      <rc t="1" v="130"/>
    </bk>
    <bk>
      <rc t="1" v="131"/>
    </bk>
    <bk>
      <rc t="1" v="132"/>
    </bk>
    <bk>
      <rc t="1" v="133"/>
    </bk>
    <bk>
      <rc t="1" v="134"/>
    </bk>
    <bk>
      <rc t="1" v="135"/>
    </bk>
    <bk>
      <rc t="1" v="136"/>
    </bk>
    <bk>
      <rc t="1" v="137"/>
    </bk>
    <bk>
      <rc t="1" v="138"/>
    </bk>
    <bk>
      <rc t="1" v="139"/>
    </bk>
    <bk>
      <rc t="1" v="140"/>
    </bk>
    <bk>
      <rc t="1" v="141"/>
    </bk>
    <bk>
      <rc t="1" v="142"/>
    </bk>
    <bk>
      <rc t="1" v="143"/>
    </bk>
    <bk>
      <rc t="1" v="144"/>
    </bk>
    <bk>
      <rc t="1" v="145"/>
    </bk>
    <bk>
      <rc t="1" v="146"/>
    </bk>
    <bk>
      <rc t="1" v="147"/>
    </bk>
    <bk>
      <rc t="1" v="148"/>
    </bk>
    <bk>
      <rc t="1" v="149"/>
    </bk>
    <bk>
      <rc t="1" v="150"/>
    </bk>
    <bk>
      <rc t="1" v="151"/>
    </bk>
    <bk>
      <rc t="1" v="152"/>
    </bk>
    <bk>
      <rc t="1" v="153"/>
    </bk>
    <bk>
      <rc t="1" v="154"/>
    </bk>
    <bk>
      <rc t="1" v="155"/>
    </bk>
    <bk>
      <rc t="1" v="156"/>
    </bk>
    <bk>
      <rc t="1" v="157"/>
    </bk>
    <bk>
      <rc t="1" v="158"/>
    </bk>
    <bk>
      <rc t="1" v="159"/>
    </bk>
    <bk>
      <rc t="1" v="160"/>
    </bk>
    <bk>
      <rc t="1" v="161"/>
    </bk>
    <bk>
      <rc t="1" v="162"/>
    </bk>
    <bk>
      <rc t="1" v="163"/>
    </bk>
    <bk>
      <rc t="1" v="164"/>
    </bk>
    <bk>
      <rc t="1" v="165"/>
    </bk>
    <bk>
      <rc t="1" v="166"/>
    </bk>
    <bk>
      <rc t="1" v="167"/>
    </bk>
    <bk>
      <rc t="1" v="168"/>
    </bk>
    <bk>
      <rc t="1" v="169"/>
    </bk>
    <bk>
      <rc t="1" v="170"/>
    </bk>
    <bk>
      <rc t="1" v="171"/>
    </bk>
    <bk>
      <rc t="1" v="172"/>
    </bk>
    <bk>
      <rc t="1" v="173"/>
    </bk>
    <bk>
      <rc t="1" v="174"/>
    </bk>
    <bk>
      <rc t="1" v="175"/>
    </bk>
    <bk>
      <rc t="1" v="176"/>
    </bk>
    <bk>
      <rc t="1" v="177"/>
    </bk>
    <bk>
      <rc t="1" v="178"/>
    </bk>
    <bk>
      <rc t="1" v="179"/>
    </bk>
    <bk>
      <rc t="1" v="180"/>
    </bk>
    <bk>
      <rc t="1" v="181"/>
    </bk>
    <bk>
      <rc t="1" v="182"/>
    </bk>
    <bk>
      <rc t="1" v="183"/>
    </bk>
    <bk>
      <rc t="1" v="184"/>
    </bk>
    <bk>
      <rc t="1" v="185"/>
    </bk>
    <bk>
      <rc t="1" v="186"/>
    </bk>
    <bk>
      <rc t="1" v="187"/>
    </bk>
    <bk>
      <rc t="1" v="188"/>
    </bk>
    <bk>
      <rc t="1" v="189"/>
    </bk>
    <bk>
      <rc t="1" v="190"/>
    </bk>
    <bk>
      <rc t="1" v="191"/>
    </bk>
    <bk>
      <rc t="1" v="192"/>
    </bk>
    <bk>
      <rc t="1" v="193"/>
    </bk>
    <bk>
      <rc t="1" v="194"/>
    </bk>
    <bk>
      <rc t="1" v="195"/>
    </bk>
    <bk>
      <rc t="1" v="196"/>
    </bk>
    <bk>
      <rc t="1" v="197"/>
    </bk>
    <bk>
      <rc t="1" v="198"/>
    </bk>
    <bk>
      <rc t="1" v="199"/>
    </bk>
    <bk>
      <rc t="1" v="200"/>
    </bk>
    <bk>
      <rc t="1" v="201"/>
    </bk>
    <bk>
      <rc t="1" v="202"/>
    </bk>
    <bk>
      <rc t="1" v="203"/>
    </bk>
    <bk>
      <rc t="1" v="204"/>
    </bk>
    <bk>
      <rc t="1" v="205"/>
    </bk>
    <bk>
      <rc t="1" v="206"/>
    </bk>
    <bk>
      <rc t="1" v="207"/>
    </bk>
    <bk>
      <rc t="1" v="208"/>
    </bk>
    <bk>
      <rc t="1" v="209"/>
    </bk>
    <bk>
      <rc t="1" v="210"/>
    </bk>
    <bk>
      <rc t="1" v="211"/>
    </bk>
    <bk>
      <rc t="1" v="212"/>
    </bk>
    <bk>
      <rc t="1" v="213"/>
    </bk>
    <bk>
      <rc t="1" v="214"/>
    </bk>
    <bk>
      <rc t="1" v="215"/>
    </bk>
    <bk>
      <rc t="1" v="216"/>
    </bk>
    <bk>
      <rc t="1" v="217"/>
    </bk>
    <bk>
      <rc t="1" v="218"/>
    </bk>
    <bk>
      <rc t="1" v="219"/>
    </bk>
    <bk>
      <rc t="1" v="220"/>
    </bk>
    <bk>
      <rc t="1" v="221"/>
    </bk>
    <bk>
      <rc t="1" v="222"/>
    </bk>
    <bk>
      <rc t="1" v="223"/>
    </bk>
    <bk>
      <rc t="1" v="224"/>
    </bk>
    <bk>
      <rc t="1" v="225"/>
    </bk>
    <bk>
      <rc t="1" v="226"/>
    </bk>
    <bk>
      <rc t="1" v="227"/>
    </bk>
    <bk>
      <rc t="1" v="228"/>
    </bk>
    <bk>
      <rc t="1" v="229"/>
    </bk>
    <bk>
      <rc t="1" v="230"/>
    </bk>
    <bk>
      <rc t="1" v="231"/>
    </bk>
    <bk>
      <rc t="1" v="232"/>
    </bk>
    <bk>
      <rc t="1" v="233"/>
    </bk>
    <bk>
      <rc t="1" v="234"/>
    </bk>
    <bk>
      <rc t="1" v="235"/>
    </bk>
    <bk>
      <rc t="1" v="236"/>
    </bk>
    <bk>
      <rc t="1" v="237"/>
    </bk>
    <bk>
      <rc t="1" v="238"/>
    </bk>
    <bk>
      <rc t="1" v="239"/>
    </bk>
    <bk>
      <rc t="1" v="240"/>
    </bk>
    <bk>
      <rc t="1" v="241"/>
    </bk>
    <bk>
      <rc t="1" v="242"/>
    </bk>
    <bk>
      <rc t="1" v="243"/>
    </bk>
    <bk>
      <rc t="1" v="244"/>
    </bk>
    <bk>
      <rc t="1" v="245"/>
    </bk>
    <bk>
      <rc t="1" v="246"/>
    </bk>
    <bk>
      <rc t="1" v="247"/>
    </bk>
    <bk>
      <rc t="1" v="248"/>
    </bk>
    <bk>
      <rc t="1" v="249"/>
    </bk>
    <bk>
      <rc t="1" v="250"/>
    </bk>
    <bk>
      <rc t="1" v="251"/>
    </bk>
    <bk>
      <rc t="1" v="252"/>
    </bk>
    <bk>
      <rc t="1" v="253"/>
    </bk>
    <bk>
      <rc t="1" v="254"/>
    </bk>
    <bk>
      <rc t="1" v="255"/>
    </bk>
    <bk>
      <rc t="1" v="256"/>
    </bk>
    <bk>
      <rc t="1" v="257"/>
    </bk>
    <bk>
      <rc t="1" v="258"/>
    </bk>
    <bk>
      <rc t="1" v="259"/>
    </bk>
    <bk>
      <rc t="1" v="260"/>
    </bk>
    <bk>
      <rc t="1" v="261"/>
    </bk>
    <bk>
      <rc t="1" v="262"/>
    </bk>
    <bk>
      <rc t="1" v="263"/>
    </bk>
    <bk>
      <rc t="1" v="264"/>
    </bk>
    <bk>
      <rc t="1" v="265"/>
    </bk>
    <bk>
      <rc t="1" v="266"/>
    </bk>
    <bk>
      <rc t="1" v="267"/>
    </bk>
    <bk>
      <rc t="1" v="268"/>
    </bk>
    <bk>
      <rc t="1" v="269"/>
    </bk>
    <bk>
      <rc t="1" v="270"/>
    </bk>
    <bk>
      <rc t="1" v="271"/>
    </bk>
    <bk>
      <rc t="1" v="272"/>
    </bk>
    <bk>
      <rc t="1" v="273"/>
    </bk>
    <bk>
      <rc t="1" v="274"/>
    </bk>
    <bk>
      <rc t="1" v="275"/>
    </bk>
    <bk>
      <rc t="1" v="276"/>
    </bk>
    <bk>
      <rc t="1" v="277"/>
    </bk>
    <bk>
      <rc t="1" v="278"/>
    </bk>
    <bk>
      <rc t="1" v="279"/>
    </bk>
    <bk>
      <rc t="1" v="280"/>
    </bk>
    <bk>
      <rc t="1" v="281"/>
    </bk>
    <bk>
      <rc t="1" v="282"/>
    </bk>
    <bk>
      <rc t="1" v="283"/>
    </bk>
    <bk>
      <rc t="1" v="284"/>
    </bk>
    <bk>
      <rc t="1" v="285"/>
    </bk>
    <bk>
      <rc t="1" v="286"/>
    </bk>
    <bk>
      <rc t="1" v="287"/>
    </bk>
    <bk>
      <rc t="1" v="288"/>
    </bk>
    <bk>
      <rc t="1" v="289"/>
    </bk>
    <bk>
      <rc t="1" v="290"/>
    </bk>
    <bk>
      <rc t="1" v="291"/>
    </bk>
    <bk>
      <rc t="1" v="292"/>
    </bk>
    <bk>
      <rc t="1" v="293"/>
    </bk>
    <bk>
      <rc t="1" v="294"/>
    </bk>
    <bk>
      <rc t="1" v="295"/>
    </bk>
    <bk>
      <rc t="1" v="296"/>
    </bk>
    <bk>
      <rc t="1" v="297"/>
    </bk>
    <bk>
      <rc t="1" v="298"/>
    </bk>
    <bk>
      <rc t="1" v="299"/>
    </bk>
    <bk>
      <rc t="1" v="300"/>
    </bk>
    <bk>
      <rc t="1" v="301"/>
    </bk>
    <bk>
      <rc t="1" v="302"/>
    </bk>
    <bk>
      <rc t="1" v="303"/>
    </bk>
    <bk>
      <rc t="1" v="304"/>
    </bk>
    <bk>
      <rc t="1" v="305"/>
    </bk>
    <bk>
      <rc t="1" v="306"/>
    </bk>
    <bk>
      <rc t="1" v="307"/>
    </bk>
    <bk>
      <rc t="1" v="308"/>
    </bk>
    <bk>
      <rc t="1" v="309"/>
    </bk>
    <bk>
      <rc t="1" v="310"/>
    </bk>
    <bk>
      <rc t="1" v="311"/>
    </bk>
    <bk>
      <rc t="1" v="312"/>
    </bk>
    <bk>
      <rc t="1" v="313"/>
    </bk>
    <bk>
      <rc t="1" v="314"/>
    </bk>
    <bk>
      <rc t="1" v="315"/>
    </bk>
    <bk>
      <rc t="1" v="316"/>
    </bk>
    <bk>
      <rc t="1" v="317"/>
    </bk>
    <bk>
      <rc t="1" v="318"/>
    </bk>
    <bk>
      <rc t="1" v="319"/>
    </bk>
    <bk>
      <rc t="1" v="320"/>
    </bk>
    <bk>
      <rc t="1" v="321"/>
    </bk>
    <bk>
      <rc t="1" v="322"/>
    </bk>
    <bk>
      <rc t="1" v="323"/>
    </bk>
    <bk>
      <rc t="1" v="324"/>
    </bk>
    <bk>
      <rc t="1" v="325"/>
    </bk>
    <bk>
      <rc t="1" v="326"/>
    </bk>
    <bk>
      <rc t="1" v="327"/>
    </bk>
    <bk>
      <rc t="1" v="328"/>
    </bk>
    <bk>
      <rc t="1" v="329"/>
    </bk>
    <bk>
      <rc t="1" v="330"/>
    </bk>
    <bk>
      <rc t="1" v="331"/>
    </bk>
    <bk>
      <rc t="1" v="332"/>
    </bk>
    <bk>
      <rc t="1" v="333"/>
    </bk>
    <bk>
      <rc t="1" v="334"/>
    </bk>
    <bk>
      <rc t="1" v="335"/>
    </bk>
    <bk>
      <rc t="1" v="336"/>
    </bk>
    <bk>
      <rc t="1" v="337"/>
    </bk>
    <bk>
      <rc t="1" v="338"/>
    </bk>
    <bk>
      <rc t="1" v="339"/>
    </bk>
    <bk>
      <rc t="1" v="340"/>
    </bk>
    <bk>
      <rc t="1" v="341"/>
    </bk>
    <bk>
      <rc t="1" v="342"/>
    </bk>
    <bk>
      <rc t="1" v="343"/>
    </bk>
    <bk>
      <rc t="1" v="344"/>
    </bk>
    <bk>
      <rc t="1" v="345"/>
    </bk>
    <bk>
      <rc t="1" v="346"/>
    </bk>
    <bk>
      <rc t="1" v="347"/>
    </bk>
    <bk>
      <rc t="1" v="348"/>
    </bk>
    <bk>
      <rc t="1" v="349"/>
    </bk>
    <bk>
      <rc t="1" v="350"/>
    </bk>
    <bk>
      <rc t="1" v="351"/>
    </bk>
    <bk>
      <rc t="1" v="352"/>
    </bk>
    <bk>
      <rc t="1" v="353"/>
    </bk>
    <bk>
      <rc t="1" v="354"/>
    </bk>
    <bk>
      <rc t="1" v="355"/>
    </bk>
    <bk>
      <rc t="1" v="356"/>
    </bk>
    <bk>
      <rc t="1" v="357"/>
    </bk>
    <bk>
      <rc t="1" v="358"/>
    </bk>
    <bk>
      <rc t="1" v="359"/>
    </bk>
    <bk>
      <rc t="1" v="360"/>
    </bk>
    <bk>
      <rc t="1" v="361"/>
    </bk>
    <bk>
      <rc t="1" v="362"/>
    </bk>
    <bk>
      <rc t="1" v="363"/>
    </bk>
    <bk>
      <rc t="1" v="364"/>
    </bk>
    <bk>
      <rc t="1" v="365"/>
    </bk>
    <bk>
      <rc t="1" v="366"/>
    </bk>
    <bk>
      <rc t="1" v="367"/>
    </bk>
    <bk>
      <rc t="1" v="368"/>
    </bk>
    <bk>
      <rc t="1" v="369"/>
    </bk>
    <bk>
      <rc t="1" v="370"/>
    </bk>
    <bk>
      <rc t="1" v="371"/>
    </bk>
    <bk>
      <rc t="1" v="372"/>
    </bk>
    <bk>
      <rc t="1" v="373"/>
    </bk>
    <bk>
      <rc t="1" v="374"/>
    </bk>
    <bk>
      <rc t="1" v="375"/>
    </bk>
    <bk>
      <rc t="1" v="376"/>
    </bk>
    <bk>
      <rc t="1" v="377"/>
    </bk>
    <bk>
      <rc t="1" v="378"/>
    </bk>
    <bk>
      <rc t="1" v="379"/>
    </bk>
    <bk>
      <rc t="1" v="380"/>
    </bk>
    <bk>
      <rc t="1" v="381"/>
    </bk>
    <bk>
      <rc t="1" v="382"/>
    </bk>
    <bk>
      <rc t="1" v="383"/>
    </bk>
    <bk>
      <rc t="1" v="384"/>
    </bk>
    <bk>
      <rc t="1" v="385"/>
    </bk>
    <bk>
      <rc t="1" v="386"/>
    </bk>
    <bk>
      <rc t="1" v="387"/>
    </bk>
    <bk>
      <rc t="1" v="388"/>
    </bk>
    <bk>
      <rc t="1" v="389"/>
    </bk>
    <bk>
      <rc t="1" v="390"/>
    </bk>
    <bk>
      <rc t="1" v="391"/>
    </bk>
    <bk>
      <rc t="1" v="392"/>
    </bk>
    <bk>
      <rc t="1" v="393"/>
    </bk>
    <bk>
      <rc t="1" v="394"/>
    </bk>
    <bk>
      <rc t="1" v="395"/>
    </bk>
    <bk>
      <rc t="1" v="396"/>
    </bk>
    <bk>
      <rc t="1" v="397"/>
    </bk>
    <bk>
      <rc t="1" v="398"/>
    </bk>
    <bk>
      <rc t="1" v="399"/>
    </bk>
    <bk>
      <rc t="1" v="400"/>
    </bk>
    <bk>
      <rc t="1" v="401"/>
    </bk>
    <bk>
      <rc t="1" v="402"/>
    </bk>
    <bk>
      <rc t="1" v="403"/>
    </bk>
    <bk>
      <rc t="1" v="404"/>
    </bk>
    <bk>
      <rc t="1" v="405"/>
    </bk>
    <bk>
      <rc t="1" v="406"/>
    </bk>
    <bk>
      <rc t="1" v="407"/>
    </bk>
    <bk>
      <rc t="1" v="408"/>
    </bk>
    <bk>
      <rc t="1" v="409"/>
    </bk>
    <bk>
      <rc t="1" v="410"/>
    </bk>
    <bk>
      <rc t="1" v="411"/>
    </bk>
    <bk>
      <rc t="1" v="412"/>
    </bk>
    <bk>
      <rc t="1" v="413"/>
    </bk>
    <bk>
      <rc t="1" v="414"/>
    </bk>
    <bk>
      <rc t="1" v="415"/>
    </bk>
    <bk>
      <rc t="1" v="416"/>
    </bk>
    <bk>
      <rc t="1" v="417"/>
    </bk>
    <bk>
      <rc t="1" v="418"/>
    </bk>
    <bk>
      <rc t="1" v="419"/>
    </bk>
    <bk>
      <rc t="1" v="420"/>
    </bk>
    <bk>
      <rc t="1" v="421"/>
    </bk>
    <bk>
      <rc t="1" v="422"/>
    </bk>
    <bk>
      <rc t="1" v="423"/>
    </bk>
    <bk>
      <rc t="1" v="424"/>
    </bk>
    <bk>
      <rc t="1" v="425"/>
    </bk>
    <bk>
      <rc t="1" v="426"/>
    </bk>
    <bk>
      <rc t="1" v="427"/>
    </bk>
    <bk>
      <rc t="1" v="428"/>
    </bk>
    <bk>
      <rc t="1" v="429"/>
    </bk>
    <bk>
      <rc t="1" v="430"/>
    </bk>
    <bk>
      <rc t="1" v="431"/>
    </bk>
    <bk>
      <rc t="1" v="432"/>
    </bk>
    <bk>
      <rc t="1" v="433"/>
    </bk>
    <bk>
      <rc t="1" v="434"/>
    </bk>
    <bk>
      <rc t="1" v="435"/>
    </bk>
    <bk>
      <rc t="1" v="436"/>
    </bk>
    <bk>
      <rc t="1" v="437"/>
    </bk>
    <bk>
      <rc t="1" v="438"/>
    </bk>
    <bk>
      <rc t="1" v="439"/>
    </bk>
    <bk>
      <rc t="1" v="440"/>
    </bk>
    <bk>
      <rc t="1" v="441"/>
    </bk>
    <bk>
      <rc t="1" v="442"/>
    </bk>
    <bk>
      <rc t="1" v="443"/>
    </bk>
    <bk>
      <rc t="1" v="444"/>
    </bk>
    <bk>
      <rc t="1" v="445"/>
    </bk>
    <bk>
      <rc t="1" v="446"/>
    </bk>
    <bk>
      <rc t="1" v="447"/>
    </bk>
    <bk>
      <rc t="1" v="448"/>
    </bk>
    <bk>
      <rc t="1" v="449"/>
    </bk>
    <bk>
      <rc t="1" v="450"/>
    </bk>
    <bk>
      <rc t="1" v="451"/>
    </bk>
    <bk>
      <rc t="1" v="452"/>
    </bk>
    <bk>
      <rc t="1" v="453"/>
    </bk>
    <bk>
      <rc t="1" v="454"/>
    </bk>
    <bk>
      <rc t="1" v="455"/>
    </bk>
    <bk>
      <rc t="1" v="456"/>
    </bk>
    <bk>
      <rc t="1" v="457"/>
    </bk>
    <bk>
      <rc t="1" v="458"/>
    </bk>
    <bk>
      <rc t="1" v="459"/>
    </bk>
    <bk>
      <rc t="1" v="460"/>
    </bk>
    <bk>
      <rc t="1" v="461"/>
    </bk>
    <bk>
      <rc t="1" v="462"/>
    </bk>
    <bk>
      <rc t="1" v="463"/>
    </bk>
  </valueMetadata>
</metadata>
</file>

<file path=xl/sharedStrings.xml><?xml version="1.0" encoding="utf-8"?>
<sst xmlns="http://schemas.openxmlformats.org/spreadsheetml/2006/main" count="1" uniqueCount="1">
  <si>
    <t>Row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</si>
</sst>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0" borderId="0" xfId="0" applyAlignment="1">
      <alignment horizontal="left" indent="4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olapFunctions">
    <main first="SINGER_NIVEIN Health_Care_Cube">
      <tp t="e">
        <v>#N/A</v>
        <stp>1</stp>
        <tr r="B137" s="1"/>
        <tr r="B308" s="1"/>
        <tr r="B44" s="1"/>
        <tr r="B19" s="1"/>
        <tr r="B102" s="1"/>
        <tr r="B282" s="1"/>
        <tr r="B77" s="1"/>
        <tr r="B272" s="1"/>
        <tr r="B185" s="1"/>
        <tr r="B235" s="1"/>
        <tr r="B127" s="1"/>
        <tr r="B180" s="1"/>
        <tr r="C127" s="1"/>
        <tr r="C185" s="1"/>
        <tr r="C272" s="1"/>
        <tr r="C102" s="1"/>
        <tr r="C44" s="1"/>
        <tr r="C67" s="1"/>
        <tr r="C137" s="1"/>
        <tr r="C298" s="1"/>
        <tr r="B298" s="1"/>
        <tr r="C311" s="1"/>
        <tr r="B311" s="1"/>
        <tr r="C62" s="1"/>
        <tr r="B62" s="1"/>
        <tr r="C244" s="1"/>
        <tr r="B244" s="1"/>
        <tr r="C205" s="1"/>
        <tr r="B205" s="1"/>
        <tr r="B24" s="1"/>
        <tr r="C24" s="1"/>
        <tr r="C172" s="1"/>
        <tr r="B172" s="1"/>
        <tr r="B277" s="1"/>
        <tr r="C277" s="1"/>
        <tr r="C190" s="1"/>
        <tr r="B190" s="1"/>
        <tr r="B220" s="1"/>
        <tr r="C220" s="1"/>
        <tr r="C82" s="1"/>
        <tr r="B82" s="1"/>
        <tr r="C39" s="1"/>
        <tr r="B39" s="1"/>
        <tr r="B132" s="1"/>
        <tr r="C132" s="1"/>
        <tr r="C316" s="1"/>
        <tr r="B316" s="1"/>
        <tr r="B225" s="1"/>
        <tr r="C225" s="1"/>
        <tr r="B49" s="1"/>
        <tr r="C49" s="1"/>
        <tr r="B157" s="1"/>
        <tr r="C157" s="1"/>
        <tr r="C177" s="1"/>
        <tr r="B177" s="1"/>
        <tr r="C249" s="1"/>
        <tr r="B249" s="1"/>
        <tr r="C321" s="1"/>
        <tr r="B321" s="1"/>
        <tr r="C34" s="1"/>
        <tr r="B34" s="1"/>
        <tr r="C122" s="1"/>
        <tr r="B122" s="1"/>
        <tr r="C230" s="1"/>
        <tr r="B230" s="1"/>
        <tr r="C87" s="1"/>
        <tr r="B87" s="1"/>
        <tr r="C215" s="1"/>
        <tr r="B215" s="1"/>
        <tr r="B303" s="1"/>
        <tr r="C303" s="1"/>
        <tr r="C16" s="1"/>
        <tr r="B16" s="1"/>
        <tr r="C72" s="1"/>
        <tr r="B72" s="1"/>
        <tr r="C324" s="1"/>
        <tr r="B324" s="1"/>
        <tr r="C325" s="1"/>
        <tr r="B325" s="1"/>
        <tr r="C162" s="1"/>
        <tr r="B162" s="1"/>
        <tr r="C6" s="1"/>
        <tr r="C254" s="1"/>
        <tr r="C167" s="1"/>
        <tr r="C180" s="1"/>
        <tr r="C107" s="1"/>
        <tr r="B264" s="1"/>
        <tr r="B112" s="1"/>
        <tr r="B200" s="1"/>
        <tr r="B54" s="1"/>
        <tr r="C112" s="1"/>
        <tr r="C200" s="1"/>
        <tr r="B290" s="1"/>
        <tr r="B67" s="1"/>
        <tr r="B11" s="1"/>
        <tr r="B259" s="1"/>
        <tr r="B97" s="1"/>
        <tr r="C195" s="1"/>
        <tr r="B29" s="1"/>
        <tr r="C287" s="1"/>
        <tr r="C97" s="1"/>
        <tr r="B254" s="1"/>
        <tr r="C54" s="1"/>
        <tr r="B117" s="1"/>
        <tr r="C290" s="1"/>
        <tr r="B152" s="1"/>
        <tr r="C264" s="1"/>
        <tr r="C152" s="1"/>
        <tr r="C117" s="1"/>
        <tr r="C92" s="1"/>
        <tr r="C259" s="1"/>
        <tr r="B167" s="1"/>
        <tr r="C59" s="1"/>
        <tr r="B210" s="1"/>
        <tr r="C11" s="1"/>
        <tr r="B147" s="1"/>
        <tr r="C235" s="1"/>
        <tr r="C308" s="1"/>
        <tr r="C239" s="1"/>
        <tr r="B239" s="1"/>
        <tr r="B92" s="1"/>
        <tr r="C147" s="1"/>
        <tr r="C19" s="1"/>
        <tr r="B59" s="1"/>
        <tr r="B142" s="1"/>
        <tr r="B293" s="1"/>
        <tr r="C142" s="1"/>
        <tr r="C293" s="1"/>
        <tr r="B6" s="1"/>
        <tr r="C29" s="1"/>
        <tr r="C77" s="1"/>
        <tr r="C210" s="1"/>
        <tr r="B269" s="1"/>
        <tr r="B107" s="1"/>
        <tr r="B195" s="1"/>
        <tr r="B287" s="1"/>
        <tr r="C269" s="1"/>
        <tr r="C282" s="1"/>
        <tr r="A170" s="1"/>
        <tr r="A23" s="1"/>
        <tr r="A171" s="1"/>
        <tr r="A298" s="1"/>
        <tr r="A83" s="1"/>
        <tr r="A274" s="1"/>
        <tr r="A25" s="1"/>
        <tr r="A148" s="1"/>
        <tr r="A300" s="1"/>
        <tr r="A94" s="1"/>
        <tr r="A153" s="1"/>
        <tr r="A310" s="1"/>
        <tr r="A27" s="1"/>
        <tr r="A95" s="1"/>
        <tr r="A154" s="1"/>
        <tr r="A243" s="1"/>
        <tr r="A311" s="1"/>
        <tr r="A3" s="1"/>
        <tr r="A62" s="1"/>
        <tr r="A96" s="1"/>
        <tr r="A130" s="1"/>
        <tr r="A155" s="1"/>
        <tr r="A189" s="1"/>
        <tr r="A219" s="1"/>
        <tr r="A244" s="1"/>
        <tr r="A278" s="1"/>
        <tr r="A312" s="1"/>
        <tr r="A81" s="1"/>
        <tr r="A238" s="1"/>
        <tr r="A48" s="1"/>
        <tr r="A112" s="1"/>
        <tr r="A205" s="1"/>
        <tr r="A24" s="1"/>
        <tr r="A172" s="1"/>
        <tr r="A299" s="1"/>
        <tr r="A182" s="1"/>
        <tr r="A275" s="1"/>
        <tr r="A60" s="1"/>
        <tr r="A183" s="1"/>
        <tr r="A276" s="1"/>
        <tr r="A2" s="1"/>
        <tr r="A61" s="1"/>
        <tr r="A120" s="1"/>
        <tr r="A184" s="1"/>
        <tr r="A218" s="1"/>
        <tr r="A277" s="1"/>
        <tr r="A28" s="1"/>
        <tr r="A4" s="1"/>
        <tr r="A38" s="1"/>
        <tr r="A63" s="1"/>
        <tr r="A97" s="1"/>
        <tr r="A131" s="1"/>
        <tr r="A156" s="1"/>
        <tr r="A190" s="1"/>
        <tr r="A220" s="1"/>
        <tr r="A254" s="1"/>
        <tr r="A279" s="1"/>
        <tr r="A313" s="1"/>
        <tr r="A22" s="1"/>
        <tr r="A111" s="1"/>
        <tr r="A204" s="1"/>
        <tr r="A297" s="1"/>
        <tr r="A82" s="1"/>
        <tr r="A264" s="1"/>
        <tr r="A117" s="1"/>
        <tr r="A240" s="1"/>
        <tr r="A84" s="1"/>
        <tr r="A241" s="1"/>
        <tr r="A119" s="1"/>
        <tr r="A242" s="1"/>
        <tr r="A39" s="1"/>
        <tr r="A132" s="1"/>
        <tr r="A191" s="1"/>
        <tr r="A255" s="1"/>
        <tr r="A314" s="1"/>
        <tr r="A10" s="1"/>
        <tr r="A74" s="1"/>
        <tr r="A133" s="1"/>
        <tr r="A167" s="1"/>
        <tr r="A256" s="1"/>
        <tr r="A290" s="1"/>
        <tr r="A11" s="1"/>
        <tr r="A100" s="1"/>
        <tr r="A168" s="1"/>
        <tr r="A227" s="1"/>
        <tr r="A316" s="1"/>
        <tr r="A47" s="1"/>
        <tr r="A136" s="1"/>
        <tr r="A263" s="1"/>
        <tr r="A146" s="1"/>
        <tr r="A239" s="1"/>
        <tr r="A58" s="1"/>
        <tr r="A147" s="1"/>
        <tr r="A206" s="1"/>
        <tr r="A59" s="1"/>
        <tr r="A118" s="1"/>
        <tr r="A207" s="1"/>
        <tr r="A26" s="1"/>
        <tr r="A208" s="1"/>
        <tr r="A9" s="1"/>
        <tr r="A64" s="1"/>
        <tr r="A98" s="1"/>
        <tr r="A166" s="1"/>
        <tr r="A225" s="1"/>
        <tr r="A280" s="1"/>
        <tr r="A40" s="1"/>
        <tr r="A99" s="1"/>
        <tr r="A192" s="1"/>
        <tr r="A226" s="1"/>
        <tr r="A315" s="1"/>
        <tr r="A45" s="1"/>
        <tr r="A75" s="1"/>
        <tr r="A134" s="1"/>
        <tr r="A202" s="1"/>
        <tr r="A261" s="1"/>
        <tr r="A291" s="1"/>
        <tr r="A12" s="1"/>
        <tr r="A46" s="1"/>
        <tr r="A76" s="1"/>
        <tr r="A110" s="1"/>
        <tr r="A135" s="1"/>
        <tr r="A169" s="1"/>
        <tr r="A203" s="1"/>
        <tr r="A228" s="1"/>
        <tr r="A262" s="1"/>
        <tr r="A292" s="1"/>
        <tr r="A13" s="1"/>
        <tr r="A33" s="1"/>
        <tr r="A49" s="1"/>
        <tr r="A69" s="1"/>
        <tr r="A85" s="1"/>
        <tr r="A105" s="1"/>
        <tr r="A121" s="1"/>
        <tr r="A141" s="1"/>
        <tr r="A157" s="1"/>
        <tr r="A177" s="1"/>
        <tr r="A193" s="1"/>
        <tr r="A213" s="1"/>
        <tr r="A229" s="1"/>
        <tr r="A249" s="1"/>
        <tr r="A265" s="1"/>
        <tr r="A285" s="1"/>
        <tr r="A301" s="1"/>
        <tr r="A321" s="1"/>
        <tr r="A14" s="1"/>
        <tr r="A34" s="1"/>
        <tr r="A50" s="1"/>
        <tr r="A70" s="1"/>
        <tr r="A86" s="1"/>
        <tr r="A106" s="1"/>
        <tr r="A122" s="1"/>
        <tr r="A142" s="1"/>
        <tr r="A158" s="1"/>
        <tr r="A178" s="1"/>
        <tr r="A194" s="1"/>
        <tr r="A214" s="1"/>
        <tr r="A230" s="1"/>
        <tr r="A250" s="1"/>
        <tr r="A266" s="1"/>
        <tr r="A286" s="1"/>
        <tr r="A302" s="1"/>
        <tr r="A322" s="1"/>
        <tr r="A15" s="1"/>
        <tr r="A35" s="1"/>
        <tr r="A51" s="1"/>
        <tr r="A71" s="1"/>
        <tr r="A87" s="1"/>
        <tr r="A107" s="1"/>
        <tr r="A123" s="1"/>
        <tr r="A143" s="1"/>
        <tr r="A159" s="1"/>
        <tr r="A179" s="1"/>
        <tr r="A195" s="1"/>
        <tr r="A215" s="1"/>
        <tr r="A231" s="1"/>
        <tr r="A251" s="1"/>
        <tr r="A267" s="1"/>
        <tr r="A287" s="1"/>
        <tr r="A303" s="1"/>
        <tr r="A323" s="1"/>
        <tr r="B1" s="1"/>
        <tr r="A16" s="1"/>
        <tr r="A36" s="1"/>
        <tr r="A52" s="1"/>
        <tr r="A72" s="1"/>
        <tr r="A88" s="1"/>
        <tr r="A108" s="1"/>
        <tr r="A124" s="1"/>
        <tr r="A144" s="1"/>
        <tr r="A160" s="1"/>
        <tr r="A180" s="1"/>
        <tr r="A196" s="1"/>
        <tr r="A216" s="1"/>
        <tr r="A232" s="1"/>
        <tr r="A252" s="1"/>
        <tr r="A268" s="1"/>
        <tr r="A288" s="1"/>
        <tr r="A304" s="1"/>
        <tr r="A324" s="1"/>
        <tr r="C1" s="1"/>
        <tr r="A21" s="1"/>
        <tr r="A37" s="1"/>
        <tr r="A57" s="1"/>
        <tr r="A73" s="1"/>
        <tr r="A93" s="1"/>
        <tr r="A109" s="1"/>
        <tr r="A129" s="1"/>
        <tr r="A145" s="1"/>
        <tr r="A165" s="1"/>
        <tr r="A181" s="1"/>
        <tr r="A201" s="1"/>
        <tr r="A217" s="1"/>
        <tr r="A237" s="1"/>
        <tr r="A253" s="1"/>
        <tr r="A273" s="1"/>
        <tr r="A289" s="1"/>
        <tr r="A309" s="1"/>
        <tr r="A325" s="1"/>
        <tr r="A17" s="1"/>
        <tr r="A41" s="1"/>
        <tr r="A53" s="1"/>
        <tr r="A77" s="1"/>
        <tr r="A101" s="1"/>
        <tr r="A113" s="1"/>
        <tr r="A125" s="1"/>
        <tr r="A149" s="1"/>
        <tr r="A161" s="1"/>
        <tr r="A173" s="1"/>
        <tr r="A197" s="1"/>
        <tr r="A209" s="1"/>
        <tr r="A221" s="1"/>
        <tr r="A245" s="1"/>
        <tr r="A257" s="1"/>
        <tr r="A281" s="1"/>
        <tr r="A293" s="1"/>
        <tr r="A317" s="1"/>
        <tr r="A18" s="1"/>
        <tr r="A42" s="1"/>
        <tr r="A54" s="1"/>
        <tr r="A78" s="1"/>
        <tr r="A90" s="1"/>
        <tr r="A114" s="1"/>
        <tr r="A126" s="1"/>
        <tr r="A150" s="1"/>
        <tr r="A162" s="1"/>
        <tr r="A186" s="1"/>
        <tr r="A210" s="1"/>
        <tr r="A222" s="1"/>
        <tr r="A246" s="1"/>
        <tr r="A258" s="1"/>
        <tr r="A282" s="1"/>
        <tr r="A294" s="1"/>
        <tr r="A318" s="1"/>
        <tr r="A7" s="1"/>
        <tr r="A19" s="1"/>
        <tr r="A31" s="1"/>
        <tr r="A43" s="1"/>
        <tr r="A55" s="1"/>
        <tr r="A67" s="1"/>
        <tr r="A79" s="1"/>
        <tr r="A91" s="1"/>
        <tr r="A103" s="1"/>
        <tr r="A115" s="1"/>
        <tr r="A139" s="1"/>
        <tr r="A151" s="1"/>
        <tr r="A163" s="1"/>
        <tr r="A175" s="1"/>
        <tr r="A187" s="1"/>
        <tr r="A199" s="1"/>
        <tr r="A211" s="1"/>
        <tr r="A223" s="1"/>
        <tr r="A235" s="1"/>
        <tr r="A247" s="1"/>
        <tr r="A259" s="1"/>
        <tr r="A271" s="1"/>
        <tr r="A283" s="1"/>
        <tr r="A295" s="1"/>
        <tr r="A307" s="1"/>
        <tr r="A319" s="1"/>
        <tr r="A8" s="1"/>
        <tr r="A20" s="1"/>
        <tr r="A32" s="1"/>
        <tr r="A44" s="1"/>
        <tr r="A56" s="1"/>
        <tr r="A68" s="1"/>
        <tr r="A80" s="1"/>
        <tr r="A92" s="1"/>
        <tr r="A104" s="1"/>
        <tr r="A116" s="1"/>
        <tr r="A128" s="1"/>
        <tr r="A140" s="1"/>
        <tr r="A152" s="1"/>
        <tr r="A164" s="1"/>
        <tr r="A176" s="1"/>
        <tr r="A188" s="1"/>
        <tr r="A200" s="1"/>
        <tr r="A212" s="1"/>
        <tr r="A224" s="1"/>
        <tr r="A236" s="1"/>
        <tr r="A248" s="1"/>
        <tr r="A260" s="1"/>
        <tr r="A272" s="1"/>
        <tr r="A284" s="1"/>
        <tr r="A296" s="1"/>
        <tr r="A308" s="1"/>
        <tr r="A320" s="1"/>
        <tr r="A5" s="1"/>
        <tr r="A29" s="1"/>
        <tr r="A65" s="1"/>
        <tr r="A89" s="1"/>
        <tr r="A137" s="1"/>
        <tr r="A185" s="1"/>
        <tr r="A233" s="1"/>
        <tr r="A269" s="1"/>
        <tr r="A305" s="1"/>
        <tr r="A6" s="1"/>
        <tr r="A30" s="1"/>
        <tr r="A66" s="1"/>
        <tr r="A102" s="1"/>
        <tr r="A138" s="1"/>
        <tr r="A174" s="1"/>
        <tr r="A198" s="1"/>
        <tr r="A234" s="1"/>
        <tr r="A270" s="1"/>
        <tr r="A306" s="1"/>
        <tr r="A127" s="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eetMetadata" Target="metadata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10" Type="http://schemas.openxmlformats.org/officeDocument/2006/relationships/volatileDependencies" Target="volatileDependencies.xml"/><Relationship Id="rId4" Type="http://schemas.openxmlformats.org/officeDocument/2006/relationships/theme" Target="theme/theme1.xml"/><Relationship Id="rId9" Type="http://schemas.openxmlformats.org/officeDocument/2006/relationships/calcChain" Target="calcChain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invalid="1" saveData="0" refreshedBy="sakindu rathnasiri" refreshedDate="45788.568090856483" backgroundQuery="1" createdVersion="3" refreshedVersion="8" minRefreshableVersion="3" recordCount="0" tupleCache="1" supportSubquery="1" supportAdvancedDrill="1" xr:uid="{000CCB1D-F9FC-4EC0-A845-42CCDC648FF3}">
  <cacheSource type="external" connectionId="1"/>
  <cacheFields count="6">
    <cacheField name="[Measures].[MeasuresLevel]" caption="MeasuresLevel" numFmtId="0" hierarchy="26">
      <sharedItems count="2">
        <s v="[Measures].[Appointment ID]" c="Appointment ID"/>
        <s v="[Measures].[Fact Appointment Count]" c="Fact Appointment Count"/>
      </sharedItems>
    </cacheField>
    <cacheField name="[Dim Doctor].[Doctor ID].[Doctor ID]" caption="Doctor ID" numFmtId="0" hierarchy="11" level="1">
      <sharedItems count="59">
        <s v="[Dim Doctor].[Doctor ID].&amp;[101]" c="101"/>
        <s v="[Dim Doctor].[Doctor ID].&amp;[106]" c="106"/>
        <s v="[Dim Doctor].[Doctor ID].&amp;[133]" c="133"/>
        <s v="[Dim Doctor].[Doctor ID].&amp;[145]" c="145"/>
        <s v="[Dim Doctor].[Doctor ID].&amp;[158]" c="158"/>
        <s v="[Dim Doctor].[Doctor ID].&amp;[159]" c="159"/>
        <s v="[Dim Doctor].[Doctor ID].&amp;[165]" c="165"/>
        <s v="[Dim Doctor].[Doctor ID].&amp;[178]" c="178"/>
        <s v="[Dim Doctor].[Doctor ID].&amp;[183]" c="183"/>
        <s v="[Dim Doctor].[Doctor ID].&amp;[209]" c="209"/>
        <s v="[Dim Doctor].[Doctor ID].&amp;[220]" c="220"/>
        <s v="[Dim Doctor].[Doctor ID].&amp;[237]" c="237"/>
        <s v="[Dim Doctor].[Doctor ID].&amp;[261]" c="261"/>
        <s v="[Dim Doctor].[Doctor ID].&amp;[269]" c="269"/>
        <s v="[Dim Doctor].[Doctor ID].&amp;[272]" c="272"/>
        <s v="[Dim Doctor].[Doctor ID].&amp;[288]" c="288"/>
        <s v="[Dim Doctor].[Doctor ID].&amp;[290]" c="290"/>
        <s v="[Dim Doctor].[Doctor ID].&amp;[294]" c="294"/>
        <s v="[Dim Doctor].[Doctor ID].&amp;[345]" c="345"/>
        <s v="[Dim Doctor].[Doctor ID].&amp;[362]" c="362"/>
        <s v="[Dim Doctor].[Doctor ID].&amp;[370]" c="370"/>
        <s v="[Dim Doctor].[Doctor ID].&amp;[389]" c="389"/>
        <s v="[Dim Doctor].[Doctor ID].&amp;[426]" c="426"/>
        <s v="[Dim Doctor].[Doctor ID].&amp;[445]" c="445"/>
        <s v="[Dim Doctor].[Doctor ID].&amp;[450]" c="450"/>
        <s v="[Dim Doctor].[Doctor ID].&amp;[453]" c="453"/>
        <s v="[Dim Doctor].[Doctor ID].&amp;[481]" c="481"/>
        <s v="[Dim Doctor].[Doctor ID].&amp;[488]" c="488"/>
        <s v="[Dim Doctor].[Doctor ID].&amp;[522]" c="522"/>
        <s v="[Dim Doctor].[Doctor ID].&amp;[534]" c="534"/>
        <s v="[Dim Doctor].[Doctor ID].&amp;[552]" c="552"/>
        <s v="[Dim Doctor].[Doctor ID].&amp;[604]" c="604"/>
        <s v="[Dim Doctor].[Doctor ID].&amp;[636]" c="636"/>
        <s v="[Dim Doctor].[Doctor ID].&amp;[652]" c="652"/>
        <s v="[Dim Doctor].[Doctor ID].&amp;[656]" c="656"/>
        <s v="[Dim Doctor].[Doctor ID].&amp;[663]" c="663"/>
        <s v="[Dim Doctor].[Doctor ID].&amp;[704]" c="704"/>
        <s v="[Dim Doctor].[Doctor ID].&amp;[707]" c="707"/>
        <s v="[Dim Doctor].[Doctor ID].&amp;[726]" c="726"/>
        <s v="[Dim Doctor].[Doctor ID].&amp;[733]" c="733"/>
        <s v="[Dim Doctor].[Doctor ID].&amp;[734]" c="734"/>
        <s v="[Dim Doctor].[Doctor ID].&amp;[764]" c="764"/>
        <s v="[Dim Doctor].[Doctor ID].&amp;[769]" c="769"/>
        <s v="[Dim Doctor].[Doctor ID].&amp;[775]" c="775"/>
        <s v="[Dim Doctor].[Doctor ID].&amp;[829]" c="829"/>
        <s v="[Dim Doctor].[Doctor ID].&amp;[866]" c="866"/>
        <s v="[Dim Doctor].[Doctor ID].&amp;[869]" c="869"/>
        <s v="[Dim Doctor].[Doctor ID].&amp;[878]" c="878"/>
        <s v="[Dim Doctor].[Doctor ID].&amp;[879]" c="879"/>
        <s v="[Dim Doctor].[Doctor ID].&amp;[880]" c="880"/>
        <s v="[Dim Doctor].[Doctor ID].&amp;[890]" c="890"/>
        <s v="[Dim Doctor].[Doctor ID].&amp;[898]" c="898"/>
        <s v="[Dim Doctor].[Doctor ID].&amp;[905]" c="905"/>
        <s v="[Dim Doctor].[Doctor ID].&amp;[916]" c="916"/>
        <s v="[Dim Doctor].[Doctor ID].&amp;[920]" c="920"/>
        <s v="[Dim Doctor].[Doctor ID].&amp;[944]" c="944"/>
        <s v="[Dim Doctor].[Doctor ID].&amp;[947]" c="947"/>
        <s v="[Dim Doctor].[Doctor ID].&amp;[956]" c="956"/>
        <s v="[Dim Doctor].[Doctor ID].&amp;[993]" c="993"/>
      </sharedItems>
    </cacheField>
    <cacheField name="[Dim Doctor].[Doctor Name].[Doctor Name]" caption="Doctor Name" numFmtId="0" hierarchy="13" level="1">
      <sharedItems count="56">
        <s v="[Dim Doctor].[Doctor Name].&amp;[Mireielle]" c="Mireielle"/>
        <s v="[Dim Doctor].[Doctor Name].&amp;[Constance]" c="Constance"/>
        <s v="[Dim Doctor].[Doctor Name].&amp;[Cyndie]" c="Cyndie"/>
        <s v="[Dim Doctor].[Doctor Name].&amp;[Kerrin]" c="Kerrin"/>
        <s v="[Dim Doctor].[Doctor Name].&amp;[Shauna]" c="Shauna"/>
        <s v="[Dim Doctor].[Doctor Name].&amp;[Georgetta]" c="Georgetta"/>
        <s v="[Dim Doctor].[Doctor Name].&amp;[Deane]" c="Deane"/>
        <s v="[Dim Doctor].[Doctor Name].&amp;[Shaylyn]" c="Shaylyn"/>
        <s v="[Dim Doctor].[Doctor Name].&amp;[Janenna]" c="Janenna"/>
        <s v="[Dim Doctor].[Doctor Name].&amp;[Nicoli]" c="Nicoli"/>
        <s v="[Dim Doctor].[Doctor Name].&amp;[Carly]" c="Carly"/>
        <s v="[Dim Doctor].[Doctor Name].&amp;[Suzette]" c="Suzette"/>
        <s v="[Dim Doctor].[Doctor Name].&amp;[Kylynn]" c="Kylynn"/>
        <s v="[Dim Doctor].[Doctor Name].&amp;[Kate]" c="Kate"/>
        <s v="[Dim Doctor].[Doctor Name].&amp;[Cyb]" c="Cyb"/>
        <s v="[Dim Doctor].[Doctor Name].&amp;[Tierney]" c="Tierney"/>
        <s v="[Dim Doctor].[Doctor Name].&amp;[Bernie]" c="Bernie"/>
        <s v="[Dim Doctor].[Doctor Name].&amp;[Almeta]" c="Almeta"/>
        <s v="[Dim Doctor].[Doctor Name].&amp;[Phedra]" c="Phedra"/>
        <s v="[Dim Doctor].[Doctor Name].&amp;[Viviene]" c="Viviene"/>
        <s v="[Dim Doctor].[Doctor Name].&amp;[Liana]" c="Liana"/>
        <s v="[Dim Doctor].[Doctor Name].&amp;[Max]" c="Max"/>
        <s v="[Dim Doctor].[Doctor Name].&amp;[Asia]" c="Asia"/>
        <s v="[Dim Doctor].[Doctor Name].&amp;[Magdalena]" c="Magdalena"/>
        <s v="[Dim Doctor].[Doctor Name].&amp;[Evaleen]" c="Evaleen"/>
        <s v="[Dim Doctor].[Doctor Name].&amp;[Carilyn]" c="Carilyn"/>
        <s v="[Dim Doctor].[Doctor Name].&amp;[Rosanne]" c="Rosanne"/>
        <s v="[Dim Doctor].[Doctor Name].&amp;[Marnia]" c="Marnia"/>
        <s v="[Dim Doctor].[Doctor Name].&amp;[Florencia]" c="Florencia"/>
        <s v="[Dim Doctor].[Doctor Name].&amp;[Karena]" c="Karena"/>
        <s v="[Dim Doctor].[Doctor Name].&amp;[Chrystel]" c="Chrystel"/>
        <s v="[Dim Doctor].[Doctor Name].&amp;[Jessy]" c="Jessy"/>
        <s v="[Dim Doctor].[Doctor Name].&amp;[Merrie]" c="Merrie"/>
        <s v="[Dim Doctor].[Doctor Name].&amp;[Maisey]" c="Maisey"/>
        <s v="[Dim Doctor].[Doctor Name].&amp;[Sybille]" c="Sybille"/>
        <s v="[Dim Doctor].[Doctor Name].&amp;[Karolina]" c="Karolina"/>
        <s v="[Dim Doctor].[Doctor Name].&amp;[Tabbatha]" c="Tabbatha"/>
        <s v="[Dim Doctor].[Doctor Name].&amp;[Teriann]" c="Teriann"/>
        <s v="[Dim Doctor].[Doctor Name].&amp;[Riannon]" c="Riannon"/>
        <s v="[Dim Doctor].[Doctor Name].&amp;[Lolita]" c="Lolita"/>
        <s v="[Dim Doctor].[Doctor Name].&amp;[Corry]" c="Corry"/>
        <s v="[Dim Doctor].[Doctor Name].&amp;[Jsandye]" c="Jsandye"/>
        <s v="[Dim Doctor].[Doctor Name].&amp;[Agnese]" c="Agnese"/>
        <s v="[Dim Doctor].[Doctor Name].&amp;[Molli]" c="Molli"/>
        <s v="[Dim Doctor].[Doctor Name].&amp;[Sam]" c="Sam"/>
        <s v="[Dim Doctor].[Doctor Name].&amp;[Aili]" c="Aili"/>
        <s v="[Dim Doctor].[Doctor Name].&amp;[Cassondra]" c="Cassondra"/>
        <s v="[Dim Doctor].[Doctor Name].&amp;[Minda]" c="Minda"/>
        <s v="[Dim Doctor].[Doctor Name].&amp;[Imojean]" c="Imojean"/>
        <s v="[Dim Doctor].[Doctor Name].&amp;[Fredericka]" c="Fredericka"/>
        <s v="[Dim Doctor].[Doctor Name].&amp;[Minne]" c="Minne"/>
        <s v="[Dim Doctor].[Doctor Name].&amp;[Ninnetta]" c="Ninnetta"/>
        <s v="[Dim Doctor].[Doctor Name].&amp;[Catrina]" c="Catrina"/>
        <s v="[Dim Doctor].[Doctor Name].&amp;[Jolyn]" c="Jolyn"/>
        <s v="[Dim Doctor].[Doctor Name].&amp;[Carolina]" c="Carolina"/>
        <s v="[Dim Doctor].[Doctor Name].&amp;[Helsa]" c="Helsa"/>
      </sharedItems>
    </cacheField>
    <cacheField name="[Dim Patient].[First Name].[First Name]" caption="First Name" numFmtId="0" hierarchy="17" level="1">
      <sharedItems count="58">
        <s v="[Dim Patient].[First Name].&amp;[Ricky]" c="Ricky"/>
        <s v="[Dim Patient].[First Name].&amp;[Sheree]" c="Sheree"/>
        <s v="[Dim Patient].[First Name].&amp;[Roz]" c="Roz"/>
        <s v="[Dim Patient].[First Name].&amp;[Susette]" c="Susette"/>
        <s v="[Dim Patient].[First Name].&amp;[Delilah]" c="Delilah"/>
        <s v="[Dim Patient].[First Name].&amp;[Joeann]" c="Joeann"/>
        <s v="[Dim Patient].[First Name].&amp;[Andree]" c="Andree"/>
        <s v="[Dim Patient].[First Name].&amp;[Margalo]" c="Margalo"/>
        <s v="[Dim Patient].[First Name].&amp;[Hannis]" c="Hannis"/>
        <s v="[Dim Patient].[First Name].&amp;[Dominga]" c="Dominga"/>
        <s v="[Dim Patient].[First Name].&amp;[Morganica]" c="Morganica"/>
        <s v="[Dim Patient].[First Name].&amp;[Queenie]" c="Queenie"/>
        <s v="[Dim Patient].[First Name].&amp;[Nadine]" c="Nadine"/>
        <s v="[Dim Patient].[First Name].&amp;[Libbie]" c="Libbie"/>
        <s v="[Dim Patient].[First Name].&amp;[Pierette]" c="Pierette"/>
        <s v="[Dim Patient].[First Name].&amp;[Yolane]" c="Yolane"/>
        <s v="[Dim Patient].[First Name].&amp;[Rosene]" c="Rosene"/>
        <s v="[Dim Patient].[First Name].&amp;[Tonia]" c="Tonia"/>
        <s v="[Dim Patient].[First Name].&amp;[Lucy]" c="Lucy"/>
        <s v="[Dim Patient].[First Name].&amp;[Keelia]" c="Keelia"/>
        <s v="[Dim Patient].[First Name].&amp;[Jean]" c="Jean"/>
        <s v="[Dim Patient].[First Name].&amp;[Nelle]" c="Nelle"/>
        <s v="[Dim Patient].[First Name].&amp;[Kristan]" c="Kristan"/>
        <s v="[Dim Patient].[First Name].&amp;[Ebonee]" c="Ebonee"/>
        <s v="[Dim Patient].[First Name].&amp;[Loree]" c="Loree"/>
        <s v="[Dim Patient].[First Name].&amp;[Gusella]" c="Gusella"/>
        <s v="[Dim Patient].[First Name].&amp;[Sallie]" c="Sallie"/>
        <s v="[Dim Patient].[First Name].&amp;[Gianina]" c="Gianina"/>
        <s v="[Dim Patient].[First Name].&amp;[Angelique]" c="Angelique"/>
        <s v="[Dim Patient].[First Name].&amp;[Shandie]" c="Shandie"/>
        <s v="[Dim Patient].[First Name].&amp;[Evita]" c="Evita"/>
        <s v="[Dim Patient].[First Name].&amp;[Petronia]" c="Petronia"/>
        <s v="[Dim Patient].[First Name].&amp;[Kittie]" c="Kittie"/>
        <s v="[Dim Patient].[First Name].&amp;[Lynea]" c="Lynea"/>
        <s v="[Dim Patient].[First Name].&amp;[Blinni]" c="Blinni"/>
        <s v="[Dim Patient].[First Name].&amp;[Heida]" c="Heida"/>
        <s v="[Dim Patient].[First Name].&amp;[Phylis]" c="Phylis"/>
        <s v="[Dim Patient].[First Name].&amp;[Robbi]" c="Robbi"/>
        <s v="[Dim Patient].[First Name].&amp;[Ariela]" c="Ariela"/>
        <s v="[Dim Patient].[First Name].&amp;[Regina]" c="Regina"/>
        <s v="[Dim Patient].[First Name].&amp;[Alisha]" c="Alisha"/>
        <s v="[Dim Patient].[First Name].&amp;[Monika]" c="Monika"/>
        <s v="[Dim Patient].[First Name].&amp;[Cordi]" c="Cordi"/>
        <s v="[Dim Patient].[First Name].&amp;[Shauna]" c="Shauna"/>
        <s v="[Dim Patient].[First Name].&amp;[Brooks]" c="Brooks"/>
        <s v="[Dim Patient].[First Name].&amp;[Karolina]" c="Karolina"/>
        <s v="[Dim Patient].[First Name].&amp;[Brietta]" c="Brietta"/>
        <s v="[Dim Patient].[First Name].&amp;[Taffy]" c="Taffy"/>
        <s v="[Dim Patient].[First Name].&amp;[Trixi]" c="Trixi"/>
        <s v="[Dim Patient].[First Name].&amp;[Chandra]" c="Chandra"/>
        <s v="[Dim Patient].[First Name].&amp;[Arlina]" c="Arlina"/>
        <s v="[Dim Patient].[First Name].&amp;[Janenna]" c="Janenna"/>
        <s v="[Dim Patient].[First Name].&amp;[Romona]" c="Romona"/>
        <s v="[Dim Patient].[First Name].&amp;[Frank]" c="Frank"/>
        <s v="[Dim Patient].[First Name].&amp;[Tabbatha]" c="Tabbatha"/>
        <s v="[Dim Patient].[First Name].&amp;[Lorie]" c="Lorie"/>
        <s v="[Dim Patient].[First Name].&amp;[Bettine]" c="Bettine"/>
        <s v="[Dim Patient].[First Name].&amp;[Maye]" c="Maye"/>
      </sharedItems>
    </cacheField>
    <cacheField name="[Dim Patient].[Patient ID].[Patient ID]" caption="Patient ID" numFmtId="0" hierarchy="20" level="1">
      <sharedItems count="58">
        <s v="[Dim Patient].[Patient ID].&amp;[371]" c="371"/>
        <s v="[Dim Patient].[Patient ID].&amp;[151]" c="151"/>
        <s v="[Dim Patient].[Patient ID].&amp;[291]" c="291"/>
        <s v="[Dim Patient].[Patient ID].&amp;[618]" c="618"/>
        <s v="[Dim Patient].[Patient ID].&amp;[574]" c="574"/>
        <s v="[Dim Patient].[Patient ID].&amp;[737]" c="737"/>
        <s v="[Dim Patient].[Patient ID].&amp;[673]" c="673"/>
        <s v="[Dim Patient].[Patient ID].&amp;[751]" c="751"/>
        <s v="[Dim Patient].[Patient ID].&amp;[405]" c="405"/>
        <s v="[Dim Patient].[Patient ID].&amp;[488]" c="488"/>
        <s v="[Dim Patient].[Patient ID].&amp;[853]" c="853"/>
        <s v="[Dim Patient].[Patient ID].&amp;[421]" c="421"/>
        <s v="[Dim Patient].[Patient ID].&amp;[311]" c="311"/>
        <s v="[Dim Patient].[Patient ID].&amp;[740]" c="740"/>
        <s v="[Dim Patient].[Patient ID].&amp;[328]" c="328"/>
        <s v="[Dim Patient].[Patient ID].&amp;[523]" c="523"/>
        <s v="[Dim Patient].[Patient ID].&amp;[976]" c="976"/>
        <s v="[Dim Patient].[Patient ID].&amp;[636]" c="636"/>
        <s v="[Dim Patient].[Patient ID].&amp;[891]" c="891"/>
        <s v="[Dim Patient].[Patient ID].&amp;[907]" c="907"/>
        <s v="[Dim Patient].[Patient ID].&amp;[658]" c="658"/>
        <s v="[Dim Patient].[Patient ID].&amp;[877]" c="877"/>
        <s v="[Dim Patient].[Patient ID].&amp;[900]" c="900"/>
        <s v="[Dim Patient].[Patient ID].&amp;[620]" c="620"/>
        <s v="[Dim Patient].[Patient ID].&amp;[161]" c="161"/>
        <s v="[Dim Patient].[Patient ID].&amp;[463]" c="463"/>
        <s v="[Dim Patient].[Patient ID].&amp;[667]" c="667"/>
        <s v="[Dim Patient].[Patient ID].&amp;[387]" c="387"/>
        <s v="[Dim Patient].[Patient ID].&amp;[628]" c="628"/>
        <s v="[Dim Patient].[Patient ID].&amp;[395]" c="395"/>
        <s v="[Dim Patient].[Patient ID].&amp;[389]" c="389"/>
        <s v="[Dim Patient].[Patient ID].&amp;[460]" c="460"/>
        <s v="[Dim Patient].[Patient ID].&amp;[106]" c="106"/>
        <s v="[Dim Patient].[Patient ID].&amp;[674]" c="674"/>
        <s v="[Dim Patient].[Patient ID].&amp;[686]" c="686"/>
        <s v="[Dim Patient].[Patient ID].&amp;[624]" c="624"/>
        <s v="[Dim Patient].[Patient ID].&amp;[838]" c="838"/>
        <s v="[Dim Patient].[Patient ID].&amp;[238]" c="238"/>
        <s v="[Dim Patient].[Patient ID].&amp;[995]" c="995"/>
        <s v="[Dim Patient].[Patient ID].&amp;[756]" c="756"/>
        <s v="[Dim Patient].[Patient ID].&amp;[466]" c="466"/>
        <s v="[Dim Patient].[Patient ID].&amp;[194]" c="194"/>
        <s v="[Dim Patient].[Patient ID].&amp;[778]" c="778"/>
        <s v="[Dim Patient].[Patient ID].&amp;[438]" c="438"/>
        <s v="[Dim Patient].[Patient ID].&amp;[227]" c="227"/>
        <s v="[Dim Patient].[Patient ID].&amp;[940]" c="940"/>
        <s v="[Dim Patient].[Patient ID].&amp;[256]" c="256"/>
        <s v="[Dim Patient].[Patient ID].&amp;[435]" c="435"/>
        <s v="[Dim Patient].[Patient ID].&amp;[182]" c="182"/>
        <s v="[Dim Patient].[Patient ID].&amp;[981]" c="981"/>
        <s v="[Dim Patient].[Patient ID].&amp;[178]" c="178"/>
        <s v="[Dim Patient].[Patient ID].&amp;[122]" c="122"/>
        <s v="[Dim Patient].[Patient ID].&amp;[876]" c="876"/>
        <s v="[Dim Patient].[Patient ID].&amp;[398]" c="398"/>
        <s v="[Dim Patient].[Patient ID].&amp;[903]" c="903"/>
        <s v="[Dim Patient].[Patient ID].&amp;[960]" c="960"/>
        <s v="[Dim Patient].[Patient ID].&amp;[931]" c="931"/>
        <s v="[Dim Patient].[Patient ID].&amp;[141]" c="141"/>
      </sharedItems>
    </cacheField>
    <cacheField name="[Dim Procedure].[Procedure Name].[Procedure Name]" caption="Procedure Name" numFmtId="0" hierarchy="25" level="1">
      <sharedItems count="40">
        <s v="[Dim Procedure].[Procedure Name].&amp;[Chemotherapy]" c="Chemotherapy"/>
        <s v="[Dim Procedure].[Procedure Name].&amp;[Dialysis]" c="Dialysis"/>
        <s v="[Dim Procedure].[Procedure Name].&amp;[Pacemaker implantation]" c="Pacemaker implantation"/>
        <s v="[Dim Procedure].[Procedure Name].&amp;[Immunotherapy (allergy shots)]" c="Immunotherapy (allergy shots)"/>
        <s v="[Dim Procedure].[Procedure Name].&amp;[Tonsillectomy and adenoidectomy]" c="Tonsillectomy and adenoidectomy"/>
        <s v="[Dim Procedure].[Procedure Name].&amp;[Colonoscopy]" c="Colonoscopy"/>
        <s v="[Dim Procedure].[Procedure Name].&amp;[Radiation therapy]" c="Radiation therapy"/>
        <s v="[Dim Procedure].[Procedure Name].&amp;[Hemodynamic monitoring]" c="Hemodynamic monitoring"/>
        <s v="[Dim Procedure].[Procedure Name].&amp;[Comprehensive geriatric assessment]" c="Comprehensive geriatric assessment"/>
        <s v="[Dim Procedure].[Procedure Name].&amp;[Endoscopy]" c="Endoscopy"/>
        <s v="[Dim Procedure].[Procedure Name].&amp;[Cataract surgery]" c="Cataract surgery"/>
        <s v="[Dim Procedure].[Procedure Name].&amp;[Medication management]" c="Medication management"/>
        <s v="[Dim Procedure].[Procedure Name].&amp;[Liver biopsy]" c="Liver biopsy"/>
        <s v="[Dim Procedure].[Procedure Name].&amp;[Interventional radiology procedures]" c="Interventional radiology procedures"/>
        <s v="[Dim Procedure].[Procedure Name].&amp;[Sedation for minor procedures]" c="Sedation for minor procedures"/>
        <s v="[Dim Procedure].[Procedure Name].&amp;[Rhinoplasty]" c="Rhinoplasty"/>
        <s v="[Dim Procedure].[Procedure Name].&amp;[Well-child check-ups]" c="Well-child check-ups"/>
        <s v="[Dim Procedure].[Procedure Name].&amp;[Thyroid biopsy]" c="Thyroid biopsy"/>
        <s v="[Dim Procedure].[Procedure Name].&amp;[Advanced cardiac life support]" c="Advanced cardiac life support"/>
        <s v="[Dim Procedure].[Procedure Name].&amp;[Trauma resuscitation]" c="Trauma resuscitation"/>
        <s v="[Dim Procedure].[Procedure Name].&amp;[Angioplasty and stent placement]" c="Angioplasty and stent placement"/>
        <s v="[Dim Procedure].[Procedure Name].&amp;[Intensive care management]" c="Intensive care management"/>
        <s v="[Dim Procedure].[Procedure Name].&amp;[Coronary artery bypass surgery]" c="Coronary artery bypass surgery"/>
        <s v="[Dim Procedure].[Procedure Name].&amp;[Insulin pump management for diabetes]" c="Insulin pump management for diabetes"/>
        <s v="[Dim Procedure].[Procedure Name].&amp;[Hormone replacement therapy]" c="Hormone replacement therapy"/>
        <s v="[Dim Procedure].[Procedure Name].&amp;[Pediatric surgery]" c="Pediatric surgery"/>
        <s v="[Dim Procedure].[Procedure Name].&amp;[General anesthesia for surgeries]" c="General anesthesia for surgeries"/>
        <s v="[Dim Procedure].[Procedure Name].&amp;[Laser therapy for skin conditions]" c="Laser therapy for skin conditions"/>
        <s v="[Dim Procedure].[Procedure Name].&amp;[Minor surgical procedures]" c="Minor surgical procedures"/>
        <s v="[Dim Procedure].[Procedure Name].&amp;[Plastic surgery]" c="Plastic surgery"/>
        <s v="[Dim Procedure].[Procedure Name].&amp;[MRI for brain imaging]" c="MRI for brain imaging"/>
        <s v="[Dim Procedure].[Procedure Name].&amp;[Retinal surgery]" c="Retinal surgery"/>
        <s v="[Dim Procedure].[Procedure Name].&amp;[Surgical oncology]" c="Surgical oncology"/>
        <s v="[Dim Procedure].[Procedure Name].&amp;[&quot;X-rays]" c="&quot;X-rays"/>
        <s v="[Dim Procedure].[Procedure Name].&amp;[Nephrectomy]" c="Nephrectomy"/>
        <s v="[Dim Procedure].[Procedure Name].&amp;[&quot;Cosmetic procedures (e.g.]" c="&quot;Cosmetic procedures (e.g."/>
        <s v="[Dim Procedure].[Procedure Name].&amp;[General surgery]" c="General surgery"/>
        <s v="[Dim Procedure].[Procedure Name].&amp;[Cochlear implant surgery]" c="Cochlear implant surgery"/>
        <s v="[Dim Procedure].[Procedure Name].&amp;[Psychotherapy]" c="Psychotherapy"/>
        <s v="[Dim Procedure].[Procedure Name].&amp;[LASIK eye surgery]" c="LASIK eye surgery"/>
      </sharedItems>
    </cacheField>
  </cacheFields>
  <cacheHierarchies count="30">
    <cacheHierarchy uniqueName="[Dim Date].[Date Key]" caption="Date Key" attribute="1" keyAttribute="1" defaultMemberUniqueName="[Dim Date].[Date Key].[All]" allUniqueName="[Dim Date].[Date Key].[All]" dimensionUniqueName="[Dim Date]" displayFolder="" count="2" unbalanced="0"/>
    <cacheHierarchy uniqueName="[Dim Date].[Day]" caption="Day" attribute="1" defaultMemberUniqueName="[Dim Date].[Day].[All]" allUniqueName="[Dim Date].[Day].[All]" dimensionUniqueName="[Dim Date]" displayFolder="" count="2" unbalanced="0"/>
    <cacheHierarchy uniqueName="[Dim Date].[Day Name]" caption="Day Name" attribute="1" defaultMemberUniqueName="[Dim Date].[Day Name].[All]" allUniqueName="[Dim Date].[Day Name].[All]" dimensionUniqueName="[Dim Date]" displayFolder="" count="2" unbalanced="0"/>
    <cacheHierarchy uniqueName="[Dim Date].[Day Of Week]" caption="Day Of Week" attribute="1" defaultMemberUniqueName="[Dim Date].[Day Of Week].[All]" allUniqueName="[Dim Date].[Day Of Week].[All]" dimensionUniqueName="[Dim Date]" displayFolder="" count="2" unbalanced="0"/>
    <cacheHierarchy uniqueName="[Dim Date].[Full Date]" caption="Full Date" attribute="1" defaultMemberUniqueName="[Dim Date].[Full Date].[All]" allUniqueName="[Dim Date].[Full Date].[All]" dimensionUniqueName="[Dim Date]" displayFolder="" count="2" unbalanced="0"/>
    <cacheHierarchy uniqueName="[Dim Date].[Is Weekend]" caption="Is Weekend" attribute="1" defaultMemberUniqueName="[Dim Date].[Is Weekend].[All]" allUniqueName="[Dim Date].[Is Weekend].[All]" dimensionUniqueName="[Dim Date]" displayFolder="" count="2" unbalanced="0"/>
    <cacheHierarchy uniqueName="[Dim Date].[Month]" caption="Month" attribute="1" defaultMemberUniqueName="[Dim Date].[Month].[All]" allUniqueName="[Dim Date].[Month].[All]" dimensionUniqueName="[Dim Date]" displayFolder="" count="2" unbalanced="0"/>
    <cacheHierarchy uniqueName="[Dim Date].[Month Name]" caption="Month Name" attribute="1" defaultMemberUniqueName="[Dim Date].[Month Name].[All]" allUniqueName="[Dim Date].[Month Name].[All]" dimensionUniqueName="[Dim Date]" displayFolder="" count="2" unbalanced="0"/>
    <cacheHierarchy uniqueName="[Dim Date].[Quarter]" caption="Quarter" attribute="1" defaultMemberUniqueName="[Dim Date].[Quarter].[All]" allUniqueName="[Dim Date].[Quarter].[All]" dimensionUniqueName="[Dim Date]" displayFolder="" count="2" unbalanced="0"/>
    <cacheHierarchy uniqueName="[Dim Date].[Year]" caption="Year" attribute="1" defaultMemberUniqueName="[Dim Date].[Year].[All]" allUniqueName="[Dim Date].[Year].[All]" dimensionUniqueName="[Dim Date]" displayFolder="" count="2" unbalanced="0"/>
    <cacheHierarchy uniqueName="[Dim Doctor].[Doctor Contact]" caption="Doctor Contact" attribute="1" defaultMemberUniqueName="[Dim Doctor].[Doctor Contact].[All]" allUniqueName="[Dim Doctor].[Doctor Contact].[All]" dimensionUniqueName="[Dim Doctor]" displayFolder="" count="2" unbalanced="0"/>
    <cacheHierarchy uniqueName="[Dim Doctor].[Doctor ID]" caption="Doctor ID" attribute="1" defaultMemberUniqueName="[Dim Doctor].[Doctor ID].[All]" allUniqueName="[Dim Doctor].[Doctor ID].[All]" allCaption="All" dimensionUniqueName="[Dim Doctor]" displayFolder="" count="2" unbalanced="0">
      <fieldsUsage count="2">
        <fieldUsage x="-1"/>
        <fieldUsage x="1"/>
      </fieldsUsage>
    </cacheHierarchy>
    <cacheHierarchy uniqueName="[Dim Doctor].[Doctor Key]" caption="Doctor Key" attribute="1" keyAttribute="1" defaultMemberUniqueName="[Dim Doctor].[Doctor Key].[All]" allUniqueName="[Dim Doctor].[Doctor Key].[All]" dimensionUniqueName="[Dim Doctor]" displayFolder="" count="2" unbalanced="0"/>
    <cacheHierarchy uniqueName="[Dim Doctor].[Doctor Name]" caption="Doctor Name" attribute="1" defaultMemberUniqueName="[Dim Doctor].[Doctor Name].[All]" allUniqueName="[Dim Doctor].[Doctor Name].[All]" dimensionUniqueName="[Dim Doctor]" displayFolder="" count="2" unbalanced="0">
      <fieldsUsage count="2">
        <fieldUsage x="-1"/>
        <fieldUsage x="2"/>
      </fieldsUsage>
    </cacheHierarchy>
    <cacheHierarchy uniqueName="[Dim Doctor].[Specialization]" caption="Specialization" attribute="1" defaultMemberUniqueName="[Dim Doctor].[Specialization].[All]" allUniqueName="[Dim Doctor].[Specialization].[All]" dimensionUniqueName="[Dim Doctor]" displayFolder="" count="2" unbalanced="0"/>
    <cacheHierarchy uniqueName="[Dim Patient].[Email]" caption="Email" attribute="1" defaultMemberUniqueName="[Dim Patient].[Email].[All]" allUniqueName="[Dim Patient].[Email].[All]" dimensionUniqueName="[Dim Patient]" displayFolder="" count="2" unbalanced="0"/>
    <cacheHierarchy uniqueName="[Dim Patient].[End Date]" caption="End Date" attribute="1" defaultMemberUniqueName="[Dim Patient].[End Date].[All]" allUniqueName="[Dim Patient].[End Date].[All]" dimensionUniqueName="[Dim Patient]" displayFolder="" count="2" unbalanced="0"/>
    <cacheHierarchy uniqueName="[Dim Patient].[First Name]" caption="First Name" attribute="1" defaultMemberUniqueName="[Dim Patient].[First Name].[All]" allUniqueName="[Dim Patient].[First Name].[All]" dimensionUniqueName="[Dim Patient]" displayFolder="" count="2" unbalanced="0">
      <fieldsUsage count="2">
        <fieldUsage x="-1"/>
        <fieldUsage x="3"/>
      </fieldsUsage>
    </cacheHierarchy>
    <cacheHierarchy uniqueName="[Dim Patient].[Is Current]" caption="Is Current" attribute="1" defaultMemberUniqueName="[Dim Patient].[Is Current].[All]" allUniqueName="[Dim Patient].[Is Current].[All]" dimensionUniqueName="[Dim Patient]" displayFolder="" count="2" unbalanced="0"/>
    <cacheHierarchy uniqueName="[Dim Patient].[Last Name]" caption="Last Name" attribute="1" defaultMemberUniqueName="[Dim Patient].[Last Name].[All]" allUniqueName="[Dim Patient].[Last Name].[All]" dimensionUniqueName="[Dim Patient]" displayFolder="" count="2" unbalanced="0"/>
    <cacheHierarchy uniqueName="[Dim Patient].[Patient ID]" caption="Patient ID" attribute="1" defaultMemberUniqueName="[Dim Patient].[Patient ID].[All]" allUniqueName="[Dim Patient].[Patient ID].[All]" dimensionUniqueName="[Dim Patient]" displayFolder="" count="2" unbalanced="0">
      <fieldsUsage count="2">
        <fieldUsage x="-1"/>
        <fieldUsage x="4"/>
      </fieldsUsage>
    </cacheHierarchy>
    <cacheHierarchy uniqueName="[Dim Patient].[Patient Key]" caption="Patient Key" attribute="1" keyAttribute="1" defaultMemberUniqueName="[Dim Patient].[Patient Key].[All]" allUniqueName="[Dim Patient].[Patient Key].[All]" dimensionUniqueName="[Dim Patient]" displayFolder="" count="2" unbalanced="0"/>
    <cacheHierarchy uniqueName="[Dim Patient].[Start Date]" caption="Start Date" attribute="1" defaultMemberUniqueName="[Dim Patient].[Start Date].[All]" allUniqueName="[Dim Patient].[Start Date].[All]" dimensionUniqueName="[Dim Patient]" displayFolder="" count="2" unbalanced="0"/>
    <cacheHierarchy uniqueName="[Dim Procedure].[Procedure ID]" caption="Procedure ID" attribute="1" defaultMemberUniqueName="[Dim Procedure].[Procedure ID].[All]" allUniqueName="[Dim Procedure].[Procedure ID].[All]" dimensionUniqueName="[Dim Procedure]" displayFolder="" count="2" unbalanced="0"/>
    <cacheHierarchy uniqueName="[Dim Procedure].[Procedure Key]" caption="Procedure Key" attribute="1" keyAttribute="1" defaultMemberUniqueName="[Dim Procedure].[Procedure Key].[All]" allUniqueName="[Dim Procedure].[Procedure Key].[All]" dimensionUniqueName="[Dim Procedure]" displayFolder="" count="2" unbalanced="0"/>
    <cacheHierarchy uniqueName="[Dim Procedure].[Procedure Name]" caption="Procedure Name" attribute="1" defaultMemberUniqueName="[Dim Procedure].[Procedure Name].[All]" allUniqueName="[Dim Procedure].[Procedure Name].[All]" dimensionUniqueName="[Dim Procedure]" displayFolder="" count="2" unbalanced="0">
      <fieldsUsage count="2">
        <fieldUsage x="-1"/>
        <fieldUsage x="5"/>
      </fieldsUsage>
    </cacheHierarchy>
    <cacheHierarchy uniqueName="[Measures]" caption="Measures" attribute="1" keyAttribute="1" defaultMemberUniqueName="[Measures].[Appointment ID]" dimensionUniqueName="[Measures]" displayFolder="" measures="1" count="1" unbalanced="0">
      <fieldsUsage count="1">
        <fieldUsage x="0"/>
      </fieldsUsage>
    </cacheHierarchy>
    <cacheHierarchy uniqueName="[Measures].[Appointment ID]" caption="Appointment ID" measure="1" displayFolder="" measureGroup="Fact Appointment" count="0"/>
    <cacheHierarchy uniqueName="[Measures].[Txn Process Time Hours]" caption="Txn Process Time Hours" measure="1" displayFolder="" measureGroup="Fact Appointment" count="0"/>
    <cacheHierarchy uniqueName="[Measures].[Fact Appointment Count]" caption="Fact Appointment Count" measure="1" displayFolder="" measureGroup="Fact Appointment" count="0"/>
  </cacheHierarchies>
  <kpis count="0"/>
  <tupleCache>
    <entries count="138">
      <n v="1">
        <tpls c="6">
          <tpl fld="1" item="52"/>
          <tpl fld="2" item="50"/>
          <tpl fld="3" item="49"/>
          <tpl fld="4" item="49"/>
          <tpl fld="5" item="36"/>
          <tpl fld="0" item="1"/>
        </tpls>
      </n>
      <n v="1">
        <tpls c="6">
          <tpl fld="1" item="50"/>
          <tpl fld="2" item="49"/>
          <tpl fld="3" item="46"/>
          <tpl fld="4" item="46"/>
          <tpl fld="5" item="34"/>
          <tpl fld="0" item="1"/>
        </tpls>
      </n>
      <n v="344">
        <tpls c="6">
          <tpl fld="1" item="53"/>
          <tpl fld="2" item="51"/>
          <tpl fld="3" item="50"/>
          <tpl fld="4" item="50"/>
          <tpl fld="5" item="26"/>
          <tpl hier="26" item="4294967295"/>
        </tpls>
      </n>
      <n v="493">
        <tpls c="6">
          <tpl fld="1" item="36"/>
          <tpl fld="2" item="34"/>
          <tpl fld="3" item="32"/>
          <tpl fld="4" item="33"/>
          <tpl fld="5" item="27"/>
          <tpl hier="26" item="4294967295"/>
        </tpls>
      </n>
      <n v="111">
        <tpls c="6">
          <tpl fld="1" item="19"/>
          <tpl fld="2" item="19"/>
          <tpl fld="3" item="19"/>
          <tpl fld="4" item="19"/>
          <tpl fld="5" item="17"/>
          <tpl hier="26" item="4294967295"/>
        </tpls>
      </n>
      <n v="437">
        <tpls c="6">
          <tpl fld="1" item="50"/>
          <tpl fld="2" item="49"/>
          <tpl fld="3" item="46"/>
          <tpl fld="4" item="46"/>
          <tpl fld="5" item="34"/>
          <tpl hier="26" item="4294967295"/>
        </tpls>
      </n>
      <n v="1">
        <tpls c="6">
          <tpl fld="1" item="39"/>
          <tpl fld="2" item="37"/>
          <tpl fld="3" item="35"/>
          <tpl fld="4" item="36"/>
          <tpl fld="5" item="7"/>
          <tpl fld="0" item="1"/>
        </tpls>
      </n>
      <n v="1">
        <tpls c="6">
          <tpl fld="1" item="13"/>
          <tpl fld="2" item="13"/>
          <tpl fld="3" item="13"/>
          <tpl fld="4" item="13"/>
          <tpl fld="5" item="13"/>
          <tpl fld="0" item="1"/>
        </tpls>
      </n>
      <n v="1">
        <tpls c="6">
          <tpl fld="1" item="4"/>
          <tpl fld="2" item="4"/>
          <tpl fld="3" item="5"/>
          <tpl fld="4" item="5"/>
          <tpl fld="5" item="5"/>
          <tpl fld="0" item="1"/>
        </tpls>
      </n>
      <n v="458">
        <tpls c="6">
          <tpl fld="1" item="0"/>
          <tpl fld="2" item="0"/>
          <tpl fld="3" item="0"/>
          <tpl fld="4" item="0"/>
          <tpl fld="5" item="0"/>
          <tpl hier="26" item="4294967295"/>
        </tpls>
      </n>
      <n v="1">
        <tpls c="6">
          <tpl fld="1" item="53"/>
          <tpl fld="2" item="51"/>
          <tpl fld="3" item="52"/>
          <tpl fld="4" item="51"/>
          <tpl fld="5" item="1"/>
          <tpl fld="0" item="1"/>
        </tpls>
      </n>
      <n v="1">
        <tpls c="6">
          <tpl fld="1" item="26"/>
          <tpl fld="2" item="25"/>
          <tpl fld="3" item="24"/>
          <tpl fld="4" item="24"/>
          <tpl fld="5" item="14"/>
          <tpl fld="0" item="1"/>
        </tpls>
      </n>
      <n v="829">
        <tpls c="6">
          <tpl fld="1" item="53"/>
          <tpl fld="2" item="51"/>
          <tpl fld="3" item="52"/>
          <tpl fld="4" item="51"/>
          <tpl fld="5" item="1"/>
          <tpl hier="26" item="4294967295"/>
        </tpls>
      </n>
      <n v="151">
        <tpls c="6">
          <tpl fld="1" item="26"/>
          <tpl fld="2" item="25"/>
          <tpl fld="3" item="24"/>
          <tpl fld="4" item="24"/>
          <tpl fld="5" item="14"/>
          <tpl hier="26" item="4294967295"/>
        </tpls>
      </n>
      <n v="202">
        <tpls c="6">
          <tpl fld="1" item="10"/>
          <tpl fld="2" item="10"/>
          <tpl fld="3" item="9"/>
          <tpl fld="4" item="9"/>
          <tpl fld="5" item="0"/>
          <tpl hier="26" item="4294967295"/>
        </tpls>
      </n>
      <n v="1">
        <tpls c="6">
          <tpl fld="1" item="2"/>
          <tpl fld="2" item="2"/>
          <tpl fld="3" item="3"/>
          <tpl fld="4" item="3"/>
          <tpl fld="5" item="3"/>
          <tpl fld="0" item="1"/>
        </tpls>
      </n>
      <n v="1">
        <tpls c="6">
          <tpl fld="1" item="27"/>
          <tpl fld="2" item="26"/>
          <tpl fld="3" item="25"/>
          <tpl fld="4" item="25"/>
          <tpl fld="5" item="19"/>
          <tpl fld="0" item="1"/>
        </tpls>
      </n>
      <n v="900">
        <tpls c="6">
          <tpl fld="1" item="16"/>
          <tpl fld="2" item="16"/>
          <tpl fld="3" item="16"/>
          <tpl fld="4" item="16"/>
          <tpl fld="5" item="15"/>
          <tpl hier="26" item="4294967295"/>
        </tpls>
      </n>
      <n v="569">
        <tpls c="6">
          <tpl fld="1" item="44"/>
          <tpl fld="2" item="43"/>
          <tpl fld="3" item="40"/>
          <tpl fld="4" item="9"/>
          <tpl fld="5" item="31"/>
          <tpl hier="26" item="4294967295"/>
        </tpls>
      </n>
      <n v="1">
        <tpls c="6">
          <tpl fld="1" item="44"/>
          <tpl fld="2" item="43"/>
          <tpl fld="3" item="40"/>
          <tpl fld="4" item="9"/>
          <tpl fld="5" item="31"/>
          <tpl fld="0" item="1"/>
        </tpls>
      </n>
      <n v="1">
        <tpls c="6">
          <tpl fld="1" item="56"/>
          <tpl fld="2" item="54"/>
          <tpl fld="3" item="10"/>
          <tpl fld="4" item="10"/>
          <tpl fld="5" item="22"/>
          <tpl fld="0" item="1"/>
        </tpls>
      </n>
      <n v="1">
        <tpls c="6">
          <tpl fld="1" item="44"/>
          <tpl fld="2" item="42"/>
          <tpl fld="3" item="39"/>
          <tpl fld="4" item="40"/>
          <tpl fld="5" item="3"/>
          <tpl fld="0" item="1"/>
        </tpls>
      </n>
      <n v="445">
        <tpls c="6">
          <tpl fld="1" item="27"/>
          <tpl fld="2" item="26"/>
          <tpl fld="3" item="25"/>
          <tpl fld="4" item="25"/>
          <tpl fld="5" item="19"/>
          <tpl hier="26" item="4294967295"/>
        </tpls>
      </n>
      <n v="1">
        <tpls c="6">
          <tpl fld="1" item="1"/>
          <tpl fld="2" item="1"/>
          <tpl fld="3" item="1"/>
          <tpl fld="4" item="1"/>
          <tpl fld="5" item="1"/>
          <tpl fld="0" item="1"/>
        </tpls>
      </n>
      <n v="778">
        <tpls c="6">
          <tpl fld="1" item="39"/>
          <tpl fld="2" item="37"/>
          <tpl fld="3" item="35"/>
          <tpl fld="4" item="36"/>
          <tpl fld="5" item="7"/>
          <tpl hier="26" item="4294967295"/>
        </tpls>
      </n>
      <n v="1">
        <tpls c="6">
          <tpl fld="1" item="10"/>
          <tpl fld="2" item="10"/>
          <tpl fld="3" item="9"/>
          <tpl fld="4" item="9"/>
          <tpl fld="5" item="0"/>
          <tpl fld="0" item="1"/>
        </tpls>
      </n>
      <n v="150">
        <tpls c="6">
          <tpl fld="1" item="31"/>
          <tpl fld="2" item="29"/>
          <tpl fld="3" item="1"/>
          <tpl fld="4" item="1"/>
          <tpl fld="5" item="23"/>
          <tpl hier="26" item="4294967295"/>
        </tpls>
      </n>
      <n v="1">
        <tpls c="6">
          <tpl fld="1" item="48"/>
          <tpl fld="2" item="47"/>
          <tpl fld="3" item="44"/>
          <tpl fld="4" item="44"/>
          <tpl fld="5" item="25"/>
          <tpl fld="0" item="1"/>
        </tpls>
      </n>
      <n v="1">
        <tpls c="6">
          <tpl fld="1" item="16"/>
          <tpl fld="2" item="16"/>
          <tpl fld="3" item="16"/>
          <tpl fld="4" item="16"/>
          <tpl fld="5" item="15"/>
          <tpl fld="0" item="1"/>
        </tpls>
      </n>
      <n v="1">
        <tpls c="6">
          <tpl fld="1" item="21"/>
          <tpl fld="2" item="21"/>
          <tpl fld="3" item="0"/>
          <tpl fld="4" item="0"/>
          <tpl fld="5" item="18"/>
          <tpl fld="0" item="1"/>
        </tpls>
      </n>
      <n v="1">
        <tpls c="6">
          <tpl fld="1" item="28"/>
          <tpl fld="2" item="22"/>
          <tpl fld="3" item="26"/>
          <tpl fld="4" item="26"/>
          <tpl fld="5" item="20"/>
          <tpl fld="0" item="1"/>
        </tpls>
      </n>
      <n v="1">
        <tpls c="6">
          <tpl fld="1" item="49"/>
          <tpl fld="2" item="48"/>
          <tpl fld="3" item="45"/>
          <tpl fld="4" item="45"/>
          <tpl fld="5" item="6"/>
          <tpl fld="0" item="1"/>
        </tpls>
      </n>
      <n v="230">
        <tpls c="6">
          <tpl fld="1" item="28"/>
          <tpl fld="2" item="22"/>
          <tpl fld="3" item="26"/>
          <tpl fld="4" item="26"/>
          <tpl fld="5" item="20"/>
          <tpl hier="26" item="4294967295"/>
        </tpls>
      </n>
      <n v="1">
        <tpls c="6">
          <tpl fld="1" item="53"/>
          <tpl fld="2" item="51"/>
          <tpl fld="3" item="51"/>
          <tpl fld="4" item="51"/>
          <tpl fld="5" item="11"/>
          <tpl fld="0" item="1"/>
        </tpls>
      </n>
      <n v="561">
        <tpls c="6">
          <tpl fld="1" item="21"/>
          <tpl fld="2" item="21"/>
          <tpl fld="3" item="0"/>
          <tpl fld="4" item="0"/>
          <tpl fld="5" item="18"/>
          <tpl hier="26" item="4294967295"/>
        </tpls>
      </n>
      <n v="1">
        <tpls c="6">
          <tpl fld="1" item="9"/>
          <tpl fld="2" item="9"/>
          <tpl fld="3" item="4"/>
          <tpl fld="4" item="4"/>
          <tpl fld="5" item="10"/>
          <tpl fld="0" item="1"/>
        </tpls>
      </n>
      <n v="938">
        <tpls c="6">
          <tpl fld="1" item="47"/>
          <tpl fld="2" item="46"/>
          <tpl fld="3" item="43"/>
          <tpl fld="4" item="43"/>
          <tpl fld="5" item="16"/>
          <tpl hier="26" item="4294967295"/>
        </tpls>
      </n>
      <n v="1">
        <tpls c="6">
          <tpl fld="1" item="17"/>
          <tpl fld="2" item="17"/>
          <tpl fld="3" item="17"/>
          <tpl fld="4" item="17"/>
          <tpl fld="5" item="16"/>
          <tpl fld="0" item="1"/>
        </tpls>
      </n>
      <n v="1">
        <tpls c="6">
          <tpl fld="1" item="53"/>
          <tpl fld="2" item="51"/>
          <tpl fld="3" item="50"/>
          <tpl fld="4" item="50"/>
          <tpl fld="5" item="26"/>
          <tpl fld="0" item="1"/>
        </tpls>
      </n>
      <n v="159">
        <tpls c="6">
          <tpl fld="1" item="4"/>
          <tpl fld="2" item="4"/>
          <tpl fld="3" item="5"/>
          <tpl fld="4" item="5"/>
          <tpl fld="5" item="5"/>
          <tpl hier="26" item="4294967295"/>
        </tpls>
      </n>
      <n v="1">
        <tpls c="6">
          <tpl fld="1" item="36"/>
          <tpl fld="2" item="34"/>
          <tpl fld="3" item="32"/>
          <tpl fld="4" item="33"/>
          <tpl fld="5" item="27"/>
          <tpl fld="0" item="1"/>
        </tpls>
      </n>
      <n v="227">
        <tpls c="6">
          <tpl fld="1" item="17"/>
          <tpl fld="2" item="17"/>
          <tpl fld="3" item="17"/>
          <tpl fld="4" item="17"/>
          <tpl fld="5" item="16"/>
          <tpl hier="26" item="4294967295"/>
        </tpls>
      </n>
      <n v="116">
        <tpls c="6">
          <tpl fld="1" item="48"/>
          <tpl fld="2" item="47"/>
          <tpl fld="3" item="44"/>
          <tpl fld="4" item="44"/>
          <tpl fld="5" item="25"/>
          <tpl hier="26" item="4294967295"/>
        </tpls>
      </n>
      <n v="817">
        <tpls c="6">
          <tpl fld="1" item="1"/>
          <tpl fld="2" item="1"/>
          <tpl fld="3" item="1"/>
          <tpl fld="4" item="1"/>
          <tpl fld="5" item="1"/>
          <tpl hier="26" item="4294967295"/>
        </tpls>
      </n>
      <n v="948">
        <tpls c="6">
          <tpl fld="1" item="11"/>
          <tpl fld="2" item="11"/>
          <tpl fld="3" item="11"/>
          <tpl fld="4" item="11"/>
          <tpl fld="5" item="11"/>
          <tpl hier="26" item="4294967295"/>
        </tpls>
      </n>
      <n v="349">
        <tpls c="6">
          <tpl fld="1" item="53"/>
          <tpl fld="2" item="51"/>
          <tpl fld="3" item="51"/>
          <tpl fld="4" item="51"/>
          <tpl fld="5" item="11"/>
          <tpl hier="26" item="4294967295"/>
        </tpls>
      </n>
      <n v="1">
        <tpls c="6">
          <tpl fld="1" item="37"/>
          <tpl fld="2" item="35"/>
          <tpl fld="3" item="33"/>
          <tpl fld="4" item="34"/>
          <tpl fld="5" item="18"/>
          <tpl fld="0" item="1"/>
        </tpls>
      </n>
      <n v="1">
        <tpls c="6">
          <tpl fld="1" item="20"/>
          <tpl fld="2" item="20"/>
          <tpl fld="3" item="20"/>
          <tpl fld="4" item="20"/>
          <tpl fld="5" item="8"/>
          <tpl fld="0" item="1"/>
        </tpls>
      </n>
      <n v="698">
        <tpls c="6">
          <tpl fld="1" item="9"/>
          <tpl fld="2" item="9"/>
          <tpl fld="3" item="4"/>
          <tpl fld="4" item="4"/>
          <tpl fld="5" item="10"/>
          <tpl hier="26" item="4294967295"/>
        </tpls>
      </n>
      <n v="603">
        <tpls c="6">
          <tpl fld="1" item="37"/>
          <tpl fld="2" item="35"/>
          <tpl fld="3" item="33"/>
          <tpl fld="4" item="34"/>
          <tpl fld="5" item="18"/>
          <tpl hier="26" item="4294967295"/>
        </tpls>
      </n>
      <n v="977">
        <tpls c="6">
          <tpl fld="1" item="20"/>
          <tpl fld="2" item="20"/>
          <tpl fld="3" item="20"/>
          <tpl fld="4" item="20"/>
          <tpl fld="5" item="8"/>
          <tpl hier="26" item="4294967295"/>
        </tpls>
      </n>
      <n v="950">
        <tpls c="6">
          <tpl fld="1" item="49"/>
          <tpl fld="2" item="48"/>
          <tpl fld="3" item="45"/>
          <tpl fld="4" item="45"/>
          <tpl fld="5" item="6"/>
          <tpl hier="26" item="4294967295"/>
        </tpls>
      </n>
      <n v="1">
        <tpls c="6">
          <tpl fld="1" item="19"/>
          <tpl fld="2" item="19"/>
          <tpl fld="3" item="19"/>
          <tpl fld="4" item="19"/>
          <tpl fld="5" item="17"/>
          <tpl fld="0" item="1"/>
        </tpls>
      </n>
      <n v="1">
        <tpls c="6">
          <tpl fld="1" item="33"/>
          <tpl fld="2" item="31"/>
          <tpl fld="3" item="29"/>
          <tpl fld="4" item="30"/>
          <tpl fld="5" item="24"/>
          <tpl fld="0" item="1"/>
        </tpls>
      </n>
      <n v="1">
        <tpls c="6">
          <tpl fld="1" item="31"/>
          <tpl fld="2" item="29"/>
          <tpl fld="3" item="1"/>
          <tpl fld="4" item="1"/>
          <tpl fld="5" item="23"/>
          <tpl fld="0" item="1"/>
        </tpls>
      </n>
      <n v="1">
        <tpls c="6">
          <tpl fld="1" item="47"/>
          <tpl fld="2" item="46"/>
          <tpl fld="3" item="43"/>
          <tpl fld="4" item="43"/>
          <tpl fld="5" item="16"/>
          <tpl fld="0" item="1"/>
        </tpls>
      </n>
      <n v="1">
        <tpls c="6">
          <tpl fld="1" item="0"/>
          <tpl fld="2" item="0"/>
          <tpl fld="3" item="0"/>
          <tpl fld="4" item="0"/>
          <tpl fld="5" item="0"/>
          <tpl fld="0" item="1"/>
        </tpls>
      </n>
      <n v="898">
        <tpls c="6">
          <tpl fld="1" item="30"/>
          <tpl fld="2" item="28"/>
          <tpl fld="3" item="28"/>
          <tpl fld="4" item="28"/>
          <tpl fld="5" item="22"/>
          <tpl hier="26" item="4294967295"/>
        </tpls>
      </n>
      <n v="1">
        <tpls c="6">
          <tpl fld="1" item="30"/>
          <tpl fld="2" item="28"/>
          <tpl fld="3" item="28"/>
          <tpl fld="4" item="28"/>
          <tpl fld="5" item="22"/>
          <tpl fld="0" item="1"/>
        </tpls>
      </n>
      <n v="35444">
        <tpls c="2">
          <tpl hier="11" item="4294967295"/>
          <tpl hier="26" item="4294967295"/>
        </tpls>
      </n>
      <n v="68">
        <tpls c="2">
          <tpl hier="11" item="4294967295"/>
          <tpl fld="0" item="1"/>
        </tpls>
      </n>
      <n v="998">
        <tpls c="6">
          <tpl fld="1" item="58"/>
          <tpl fld="2" item="44"/>
          <tpl fld="3" item="57"/>
          <tpl fld="4" item="57"/>
          <tpl fld="5" item="39"/>
          <tpl hier="26" item="4294967295"/>
        </tpls>
      </n>
      <n v="1">
        <tpls c="6">
          <tpl fld="1" item="58"/>
          <tpl fld="2" item="44"/>
          <tpl fld="3" item="57"/>
          <tpl fld="4" item="57"/>
          <tpl fld="5" item="39"/>
          <tpl fld="0" item="1"/>
        </tpls>
      </n>
      <n v="771">
        <tpls c="6">
          <tpl fld="1" item="12"/>
          <tpl fld="2" item="12"/>
          <tpl fld="3" item="12"/>
          <tpl fld="4" item="12"/>
          <tpl fld="5" item="12"/>
          <tpl hier="26" item="4294967295"/>
        </tpls>
      </n>
      <n v="1">
        <tpls c="6">
          <tpl fld="1" item="12"/>
          <tpl fld="2" item="12"/>
          <tpl fld="3" item="12"/>
          <tpl fld="4" item="12"/>
          <tpl fld="5" item="12"/>
          <tpl fld="0" item="1"/>
        </tpls>
      </n>
      <n v="545">
        <tpls c="6">
          <tpl fld="1" item="2"/>
          <tpl fld="2" item="2"/>
          <tpl fld="3" item="2"/>
          <tpl fld="4" item="2"/>
          <tpl fld="5" item="2"/>
          <tpl hier="26" item="4294967295"/>
        </tpls>
      </n>
      <n v="1">
        <tpls c="6">
          <tpl fld="1" item="2"/>
          <tpl fld="2" item="2"/>
          <tpl fld="3" item="2"/>
          <tpl fld="4" item="2"/>
          <tpl fld="5" item="2"/>
          <tpl fld="0" item="1"/>
        </tpls>
      </n>
      <n v="1">
        <tpls c="6">
          <tpl fld="1" item="55"/>
          <tpl fld="2" item="53"/>
          <tpl fld="3" item="53"/>
          <tpl fld="4" item="53"/>
          <tpl fld="5" item="0"/>
          <tpl fld="0" item="1"/>
        </tpls>
      </n>
      <n v="553">
        <tpls c="6">
          <tpl fld="1" item="55"/>
          <tpl fld="2" item="53"/>
          <tpl fld="3" item="53"/>
          <tpl fld="4" item="53"/>
          <tpl fld="5" item="0"/>
          <tpl hier="26" item="4294967295"/>
        </tpls>
      </n>
      <n v="467">
        <tpls c="6">
          <tpl fld="1" item="40"/>
          <tpl fld="2" item="38"/>
          <tpl fld="3" item="36"/>
          <tpl fld="4" item="37"/>
          <tpl fld="5" item="29"/>
          <tpl hier="26" item="4294967295"/>
        </tpls>
      </n>
      <n v="1">
        <tpls c="6">
          <tpl fld="1" item="40"/>
          <tpl fld="2" item="38"/>
          <tpl fld="3" item="36"/>
          <tpl fld="4" item="37"/>
          <tpl fld="5" item="29"/>
          <tpl fld="0" item="1"/>
        </tpls>
      </n>
      <n v="986">
        <tpls c="6">
          <tpl fld="1" item="15"/>
          <tpl fld="2" item="15"/>
          <tpl fld="3" item="15"/>
          <tpl fld="4" item="15"/>
          <tpl fld="5" item="14"/>
          <tpl hier="26" item="4294967295"/>
        </tpls>
      </n>
      <n v="1">
        <tpls c="6">
          <tpl fld="1" item="15"/>
          <tpl fld="2" item="15"/>
          <tpl fld="3" item="15"/>
          <tpl fld="4" item="15"/>
          <tpl fld="5" item="14"/>
          <tpl fld="0" item="1"/>
        </tpls>
      </n>
      <n v="188">
        <tpls c="6">
          <tpl fld="1" item="43"/>
          <tpl fld="2" item="41"/>
          <tpl fld="3" item="19"/>
          <tpl fld="4" item="6"/>
          <tpl fld="5" item="23"/>
          <tpl hier="26" item="4294967295"/>
        </tpls>
      </n>
      <n v="1">
        <tpls c="6">
          <tpl fld="1" item="43"/>
          <tpl fld="2" item="41"/>
          <tpl fld="3" item="19"/>
          <tpl fld="4" item="6"/>
          <tpl fld="5" item="23"/>
          <tpl fld="0" item="1"/>
        </tpls>
      </n>
      <n v="246">
        <tpls c="6">
          <tpl fld="1" item="22"/>
          <tpl fld="2" item="22"/>
          <tpl fld="3" item="21"/>
          <tpl fld="4" item="21"/>
          <tpl fld="5" item="9"/>
          <tpl hier="26" item="4294967295"/>
        </tpls>
      </n>
      <n v="1">
        <tpls c="6">
          <tpl fld="1" item="22"/>
          <tpl fld="2" item="22"/>
          <tpl fld="3" item="21"/>
          <tpl fld="4" item="21"/>
          <tpl fld="5" item="9"/>
          <tpl fld="0" item="1"/>
        </tpls>
      </n>
      <n v="483">
        <tpls c="6">
          <tpl fld="1" item="5"/>
          <tpl fld="2" item="5"/>
          <tpl fld="3" item="5"/>
          <tpl fld="4" item="5"/>
          <tpl fld="5" item="6"/>
          <tpl hier="26" item="4294967295"/>
        </tpls>
      </n>
      <n v="1">
        <tpls c="6">
          <tpl fld="1" item="5"/>
          <tpl fld="2" item="5"/>
          <tpl fld="3" item="5"/>
          <tpl fld="4" item="5"/>
          <tpl fld="5" item="6"/>
          <tpl fld="0" item="1"/>
        </tpls>
      </n>
      <n v="169">
        <tpls c="6">
          <tpl fld="1" item="58"/>
          <tpl fld="2" item="44"/>
          <tpl fld="3" item="56"/>
          <tpl fld="4" item="56"/>
          <tpl fld="5" item="38"/>
          <tpl hier="26" item="4294967295"/>
        </tpls>
      </n>
      <n v="1">
        <tpls c="6">
          <tpl fld="1" item="58"/>
          <tpl fld="2" item="44"/>
          <tpl fld="3" item="56"/>
          <tpl fld="4" item="56"/>
          <tpl fld="5" item="38"/>
          <tpl fld="0" item="1"/>
        </tpls>
      </n>
      <n v="247">
        <tpls c="6">
          <tpl fld="1" item="46"/>
          <tpl fld="2" item="45"/>
          <tpl fld="3" item="42"/>
          <tpl fld="4" item="42"/>
          <tpl fld="5" item="33"/>
          <tpl hier="26" item="4294967295"/>
        </tpls>
      </n>
      <n v="1">
        <tpls c="6">
          <tpl fld="1" item="46"/>
          <tpl fld="2" item="45"/>
          <tpl fld="3" item="42"/>
          <tpl fld="4" item="42"/>
          <tpl fld="5" item="33"/>
          <tpl fld="0" item="1"/>
        </tpls>
      </n>
      <n v="932">
        <tpls c="6">
          <tpl fld="1" item="33"/>
          <tpl fld="2" item="31"/>
          <tpl fld="3" item="13"/>
          <tpl fld="4" item="29"/>
          <tpl fld="5" item="17"/>
          <tpl hier="26" item="4294967295"/>
        </tpls>
      </n>
      <n v="1">
        <tpls c="6">
          <tpl fld="1" item="33"/>
          <tpl fld="2" item="31"/>
          <tpl fld="3" item="13"/>
          <tpl fld="4" item="29"/>
          <tpl fld="5" item="17"/>
          <tpl fld="0" item="1"/>
        </tpls>
      </n>
      <n v="1">
        <tpls c="6">
          <tpl fld="1" item="29"/>
          <tpl fld="2" item="27"/>
          <tpl fld="3" item="27"/>
          <tpl fld="4" item="27"/>
          <tpl fld="5" item="21"/>
          <tpl fld="0" item="1"/>
        </tpls>
      </n>
      <n v="592">
        <tpls c="6">
          <tpl fld="1" item="29"/>
          <tpl fld="2" item="27"/>
          <tpl fld="3" item="27"/>
          <tpl fld="4" item="27"/>
          <tpl fld="5" item="21"/>
          <tpl hier="26" item="4294967295"/>
        </tpls>
      </n>
      <n v="1">
        <tpls c="6">
          <tpl fld="1" item="8"/>
          <tpl fld="2" item="8"/>
          <tpl fld="3" item="8"/>
          <tpl fld="4" item="8"/>
          <tpl fld="5" item="9"/>
          <tpl fld="0" item="1"/>
        </tpls>
      </n>
      <n v="493">
        <tpls c="6">
          <tpl fld="1" item="8"/>
          <tpl fld="2" item="8"/>
          <tpl fld="3" item="8"/>
          <tpl fld="4" item="8"/>
          <tpl fld="5" item="9"/>
          <tpl hier="26" item="4294967295"/>
        </tpls>
      </n>
      <n v="1">
        <tpls c="6">
          <tpl fld="1" item="42"/>
          <tpl fld="2" item="40"/>
          <tpl fld="3" item="38"/>
          <tpl fld="4" item="39"/>
          <tpl fld="5" item="11"/>
          <tpl fld="0" item="1"/>
        </tpls>
      </n>
      <n v="704">
        <tpls c="6">
          <tpl fld="1" item="42"/>
          <tpl fld="2" item="40"/>
          <tpl fld="3" item="38"/>
          <tpl fld="4" item="39"/>
          <tpl fld="5" item="11"/>
          <tpl hier="26" item="4294967295"/>
        </tpls>
      </n>
      <n v="266">
        <tpls c="6">
          <tpl fld="1" item="57"/>
          <tpl fld="2" item="55"/>
          <tpl fld="3" item="55"/>
          <tpl fld="4" item="55"/>
          <tpl fld="5" item="37"/>
          <tpl hier="26" item="4294967295"/>
        </tpls>
      </n>
      <n v="1">
        <tpls c="6">
          <tpl fld="1" item="57"/>
          <tpl fld="2" item="55"/>
          <tpl fld="3" item="55"/>
          <tpl fld="4" item="55"/>
          <tpl fld="5" item="37"/>
          <tpl fld="0" item="1"/>
        </tpls>
      </n>
      <n v="1">
        <tpls c="6">
          <tpl fld="1" item="24"/>
          <tpl fld="2" item="23"/>
          <tpl fld="3" item="22"/>
          <tpl fld="4" item="22"/>
          <tpl fld="5" item="4"/>
          <tpl fld="0" item="1"/>
        </tpls>
      </n>
      <n v="361">
        <tpls c="6">
          <tpl fld="1" item="24"/>
          <tpl fld="2" item="23"/>
          <tpl fld="3" item="22"/>
          <tpl fld="4" item="22"/>
          <tpl fld="5" item="4"/>
          <tpl hier="26" item="4294967295"/>
        </tpls>
      </n>
      <n v="338">
        <tpls c="6">
          <tpl fld="1" item="6"/>
          <tpl fld="2" item="6"/>
          <tpl fld="3" item="6"/>
          <tpl fld="4" item="6"/>
          <tpl fld="5" item="7"/>
          <tpl hier="26" item="4294967295"/>
        </tpls>
      </n>
      <n v="1">
        <tpls c="6">
          <tpl fld="1" item="6"/>
          <tpl fld="2" item="6"/>
          <tpl fld="3" item="6"/>
          <tpl fld="4" item="6"/>
          <tpl fld="5" item="7"/>
          <tpl fld="0" item="1"/>
        </tpls>
      </n>
      <n v="783">
        <tpls c="6">
          <tpl fld="1" item="14"/>
          <tpl fld="2" item="14"/>
          <tpl fld="3" item="14"/>
          <tpl fld="4" item="14"/>
          <tpl fld="5" item="11"/>
          <tpl hier="26" item="4294967295"/>
        </tpls>
      </n>
      <n v="1">
        <tpls c="6">
          <tpl fld="1" item="14"/>
          <tpl fld="2" item="14"/>
          <tpl fld="3" item="14"/>
          <tpl fld="4" item="14"/>
          <tpl fld="5" item="11"/>
          <tpl fld="0" item="1"/>
        </tpls>
      </n>
      <n v="1">
        <tpls c="6">
          <tpl fld="1" item="41"/>
          <tpl fld="2" item="39"/>
          <tpl fld="3" item="37"/>
          <tpl fld="4" item="38"/>
          <tpl fld="5" item="30"/>
          <tpl fld="0" item="1"/>
        </tpls>
      </n>
      <n v="480">
        <tpls c="6">
          <tpl fld="1" item="41"/>
          <tpl fld="2" item="39"/>
          <tpl fld="3" item="37"/>
          <tpl fld="4" item="38"/>
          <tpl fld="5" item="30"/>
          <tpl hier="26" item="4294967295"/>
        </tpls>
      </n>
      <n v="836">
        <tpls c="6">
          <tpl fld="1" item="35"/>
          <tpl fld="2" item="33"/>
          <tpl fld="3" item="31"/>
          <tpl fld="4" item="32"/>
          <tpl fld="5" item="26"/>
          <tpl hier="26" item="4294967295"/>
        </tpls>
      </n>
      <n v="1">
        <tpls c="6">
          <tpl fld="1" item="35"/>
          <tpl fld="2" item="33"/>
          <tpl fld="3" item="31"/>
          <tpl fld="4" item="32"/>
          <tpl fld="5" item="26"/>
          <tpl fld="0" item="1"/>
        </tpls>
      </n>
      <n v="1">
        <tpls c="6">
          <tpl fld="1" item="51"/>
          <tpl fld="2" item="5"/>
          <tpl fld="3" item="48"/>
          <tpl fld="4" item="48"/>
          <tpl fld="5" item="3"/>
          <tpl fld="0" item="1"/>
        </tpls>
      </n>
      <n v="724">
        <tpls c="6">
          <tpl fld="1" item="51"/>
          <tpl fld="2" item="5"/>
          <tpl fld="3" item="48"/>
          <tpl fld="4" item="48"/>
          <tpl fld="5" item="3"/>
          <tpl hier="26" item="4294967295"/>
        </tpls>
      </n>
      <n v="427">
        <tpls c="6">
          <tpl fld="1" item="32"/>
          <tpl fld="2" item="30"/>
          <tpl fld="3" item="19"/>
          <tpl fld="4" item="19"/>
          <tpl fld="5" item="4"/>
          <tpl hier="26" item="4294967295"/>
        </tpls>
      </n>
      <n v="1">
        <tpls c="6">
          <tpl fld="1" item="32"/>
          <tpl fld="2" item="30"/>
          <tpl fld="3" item="19"/>
          <tpl fld="4" item="19"/>
          <tpl fld="5" item="4"/>
          <tpl fld="0" item="1"/>
        </tpls>
      </n>
      <n v="1">
        <tpls c="6">
          <tpl fld="1" item="3"/>
          <tpl fld="2" item="3"/>
          <tpl fld="3" item="4"/>
          <tpl fld="4" item="4"/>
          <tpl fld="5" item="4"/>
          <tpl fld="0" item="1"/>
        </tpls>
      </n>
      <n v="594">
        <tpls c="6">
          <tpl fld="1" item="3"/>
          <tpl fld="2" item="3"/>
          <tpl fld="3" item="4"/>
          <tpl fld="4" item="4"/>
          <tpl fld="5" item="4"/>
          <tpl hier="26" item="4294967295"/>
        </tpls>
      </n>
      <n v="275">
        <tpls c="6">
          <tpl fld="1" item="38"/>
          <tpl fld="2" item="36"/>
          <tpl fld="3" item="34"/>
          <tpl fld="4" item="35"/>
          <tpl fld="5" item="28"/>
          <tpl hier="26" item="4294967295"/>
        </tpls>
      </n>
      <n v="1">
        <tpls c="6">
          <tpl fld="1" item="38"/>
          <tpl fld="2" item="36"/>
          <tpl fld="3" item="34"/>
          <tpl fld="4" item="35"/>
          <tpl fld="5" item="28"/>
          <tpl fld="0" item="1"/>
        </tpls>
      </n>
      <n v="233">
        <tpls c="6">
          <tpl fld="1" item="45"/>
          <tpl fld="2" item="44"/>
          <tpl fld="3" item="41"/>
          <tpl fld="4" item="41"/>
          <tpl fld="5" item="32"/>
          <tpl hier="26" item="4294967295"/>
        </tpls>
      </n>
      <n v="1">
        <tpls c="6">
          <tpl fld="1" item="45"/>
          <tpl fld="2" item="44"/>
          <tpl fld="3" item="41"/>
          <tpl fld="4" item="41"/>
          <tpl fld="5" item="32"/>
          <tpl fld="0" item="1"/>
        </tpls>
      </n>
      <n v="327">
        <tpls c="6">
          <tpl fld="1" item="10"/>
          <tpl fld="2" item="10"/>
          <tpl fld="3" item="10"/>
          <tpl fld="4" item="10"/>
          <tpl fld="5" item="8"/>
          <tpl hier="26" item="4294967295"/>
        </tpls>
      </n>
      <n v="1">
        <tpls c="6">
          <tpl fld="1" item="10"/>
          <tpl fld="2" item="10"/>
          <tpl fld="3" item="10"/>
          <tpl fld="4" item="10"/>
          <tpl fld="5" item="8"/>
          <tpl fld="0" item="1"/>
        </tpls>
      </n>
      <n v="528">
        <tpls c="6">
          <tpl fld="1" item="56"/>
          <tpl fld="2" item="54"/>
          <tpl fld="3" item="54"/>
          <tpl fld="4" item="54"/>
          <tpl fld="5" item="36"/>
          <tpl hier="26" item="4294967295"/>
        </tpls>
      </n>
      <n v="1">
        <tpls c="6">
          <tpl fld="1" item="56"/>
          <tpl fld="2" item="54"/>
          <tpl fld="3" item="54"/>
          <tpl fld="4" item="54"/>
          <tpl fld="5" item="36"/>
          <tpl fld="0" item="1"/>
        </tpls>
      </n>
      <n v="986">
        <tpls c="6">
          <tpl fld="1" item="54"/>
          <tpl fld="2" item="52"/>
          <tpl fld="3" item="37"/>
          <tpl fld="4" item="52"/>
          <tpl fld="5" item="25"/>
          <tpl hier="26" item="4294967295"/>
        </tpls>
      </n>
      <n v="1">
        <tpls c="6">
          <tpl fld="1" item="54"/>
          <tpl fld="2" item="52"/>
          <tpl fld="3" item="37"/>
          <tpl fld="4" item="52"/>
          <tpl fld="5" item="25"/>
          <tpl fld="0" item="1"/>
        </tpls>
      </n>
      <n v="1">
        <tpls c="6">
          <tpl fld="1" item="25"/>
          <tpl fld="2" item="24"/>
          <tpl fld="3" item="23"/>
          <tpl fld="4" item="23"/>
          <tpl fld="5" item="0"/>
          <tpl fld="0" item="1"/>
        </tpls>
      </n>
      <n v="1">
        <tpls c="6">
          <tpl fld="1" item="11"/>
          <tpl fld="2" item="11"/>
          <tpl fld="3" item="11"/>
          <tpl fld="4" item="11"/>
          <tpl fld="5" item="11"/>
          <tpl fld="0" item="1"/>
        </tpls>
      </n>
      <n v="1">
        <tpls c="6">
          <tpl fld="1" item="7"/>
          <tpl fld="2" item="7"/>
          <tpl fld="3" item="7"/>
          <tpl fld="4" item="7"/>
          <tpl fld="5" item="8"/>
          <tpl fld="0" item="1"/>
        </tpls>
      </n>
      <n v="1">
        <tpls c="6">
          <tpl fld="1" item="18"/>
          <tpl fld="2" item="18"/>
          <tpl fld="3" item="18"/>
          <tpl fld="4" item="18"/>
          <tpl fld="5" item="14"/>
          <tpl fld="0" item="1"/>
        </tpls>
      </n>
      <n v="1">
        <tpls c="6">
          <tpl fld="1" item="50"/>
          <tpl fld="2" item="49"/>
          <tpl fld="3" item="47"/>
          <tpl fld="4" item="47"/>
          <tpl fld="5" item="35"/>
          <tpl fld="0" item="1"/>
        </tpls>
      </n>
      <n v="1">
        <tpls c="6">
          <tpl fld="1" item="34"/>
          <tpl fld="2" item="32"/>
          <tpl fld="3" item="30"/>
          <tpl fld="4" item="31"/>
          <tpl fld="5" item="25"/>
          <tpl fld="0" item="1"/>
        </tpls>
      </n>
      <n v="1">
        <tpls c="6">
          <tpl fld="1" item="23"/>
          <tpl fld="2" item="14"/>
          <tpl fld="3" item="14"/>
          <tpl fld="4" item="14"/>
          <tpl fld="5" item="9"/>
          <tpl fld="0" item="1"/>
        </tpls>
      </n>
      <n v="415">
        <tpls c="6">
          <tpl fld="1" item="33"/>
          <tpl fld="2" item="31"/>
          <tpl fld="3" item="29"/>
          <tpl fld="4" item="30"/>
          <tpl fld="5" item="24"/>
          <tpl hier="26" item="4294967295"/>
        </tpls>
      </n>
      <n v="677">
        <tpls c="6">
          <tpl fld="1" item="23"/>
          <tpl fld="2" item="14"/>
          <tpl fld="3" item="14"/>
          <tpl fld="4" item="14"/>
          <tpl fld="5" item="9"/>
          <tpl hier="26" item="4294967295"/>
        </tpls>
      </n>
      <n v="136">
        <tpls c="6">
          <tpl fld="1" item="44"/>
          <tpl fld="2" item="42"/>
          <tpl fld="3" item="39"/>
          <tpl fld="4" item="40"/>
          <tpl fld="5" item="3"/>
          <tpl hier="26" item="4294967295"/>
        </tpls>
      </n>
      <n v="900">
        <tpls c="6">
          <tpl fld="1" item="34"/>
          <tpl fld="2" item="32"/>
          <tpl fld="3" item="30"/>
          <tpl fld="4" item="31"/>
          <tpl fld="5" item="25"/>
          <tpl hier="26" item="4294967295"/>
        </tpls>
      </n>
      <n v="466">
        <tpls c="6">
          <tpl fld="1" item="50"/>
          <tpl fld="2" item="49"/>
          <tpl fld="3" item="47"/>
          <tpl fld="4" item="47"/>
          <tpl fld="5" item="35"/>
          <tpl hier="26" item="4294967295"/>
        </tpls>
      </n>
      <n v="519">
        <tpls c="6">
          <tpl fld="1" item="13"/>
          <tpl fld="2" item="13"/>
          <tpl fld="3" item="13"/>
          <tpl fld="4" item="13"/>
          <tpl fld="5" item="13"/>
          <tpl hier="26" item="4294967295"/>
        </tpls>
      </n>
      <n v="251">
        <tpls c="6">
          <tpl fld="1" item="52"/>
          <tpl fld="2" item="50"/>
          <tpl fld="3" item="49"/>
          <tpl fld="4" item="49"/>
          <tpl fld="5" item="36"/>
          <tpl hier="26" item="4294967295"/>
        </tpls>
      </n>
      <n v="239">
        <tpls c="6">
          <tpl fld="1" item="18"/>
          <tpl fld="2" item="18"/>
          <tpl fld="3" item="18"/>
          <tpl fld="4" item="18"/>
          <tpl fld="5" item="14"/>
          <tpl hier="26" item="4294967295"/>
        </tpls>
      </n>
      <n v="310">
        <tpls c="6">
          <tpl fld="1" item="2"/>
          <tpl fld="2" item="2"/>
          <tpl fld="3" item="3"/>
          <tpl fld="4" item="3"/>
          <tpl fld="5" item="3"/>
          <tpl hier="26" item="4294967295"/>
        </tpls>
      </n>
      <n v="931">
        <tpls c="6">
          <tpl fld="1" item="7"/>
          <tpl fld="2" item="7"/>
          <tpl fld="3" item="7"/>
          <tpl fld="4" item="7"/>
          <tpl fld="5" item="8"/>
          <tpl hier="26" item="4294967295"/>
        </tpls>
      </n>
      <n v="303">
        <tpls c="6">
          <tpl fld="1" item="56"/>
          <tpl fld="2" item="54"/>
          <tpl fld="3" item="10"/>
          <tpl fld="4" item="10"/>
          <tpl fld="5" item="22"/>
          <tpl hier="26" item="4294967295"/>
        </tpls>
      </n>
      <n v="427">
        <tpls c="6">
          <tpl fld="1" item="25"/>
          <tpl fld="2" item="24"/>
          <tpl fld="3" item="23"/>
          <tpl fld="4" item="23"/>
          <tpl fld="5" item="0"/>
          <tpl hier="26" item="4294967295"/>
        </tpls>
      </n>
    </entries>
    <queryCache count="274">
      <query mdx="[Measures].[Appointment ID]">
        <tpls c="1">
          <tpl hier="26" item="4294967295"/>
        </tpls>
      </query>
      <query mdx="[Measures].[Fact Appointment Count]">
        <tpls c="1">
          <tpl fld="0" item="1"/>
        </tpls>
      </query>
      <query mdx="[Dim Doctor].[Doctor ID].&amp;[101]">
        <tpls c="1">
          <tpl fld="1" item="0"/>
        </tpls>
      </query>
      <query mdx="[Dim Doctor].[Doctor Name].&amp;[Mireielle]">
        <tpls c="1">
          <tpl fld="2" item="0"/>
        </tpls>
      </query>
      <query mdx="[Dim Patient].[First Name].&amp;[Ricky]">
        <tpls c="1">
          <tpl fld="3" item="0"/>
        </tpls>
      </query>
      <query mdx="[Dim Patient].[Patient ID].&amp;[371]">
        <tpls c="1">
          <tpl fld="4" item="0"/>
        </tpls>
      </query>
      <query mdx="[Dim Procedure].[Procedure Name].&amp;[Chemotherapy]">
        <tpls c="1">
          <tpl fld="5" item="0"/>
        </tpls>
      </query>
      <query mdx="[Dim Doctor].[Doctor ID].&amp;[106]">
        <tpls c="1">
          <tpl fld="1" item="1"/>
        </tpls>
      </query>
      <query mdx="[Dim Doctor].[Doctor Name].&amp;[Constance]">
        <tpls c="1">
          <tpl fld="2" item="1"/>
        </tpls>
      </query>
      <query mdx="[Dim Patient].[First Name].&amp;[Sheree]">
        <tpls c="1">
          <tpl fld="3" item="1"/>
        </tpls>
      </query>
      <query mdx="[Dim Patient].[Patient ID].&amp;[151]">
        <tpls c="1">
          <tpl fld="4" item="1"/>
        </tpls>
      </query>
      <query mdx="[Dim Procedure].[Procedure Name].&amp;[Dialysis]">
        <tpls c="1">
          <tpl fld="5" item="1"/>
        </tpls>
      </query>
      <query mdx="[Dim Doctor].[Doctor ID].&amp;[133]">
        <tpls c="1">
          <tpl fld="1" item="2"/>
        </tpls>
      </query>
      <query mdx="[Dim Doctor].[Doctor Name].&amp;[Cyndie]">
        <tpls c="1">
          <tpl fld="2" item="2"/>
        </tpls>
      </query>
      <query mdx="[Dim Patient].[First Name].&amp;[Roz]">
        <tpls c="1">
          <tpl fld="3" item="2"/>
        </tpls>
      </query>
      <query mdx="[Dim Patient].[Patient ID].&amp;[291]">
        <tpls c="1">
          <tpl fld="4" item="2"/>
        </tpls>
      </query>
      <query mdx="[Dim Procedure].[Procedure Name].&amp;[Pacemaker implantation]">
        <tpls c="1">
          <tpl fld="5" item="2"/>
        </tpls>
      </query>
      <query mdx="[Dim Patient].[First Name].&amp;[Susette]">
        <tpls c="1">
          <tpl fld="3" item="3"/>
        </tpls>
      </query>
      <query mdx="[Dim Patient].[Patient ID].&amp;[618]">
        <tpls c="1">
          <tpl fld="4" item="3"/>
        </tpls>
      </query>
      <query mdx="[Dim Procedure].[Procedure Name].&amp;[Immunotherapy (allergy shots)]">
        <tpls c="1">
          <tpl fld="5" item="3"/>
        </tpls>
      </query>
      <query mdx="[Dim Doctor].[Doctor ID].&amp;[145]">
        <tpls c="1">
          <tpl fld="1" item="3"/>
        </tpls>
      </query>
      <query mdx="[Dim Doctor].[Doctor Name].&amp;[Kerrin]">
        <tpls c="1">
          <tpl fld="2" item="3"/>
        </tpls>
      </query>
      <query mdx="[Dim Patient].[First Name].&amp;[Delilah]">
        <tpls c="1">
          <tpl fld="3" item="4"/>
        </tpls>
      </query>
      <query mdx="[Dim Patient].[Patient ID].&amp;[574]">
        <tpls c="1">
          <tpl fld="4" item="4"/>
        </tpls>
      </query>
      <query mdx="[Dim Procedure].[Procedure Name].&amp;[Tonsillectomy and adenoidectomy]">
        <tpls c="1">
          <tpl fld="5" item="4"/>
        </tpls>
      </query>
      <query mdx="[Dim Doctor].[Doctor ID].&amp;[158]">
        <tpls c="1">
          <tpl fld="1" item="4"/>
        </tpls>
      </query>
      <query mdx="[Dim Doctor].[Doctor Name].&amp;[Shauna]">
        <tpls c="1">
          <tpl fld="2" item="4"/>
        </tpls>
      </query>
      <query mdx="[Dim Patient].[First Name].&amp;[Joeann]">
        <tpls c="1">
          <tpl fld="3" item="5"/>
        </tpls>
      </query>
      <query mdx="[Dim Patient].[Patient ID].&amp;[737]">
        <tpls c="1">
          <tpl fld="4" item="5"/>
        </tpls>
      </query>
      <query mdx="[Dim Procedure].[Procedure Name].&amp;[Colonoscopy]">
        <tpls c="1">
          <tpl fld="5" item="5"/>
        </tpls>
      </query>
      <query mdx="[Dim Doctor].[Doctor ID].&amp;[159]">
        <tpls c="1">
          <tpl fld="1" item="5"/>
        </tpls>
      </query>
      <query mdx="[Dim Doctor].[Doctor Name].&amp;[Georgetta]">
        <tpls c="1">
          <tpl fld="2" item="5"/>
        </tpls>
      </query>
      <query mdx="[Dim Procedure].[Procedure Name].&amp;[Radiation therapy]">
        <tpls c="1">
          <tpl fld="5" item="6"/>
        </tpls>
      </query>
      <query mdx="[Dim Doctor].[Doctor ID].&amp;[165]">
        <tpls c="1">
          <tpl fld="1" item="6"/>
        </tpls>
      </query>
      <query mdx="[Dim Doctor].[Doctor Name].&amp;[Deane]">
        <tpls c="1">
          <tpl fld="2" item="6"/>
        </tpls>
      </query>
      <query mdx="[Dim Patient].[First Name].&amp;[Andree]">
        <tpls c="1">
          <tpl fld="3" item="6"/>
        </tpls>
      </query>
      <query mdx="[Dim Patient].[Patient ID].&amp;[673]">
        <tpls c="1">
          <tpl fld="4" item="6"/>
        </tpls>
      </query>
      <query mdx="[Dim Procedure].[Procedure Name].&amp;[Hemodynamic monitoring]">
        <tpls c="1">
          <tpl fld="5" item="7"/>
        </tpls>
      </query>
      <query mdx="[Dim Doctor].[Doctor ID].&amp;[178]">
        <tpls c="1">
          <tpl fld="1" item="7"/>
        </tpls>
      </query>
      <query mdx="[Dim Doctor].[Doctor Name].&amp;[Shaylyn]">
        <tpls c="1">
          <tpl fld="2" item="7"/>
        </tpls>
      </query>
      <query mdx="[Dim Patient].[First Name].&amp;[Margalo]">
        <tpls c="1">
          <tpl fld="3" item="7"/>
        </tpls>
      </query>
      <query mdx="[Dim Patient].[Patient ID].&amp;[751]">
        <tpls c="1">
          <tpl fld="4" item="7"/>
        </tpls>
      </query>
      <query mdx="[Dim Procedure].[Procedure Name].&amp;[Comprehensive geriatric assessment]">
        <tpls c="1">
          <tpl fld="5" item="8"/>
        </tpls>
      </query>
      <query mdx="[Dim Doctor].[Doctor ID].&amp;[183]">
        <tpls c="1">
          <tpl fld="1" item="8"/>
        </tpls>
      </query>
      <query mdx="[Dim Doctor].[Doctor Name].&amp;[Janenna]">
        <tpls c="1">
          <tpl fld="2" item="8"/>
        </tpls>
      </query>
      <query mdx="[Dim Patient].[First Name].&amp;[Hannis]">
        <tpls c="1">
          <tpl fld="3" item="8"/>
        </tpls>
      </query>
      <query mdx="[Dim Patient].[Patient ID].&amp;[405]">
        <tpls c="1">
          <tpl fld="4" item="8"/>
        </tpls>
      </query>
      <query mdx="[Dim Procedure].[Procedure Name].&amp;[Endoscopy]">
        <tpls c="1">
          <tpl fld="5" item="9"/>
        </tpls>
      </query>
      <query mdx="[Dim Doctor].[Doctor ID].&amp;[209]">
        <tpls c="1">
          <tpl fld="1" item="9"/>
        </tpls>
      </query>
      <query mdx="[Dim Doctor].[Doctor Name].&amp;[Nicoli]">
        <tpls c="1">
          <tpl fld="2" item="9"/>
        </tpls>
      </query>
      <query mdx="[Dim Procedure].[Procedure Name].&amp;[Cataract surgery]">
        <tpls c="1">
          <tpl fld="5" item="10"/>
        </tpls>
      </query>
      <query mdx="[Dim Doctor].[Doctor ID].&amp;[220]">
        <tpls c="1">
          <tpl fld="1" item="10"/>
        </tpls>
      </query>
      <query mdx="[Dim Doctor].[Doctor Name].&amp;[Carly]">
        <tpls c="1">
          <tpl fld="2" item="10"/>
        </tpls>
      </query>
      <query mdx="[Dim Patient].[First Name].&amp;[Dominga]">
        <tpls c="1">
          <tpl fld="3" item="9"/>
        </tpls>
      </query>
      <query mdx="[Dim Patient].[Patient ID].&amp;[488]">
        <tpls c="1">
          <tpl fld="4" item="9"/>
        </tpls>
      </query>
      <query mdx="[Dim Patient].[First Name].&amp;[Morganica]">
        <tpls c="1">
          <tpl fld="3" item="10"/>
        </tpls>
      </query>
      <query mdx="[Dim Patient].[Patient ID].&amp;[853]">
        <tpls c="1">
          <tpl fld="4" item="10"/>
        </tpls>
      </query>
      <query mdx="[Dim Doctor].[Doctor ID].&amp;[237]">
        <tpls c="1">
          <tpl fld="1" item="11"/>
        </tpls>
      </query>
      <query mdx="[Dim Doctor].[Doctor Name].&amp;[Suzette]">
        <tpls c="1">
          <tpl fld="2" item="11"/>
        </tpls>
      </query>
      <query mdx="[Dim Patient].[First Name].&amp;[Queenie]">
        <tpls c="1">
          <tpl fld="3" item="11"/>
        </tpls>
      </query>
      <query mdx="[Dim Patient].[Patient ID].&amp;[421]">
        <tpls c="1">
          <tpl fld="4" item="11"/>
        </tpls>
      </query>
      <query mdx="[Dim Procedure].[Procedure Name].&amp;[Medication management]">
        <tpls c="1">
          <tpl fld="5" item="11"/>
        </tpls>
      </query>
      <query mdx="[Dim Doctor].[Doctor ID].&amp;[261]">
        <tpls c="1">
          <tpl fld="1" item="12"/>
        </tpls>
      </query>
      <query mdx="[Dim Doctor].[Doctor Name].&amp;[Kylynn]">
        <tpls c="1">
          <tpl fld="2" item="12"/>
        </tpls>
      </query>
      <query mdx="[Dim Patient].[First Name].&amp;[Nadine]">
        <tpls c="1">
          <tpl fld="3" item="12"/>
        </tpls>
      </query>
      <query mdx="[Dim Patient].[Patient ID].&amp;[311]">
        <tpls c="1">
          <tpl fld="4" item="12"/>
        </tpls>
      </query>
      <query mdx="[Dim Procedure].[Procedure Name].&amp;[Liver biopsy]">
        <tpls c="1">
          <tpl fld="5" item="12"/>
        </tpls>
      </query>
      <query mdx="[Dim Doctor].[Doctor ID].&amp;[269]">
        <tpls c="1">
          <tpl fld="1" item="13"/>
        </tpls>
      </query>
      <query mdx="[Dim Doctor].[Doctor Name].&amp;[Kate]">
        <tpls c="1">
          <tpl fld="2" item="13"/>
        </tpls>
      </query>
      <query mdx="[Dim Patient].[First Name].&amp;[Libbie]">
        <tpls c="1">
          <tpl fld="3" item="13"/>
        </tpls>
      </query>
      <query mdx="[Dim Patient].[Patient ID].&amp;[740]">
        <tpls c="1">
          <tpl fld="4" item="13"/>
        </tpls>
      </query>
      <query mdx="[Dim Procedure].[Procedure Name].&amp;[Interventional radiology procedures]">
        <tpls c="1">
          <tpl fld="5" item="13"/>
        </tpls>
      </query>
      <query mdx="[Dim Doctor].[Doctor ID].&amp;[272]">
        <tpls c="1">
          <tpl fld="1" item="14"/>
        </tpls>
      </query>
      <query mdx="[Dim Doctor].[Doctor Name].&amp;[Cyb]">
        <tpls c="1">
          <tpl fld="2" item="14"/>
        </tpls>
      </query>
      <query mdx="[Dim Patient].[First Name].&amp;[Pierette]">
        <tpls c="1">
          <tpl fld="3" item="14"/>
        </tpls>
      </query>
      <query mdx="[Dim Patient].[Patient ID].&amp;[328]">
        <tpls c="1">
          <tpl fld="4" item="14"/>
        </tpls>
      </query>
      <query mdx="[Dim Doctor].[Doctor ID].&amp;[288]">
        <tpls c="1">
          <tpl fld="1" item="15"/>
        </tpls>
      </query>
      <query mdx="[Dim Doctor].[Doctor Name].&amp;[Tierney]">
        <tpls c="1">
          <tpl fld="2" item="15"/>
        </tpls>
      </query>
      <query mdx="[Dim Patient].[First Name].&amp;[Yolane]">
        <tpls c="1">
          <tpl fld="3" item="15"/>
        </tpls>
      </query>
      <query mdx="[Dim Patient].[Patient ID].&amp;[523]">
        <tpls c="1">
          <tpl fld="4" item="15"/>
        </tpls>
      </query>
      <query mdx="[Dim Procedure].[Procedure Name].&amp;[Sedation for minor procedures]">
        <tpls c="1">
          <tpl fld="5" item="14"/>
        </tpls>
      </query>
      <query mdx="[Dim Doctor].[Doctor ID].&amp;[290]">
        <tpls c="1">
          <tpl fld="1" item="16"/>
        </tpls>
      </query>
      <query mdx="[Dim Doctor].[Doctor Name].&amp;[Bernie]">
        <tpls c="1">
          <tpl fld="2" item="16"/>
        </tpls>
      </query>
      <query mdx="[Dim Patient].[First Name].&amp;[Rosene]">
        <tpls c="1">
          <tpl fld="3" item="16"/>
        </tpls>
      </query>
      <query mdx="[Dim Patient].[Patient ID].&amp;[976]">
        <tpls c="1">
          <tpl fld="4" item="16"/>
        </tpls>
      </query>
      <query mdx="[Dim Procedure].[Procedure Name].&amp;[Rhinoplasty]">
        <tpls c="1">
          <tpl fld="5" item="15"/>
        </tpls>
      </query>
      <query mdx="[Dim Doctor].[Doctor ID].&amp;[294]">
        <tpls c="1">
          <tpl fld="1" item="17"/>
        </tpls>
      </query>
      <query mdx="[Dim Doctor].[Doctor Name].&amp;[Almeta]">
        <tpls c="1">
          <tpl fld="2" item="17"/>
        </tpls>
      </query>
      <query mdx="[Dim Patient].[First Name].&amp;[Tonia]">
        <tpls c="1">
          <tpl fld="3" item="17"/>
        </tpls>
      </query>
      <query mdx="[Dim Patient].[Patient ID].&amp;[636]">
        <tpls c="1">
          <tpl fld="4" item="17"/>
        </tpls>
      </query>
      <query mdx="[Dim Procedure].[Procedure Name].&amp;[Well-child check-ups]">
        <tpls c="1">
          <tpl fld="5" item="16"/>
        </tpls>
      </query>
      <query mdx="[Dim Doctor].[Doctor ID].&amp;[345]">
        <tpls c="1">
          <tpl fld="1" item="18"/>
        </tpls>
      </query>
      <query mdx="[Dim Doctor].[Doctor Name].&amp;[Phedra]">
        <tpls c="1">
          <tpl fld="2" item="18"/>
        </tpls>
      </query>
      <query mdx="[Dim Patient].[First Name].&amp;[Lucy]">
        <tpls c="1">
          <tpl fld="3" item="18"/>
        </tpls>
      </query>
      <query mdx="[Dim Patient].[Patient ID].&amp;[891]">
        <tpls c="1">
          <tpl fld="4" item="18"/>
        </tpls>
      </query>
      <query mdx="[Dim Doctor].[Doctor ID].&amp;[362]">
        <tpls c="1">
          <tpl fld="1" item="19"/>
        </tpls>
      </query>
      <query mdx="[Dim Doctor].[Doctor Name].&amp;[Viviene]">
        <tpls c="1">
          <tpl fld="2" item="19"/>
        </tpls>
      </query>
      <query mdx="[Dim Patient].[First Name].&amp;[Keelia]">
        <tpls c="1">
          <tpl fld="3" item="19"/>
        </tpls>
      </query>
      <query mdx="[Dim Patient].[Patient ID].&amp;[907]">
        <tpls c="1">
          <tpl fld="4" item="19"/>
        </tpls>
      </query>
      <query mdx="[Dim Procedure].[Procedure Name].&amp;[Thyroid biopsy]">
        <tpls c="1">
          <tpl fld="5" item="17"/>
        </tpls>
      </query>
      <query mdx="[Dim Doctor].[Doctor ID].&amp;[370]">
        <tpls c="1">
          <tpl fld="1" item="20"/>
        </tpls>
      </query>
      <query mdx="[Dim Doctor].[Doctor Name].&amp;[Liana]">
        <tpls c="1">
          <tpl fld="2" item="20"/>
        </tpls>
      </query>
      <query mdx="[Dim Patient].[First Name].&amp;[Jean]">
        <tpls c="1">
          <tpl fld="3" item="20"/>
        </tpls>
      </query>
      <query mdx="[Dim Patient].[Patient ID].&amp;[658]">
        <tpls c="1">
          <tpl fld="4" item="20"/>
        </tpls>
      </query>
      <query mdx="[Dim Doctor].[Doctor ID].&amp;[389]">
        <tpls c="1">
          <tpl fld="1" item="21"/>
        </tpls>
      </query>
      <query mdx="[Dim Doctor].[Doctor Name].&amp;[Max]">
        <tpls c="1">
          <tpl fld="2" item="21"/>
        </tpls>
      </query>
      <query mdx="[Dim Procedure].[Procedure Name].&amp;[Advanced cardiac life support]">
        <tpls c="1">
          <tpl fld="5" item="18"/>
        </tpls>
      </query>
      <query mdx="[Dim Doctor].[Doctor ID].&amp;[426]">
        <tpls c="1">
          <tpl fld="1" item="22"/>
        </tpls>
      </query>
      <query mdx="[Dim Doctor].[Doctor Name].&amp;[Asia]">
        <tpls c="1">
          <tpl fld="2" item="22"/>
        </tpls>
      </query>
      <query mdx="[Dim Patient].[First Name].&amp;[Nelle]">
        <tpls c="1">
          <tpl fld="3" item="21"/>
        </tpls>
      </query>
      <query mdx="[Dim Patient].[Patient ID].&amp;[877]">
        <tpls c="1">
          <tpl fld="4" item="21"/>
        </tpls>
      </query>
      <query mdx="[Dim Doctor].[Doctor ID].&amp;[445]">
        <tpls c="1">
          <tpl fld="1" item="23"/>
        </tpls>
      </query>
      <query mdx="[Dim Doctor].[Doctor ID].&amp;[450]">
        <tpls c="1">
          <tpl fld="1" item="24"/>
        </tpls>
      </query>
      <query mdx="[Dim Doctor].[Doctor Name].&amp;[Magdalena]">
        <tpls c="1">
          <tpl fld="2" item="23"/>
        </tpls>
      </query>
      <query mdx="[Dim Patient].[First Name].&amp;[Kristan]">
        <tpls c="1">
          <tpl fld="3" item="22"/>
        </tpls>
      </query>
      <query mdx="[Dim Patient].[Patient ID].&amp;[900]">
        <tpls c="1">
          <tpl fld="4" item="22"/>
        </tpls>
      </query>
      <query mdx="[Dim Doctor].[Doctor ID].&amp;[453]">
        <tpls c="1">
          <tpl fld="1" item="25"/>
        </tpls>
      </query>
      <query mdx="[Dim Doctor].[Doctor Name].&amp;[Evaleen]">
        <tpls c="1">
          <tpl fld="2" item="24"/>
        </tpls>
      </query>
      <query mdx="[Dim Patient].[First Name].&amp;[Ebonee]">
        <tpls c="1">
          <tpl fld="3" item="23"/>
        </tpls>
      </query>
      <query mdx="[Dim Patient].[Patient ID].&amp;[620]">
        <tpls c="1">
          <tpl fld="4" item="23"/>
        </tpls>
      </query>
      <query mdx="[Dim Doctor].[Doctor ID].&amp;[481]">
        <tpls c="1">
          <tpl fld="1" item="26"/>
        </tpls>
      </query>
      <query mdx="[Dim Doctor].[Doctor Name].&amp;[Carilyn]">
        <tpls c="1">
          <tpl fld="2" item="25"/>
        </tpls>
      </query>
      <query mdx="[Dim Patient].[First Name].&amp;[Loree]">
        <tpls c="1">
          <tpl fld="3" item="24"/>
        </tpls>
      </query>
      <query mdx="[Dim Patient].[Patient ID].&amp;[161]">
        <tpls c="1">
          <tpl fld="4" item="24"/>
        </tpls>
      </query>
      <query mdx="[Dim Doctor].[Doctor ID].&amp;[488]">
        <tpls c="1">
          <tpl fld="1" item="27"/>
        </tpls>
      </query>
      <query mdx="[Dim Doctor].[Doctor Name].&amp;[Rosanne]">
        <tpls c="1">
          <tpl fld="2" item="26"/>
        </tpls>
      </query>
      <query mdx="[Dim Patient].[First Name].&amp;[Gusella]">
        <tpls c="1">
          <tpl fld="3" item="25"/>
        </tpls>
      </query>
      <query mdx="[Dim Patient].[Patient ID].&amp;[463]">
        <tpls c="1">
          <tpl fld="4" item="25"/>
        </tpls>
      </query>
      <query mdx="[Dim Procedure].[Procedure Name].&amp;[Trauma resuscitation]">
        <tpls c="1">
          <tpl fld="5" item="19"/>
        </tpls>
      </query>
      <query mdx="[Dim Doctor].[Doctor ID].&amp;[522]">
        <tpls c="1">
          <tpl fld="1" item="28"/>
        </tpls>
      </query>
      <query mdx="[Dim Patient].[First Name].&amp;[Sallie]">
        <tpls c="1">
          <tpl fld="3" item="26"/>
        </tpls>
      </query>
      <query mdx="[Dim Patient].[Patient ID].&amp;[667]">
        <tpls c="1">
          <tpl fld="4" item="26"/>
        </tpls>
      </query>
      <query mdx="[Dim Procedure].[Procedure Name].&amp;[Angioplasty and stent placement]">
        <tpls c="1">
          <tpl fld="5" item="20"/>
        </tpls>
      </query>
      <query mdx="[Dim Doctor].[Doctor ID].&amp;[534]">
        <tpls c="1">
          <tpl fld="1" item="29"/>
        </tpls>
      </query>
      <query mdx="[Dim Doctor].[Doctor Name].&amp;[Marnia]">
        <tpls c="1">
          <tpl fld="2" item="27"/>
        </tpls>
      </query>
      <query mdx="[Dim Patient].[First Name].&amp;[Gianina]">
        <tpls c="1">
          <tpl fld="3" item="27"/>
        </tpls>
      </query>
      <query mdx="[Dim Patient].[Patient ID].&amp;[387]">
        <tpls c="1">
          <tpl fld="4" item="27"/>
        </tpls>
      </query>
      <query mdx="[Dim Procedure].[Procedure Name].&amp;[Intensive care management]">
        <tpls c="1">
          <tpl fld="5" item="21"/>
        </tpls>
      </query>
      <query mdx="[Dim Doctor].[Doctor ID].&amp;[552]">
        <tpls c="1">
          <tpl fld="1" item="30"/>
        </tpls>
      </query>
      <query mdx="[Dim Doctor].[Doctor Name].&amp;[Florencia]">
        <tpls c="1">
          <tpl fld="2" item="28"/>
        </tpls>
      </query>
      <query mdx="[Dim Patient].[First Name].&amp;[Angelique]">
        <tpls c="1">
          <tpl fld="3" item="28"/>
        </tpls>
      </query>
      <query mdx="[Dim Patient].[Patient ID].&amp;[628]">
        <tpls c="1">
          <tpl fld="4" item="28"/>
        </tpls>
      </query>
      <query mdx="[Dim Procedure].[Procedure Name].&amp;[Coronary artery bypass surgery]">
        <tpls c="1">
          <tpl fld="5" item="22"/>
        </tpls>
      </query>
      <query mdx="[Dim Doctor].[Doctor ID].&amp;[604]">
        <tpls c="1">
          <tpl fld="1" item="31"/>
        </tpls>
      </query>
      <query mdx="[Dim Doctor].[Doctor Name].&amp;[Karena]">
        <tpls c="1">
          <tpl fld="2" item="29"/>
        </tpls>
      </query>
      <query mdx="[Dim Procedure].[Procedure Name].&amp;[Insulin pump management for diabetes]">
        <tpls c="1">
          <tpl fld="5" item="23"/>
        </tpls>
      </query>
      <query mdx="[Dim Doctor].[Doctor ID].&amp;[636]">
        <tpls c="1">
          <tpl fld="1" item="32"/>
        </tpls>
      </query>
      <query mdx="[Dim Doctor].[Doctor Name].&amp;[Chrystel]">
        <tpls c="1">
          <tpl fld="2" item="30"/>
        </tpls>
      </query>
      <query mdx="[Dim Doctor].[Doctor ID].&amp;[652]">
        <tpls c="1">
          <tpl fld="1" item="33"/>
        </tpls>
      </query>
      <query mdx="[Dim Doctor].[Doctor Name].&amp;[Jessy]">
        <tpls c="1">
          <tpl fld="2" item="31"/>
        </tpls>
      </query>
      <query mdx="[Dim Patient].[Patient ID].&amp;[395]">
        <tpls c="1">
          <tpl fld="4" item="29"/>
        </tpls>
      </query>
      <query mdx="[Dim Patient].[First Name].&amp;[Shandie]">
        <tpls c="1">
          <tpl fld="3" item="29"/>
        </tpls>
      </query>
      <query mdx="[Dim Patient].[Patient ID].&amp;[389]">
        <tpls c="1">
          <tpl fld="4" item="30"/>
        </tpls>
      </query>
      <query mdx="[Dim Procedure].[Procedure Name].&amp;[Hormone replacement therapy]">
        <tpls c="1">
          <tpl fld="5" item="24"/>
        </tpls>
      </query>
      <query mdx="[Dim Doctor].[Doctor ID].&amp;[656]">
        <tpls c="1">
          <tpl fld="1" item="34"/>
        </tpls>
      </query>
      <query mdx="[Dim Doctor].[Doctor Name].&amp;[Merrie]">
        <tpls c="1">
          <tpl fld="2" item="32"/>
        </tpls>
      </query>
      <query mdx="[Dim Patient].[First Name].&amp;[Evita]">
        <tpls c="1">
          <tpl fld="3" item="30"/>
        </tpls>
      </query>
      <query mdx="[Dim Patient].[Patient ID].&amp;[460]">
        <tpls c="1">
          <tpl fld="4" item="31"/>
        </tpls>
      </query>
      <query mdx="[Dim Procedure].[Procedure Name].&amp;[Pediatric surgery]">
        <tpls c="1">
          <tpl fld="5" item="25"/>
        </tpls>
      </query>
      <query mdx="[Dim Doctor].[Doctor ID].&amp;[663]">
        <tpls c="1">
          <tpl fld="1" item="35"/>
        </tpls>
      </query>
      <query mdx="[Dim Doctor].[Doctor Name].&amp;[Maisey]">
        <tpls c="1">
          <tpl fld="2" item="33"/>
        </tpls>
      </query>
      <query mdx="[Dim Patient].[First Name].&amp;[Petronia]">
        <tpls c="1">
          <tpl fld="3" item="31"/>
        </tpls>
      </query>
      <query mdx="[Dim Patient].[Patient ID].&amp;[106]">
        <tpls c="1">
          <tpl fld="4" item="32"/>
        </tpls>
      </query>
      <query mdx="[Dim Procedure].[Procedure Name].&amp;[General anesthesia for surgeries]">
        <tpls c="1">
          <tpl fld="5" item="26"/>
        </tpls>
      </query>
      <query mdx="[Dim Doctor].[Doctor ID].&amp;[704]">
        <tpls c="1">
          <tpl fld="1" item="36"/>
        </tpls>
      </query>
      <query mdx="[Dim Doctor].[Doctor Name].&amp;[Sybille]">
        <tpls c="1">
          <tpl fld="2" item="34"/>
        </tpls>
      </query>
      <query mdx="[Dim Patient].[First Name].&amp;[Kittie]">
        <tpls c="1">
          <tpl fld="3" item="32"/>
        </tpls>
      </query>
      <query mdx="[Dim Patient].[Patient ID].&amp;[674]">
        <tpls c="1">
          <tpl fld="4" item="33"/>
        </tpls>
      </query>
      <query mdx="[Dim Procedure].[Procedure Name].&amp;[Laser therapy for skin conditions]">
        <tpls c="1">
          <tpl fld="5" item="27"/>
        </tpls>
      </query>
      <query mdx="[Dim Doctor].[Doctor ID].&amp;[707]">
        <tpls c="1">
          <tpl fld="1" item="37"/>
        </tpls>
      </query>
      <query mdx="[Dim Doctor].[Doctor Name].&amp;[Karolina]">
        <tpls c="1">
          <tpl fld="2" item="35"/>
        </tpls>
      </query>
      <query mdx="[Dim Patient].[First Name].&amp;[Lynea]">
        <tpls c="1">
          <tpl fld="3" item="33"/>
        </tpls>
      </query>
      <query mdx="[Dim Patient].[Patient ID].&amp;[686]">
        <tpls c="1">
          <tpl fld="4" item="34"/>
        </tpls>
      </query>
      <query mdx="[Dim Doctor].[Doctor ID].&amp;[726]">
        <tpls c="1">
          <tpl fld="1" item="38"/>
        </tpls>
      </query>
      <query mdx="[Dim Doctor].[Doctor Name].&amp;[Tabbatha]">
        <tpls c="1">
          <tpl fld="2" item="36"/>
        </tpls>
      </query>
      <query mdx="[Dim Patient].[First Name].&amp;[Blinni]">
        <tpls c="1">
          <tpl fld="3" item="34"/>
        </tpls>
      </query>
      <query mdx="[Dim Patient].[Patient ID].&amp;[624]">
        <tpls c="1">
          <tpl fld="4" item="35"/>
        </tpls>
      </query>
      <query mdx="[Dim Procedure].[Procedure Name].&amp;[Minor surgical procedures]">
        <tpls c="1">
          <tpl fld="5" item="28"/>
        </tpls>
      </query>
      <query mdx="[Dim Doctor].[Doctor ID].&amp;[733]">
        <tpls c="1">
          <tpl fld="1" item="39"/>
        </tpls>
      </query>
      <query mdx="[Dim Doctor].[Doctor Name].&amp;[Teriann]">
        <tpls c="1">
          <tpl fld="2" item="37"/>
        </tpls>
      </query>
      <query mdx="[Dim Patient].[First Name].&amp;[Heida]">
        <tpls c="1">
          <tpl fld="3" item="35"/>
        </tpls>
      </query>
      <query mdx="[Dim Patient].[Patient ID].&amp;[838]">
        <tpls c="1">
          <tpl fld="4" item="36"/>
        </tpls>
      </query>
      <query mdx="[Dim Doctor].[Doctor ID].&amp;[734]">
        <tpls c="1">
          <tpl fld="1" item="40"/>
        </tpls>
      </query>
      <query mdx="[Dim Doctor].[Doctor Name].&amp;[Riannon]">
        <tpls c="1">
          <tpl fld="2" item="38"/>
        </tpls>
      </query>
      <query mdx="[Dim Patient].[First Name].&amp;[Phylis]">
        <tpls c="1">
          <tpl fld="3" item="36"/>
        </tpls>
      </query>
      <query mdx="[Dim Patient].[Patient ID].&amp;[238]">
        <tpls c="1">
          <tpl fld="4" item="37"/>
        </tpls>
      </query>
      <query mdx="[Dim Procedure].[Procedure Name].&amp;[Plastic surgery]">
        <tpls c="1">
          <tpl fld="5" item="29"/>
        </tpls>
      </query>
      <query mdx="[Dim Doctor].[Doctor ID].&amp;[764]">
        <tpls c="1">
          <tpl fld="1" item="41"/>
        </tpls>
      </query>
      <query mdx="[Dim Doctor].[Doctor Name].&amp;[Lolita]">
        <tpls c="1">
          <tpl fld="2" item="39"/>
        </tpls>
      </query>
      <query mdx="[Dim Patient].[First Name].&amp;[Robbi]">
        <tpls c="1">
          <tpl fld="3" item="37"/>
        </tpls>
      </query>
      <query mdx="[Dim Patient].[Patient ID].&amp;[995]">
        <tpls c="1">
          <tpl fld="4" item="38"/>
        </tpls>
      </query>
      <query mdx="[Dim Procedure].[Procedure Name].&amp;[MRI for brain imaging]">
        <tpls c="1">
          <tpl fld="5" item="30"/>
        </tpls>
      </query>
      <query mdx="[Dim Doctor].[Doctor ID].&amp;[769]">
        <tpls c="1">
          <tpl fld="1" item="42"/>
        </tpls>
      </query>
      <query mdx="[Dim Doctor].[Doctor Name].&amp;[Corry]">
        <tpls c="1">
          <tpl fld="2" item="40"/>
        </tpls>
      </query>
      <query mdx="[Dim Patient].[First Name].&amp;[Ariela]">
        <tpls c="1">
          <tpl fld="3" item="38"/>
        </tpls>
      </query>
      <query mdx="[Dim Patient].[Patient ID].&amp;[756]">
        <tpls c="1">
          <tpl fld="4" item="39"/>
        </tpls>
      </query>
      <query mdx="[Dim Doctor].[Doctor ID].&amp;[775]">
        <tpls c="1">
          <tpl fld="1" item="43"/>
        </tpls>
      </query>
      <query mdx="[Dim Doctor].[Doctor Name].&amp;[Jsandye]">
        <tpls c="1">
          <tpl fld="2" item="41"/>
        </tpls>
      </query>
      <query mdx="[Dim Doctor].[Doctor ID].&amp;[829]">
        <tpls c="1">
          <tpl fld="1" item="44"/>
        </tpls>
      </query>
      <query mdx="[Dim Doctor].[Doctor Name].&amp;[Agnese]">
        <tpls c="1">
          <tpl fld="2" item="42"/>
        </tpls>
      </query>
      <query mdx="[Dim Patient].[First Name].&amp;[Regina]">
        <tpls c="1">
          <tpl fld="3" item="39"/>
        </tpls>
      </query>
      <query mdx="[Dim Patient].[Patient ID].&amp;[466]">
        <tpls c="1">
          <tpl fld="4" item="40"/>
        </tpls>
      </query>
      <query mdx="[Dim Doctor].[Doctor Name].&amp;[Molli]">
        <tpls c="1">
          <tpl fld="2" item="43"/>
        </tpls>
      </query>
      <query mdx="[Dim Patient].[First Name].&amp;[Alisha]">
        <tpls c="1">
          <tpl fld="3" item="40"/>
        </tpls>
      </query>
      <query mdx="[Dim Procedure].[Procedure Name].&amp;[Retinal surgery]">
        <tpls c="1">
          <tpl fld="5" item="31"/>
        </tpls>
      </query>
      <query mdx="[Dim Doctor].[Doctor ID].&amp;[866]">
        <tpls c="1">
          <tpl fld="1" item="45"/>
        </tpls>
      </query>
      <query mdx="[Dim Doctor].[Doctor Name].&amp;[Sam]">
        <tpls c="1">
          <tpl fld="2" item="44"/>
        </tpls>
      </query>
      <query mdx="[Dim Patient].[First Name].&amp;[Monika]">
        <tpls c="1">
          <tpl fld="3" item="41"/>
        </tpls>
      </query>
      <query mdx="[Dim Patient].[Patient ID].&amp;[194]">
        <tpls c="1">
          <tpl fld="4" item="41"/>
        </tpls>
      </query>
      <query mdx="[Dim Procedure].[Procedure Name].&amp;[Surgical oncology]">
        <tpls c="1">
          <tpl fld="5" item="32"/>
        </tpls>
      </query>
      <query mdx="[Dim Doctor].[Doctor ID].&amp;[869]">
        <tpls c="1">
          <tpl fld="1" item="46"/>
        </tpls>
      </query>
      <query mdx="[Dim Doctor].[Doctor Name].&amp;[Aili]">
        <tpls c="1">
          <tpl fld="2" item="45"/>
        </tpls>
      </query>
      <query mdx="[Dim Patient].[First Name].&amp;[Cordi]">
        <tpls c="1">
          <tpl fld="3" item="42"/>
        </tpls>
      </query>
      <query mdx="[Dim Patient].[Patient ID].&amp;[778]">
        <tpls c="1">
          <tpl fld="4" item="42"/>
        </tpls>
      </query>
      <query mdx="[Dim Procedure].[Procedure Name].&amp;[&quot;X-rays]">
        <tpls c="1">
          <tpl fld="5" item="33"/>
        </tpls>
      </query>
      <query mdx="[Dim Doctor].[Doctor ID].&amp;[878]">
        <tpls c="1">
          <tpl fld="1" item="47"/>
        </tpls>
      </query>
      <query mdx="[Dim Doctor].[Doctor Name].&amp;[Cassondra]">
        <tpls c="1">
          <tpl fld="2" item="46"/>
        </tpls>
      </query>
      <query mdx="[Dim Patient].[First Name].&amp;[Shauna]">
        <tpls c="1">
          <tpl fld="3" item="43"/>
        </tpls>
      </query>
      <query mdx="[Dim Patient].[Patient ID].&amp;[438]">
        <tpls c="1">
          <tpl fld="4" item="43"/>
        </tpls>
      </query>
      <query mdx="[Dim Doctor].[Doctor ID].&amp;[879]">
        <tpls c="1">
          <tpl fld="1" item="48"/>
        </tpls>
      </query>
      <query mdx="[Dim Doctor].[Doctor Name].&amp;[Minda]">
        <tpls c="1">
          <tpl fld="2" item="47"/>
        </tpls>
      </query>
      <query mdx="[Dim Patient].[First Name].&amp;[Brooks]">
        <tpls c="1">
          <tpl fld="3" item="44"/>
        </tpls>
      </query>
      <query mdx="[Dim Patient].[Patient ID].&amp;[227]">
        <tpls c="1">
          <tpl fld="4" item="44"/>
        </tpls>
      </query>
      <query mdx="[Dim Doctor].[Doctor ID].&amp;[880]">
        <tpls c="1">
          <tpl fld="1" item="49"/>
        </tpls>
      </query>
      <query mdx="[Dim Doctor].[Doctor Name].&amp;[Imojean]">
        <tpls c="1">
          <tpl fld="2" item="48"/>
        </tpls>
      </query>
      <query mdx="[Dim Patient].[First Name].&amp;[Karolina]">
        <tpls c="1">
          <tpl fld="3" item="45"/>
        </tpls>
      </query>
      <query mdx="[Dim Patient].[Patient ID].&amp;[940]">
        <tpls c="1">
          <tpl fld="4" item="45"/>
        </tpls>
      </query>
      <query mdx="[Dim Doctor].[Doctor ID].&amp;[890]">
        <tpls c="1">
          <tpl fld="1" item="50"/>
        </tpls>
      </query>
      <query mdx="[Dim Doctor].[Doctor Name].&amp;[Fredericka]">
        <tpls c="1">
          <tpl fld="2" item="49"/>
        </tpls>
      </query>
      <query mdx="[Dim Patient].[First Name].&amp;[Brietta]">
        <tpls c="1">
          <tpl fld="3" item="46"/>
        </tpls>
      </query>
      <query mdx="[Dim Patient].[Patient ID].&amp;[256]">
        <tpls c="1">
          <tpl fld="4" item="46"/>
        </tpls>
      </query>
      <query mdx="[Dim Procedure].[Procedure Name].&amp;[Nephrectomy]">
        <tpls c="1">
          <tpl fld="5" item="34"/>
        </tpls>
      </query>
      <query mdx="[Dim Patient].[First Name].&amp;[Taffy]">
        <tpls c="1">
          <tpl fld="3" item="47"/>
        </tpls>
      </query>
      <query mdx="[Dim Patient].[Patient ID].&amp;[435]">
        <tpls c="1">
          <tpl fld="4" item="47"/>
        </tpls>
      </query>
      <query mdx="[Dim Procedure].[Procedure Name].&amp;[&quot;Cosmetic procedures (e.g.]">
        <tpls c="1">
          <tpl fld="5" item="35"/>
        </tpls>
      </query>
      <query mdx="[Dim Doctor].[Doctor ID].&amp;[898]">
        <tpls c="1">
          <tpl fld="1" item="51"/>
        </tpls>
      </query>
      <query mdx="[Dim Patient].[First Name].&amp;[Trixi]">
        <tpls c="1">
          <tpl fld="3" item="48"/>
        </tpls>
      </query>
      <query mdx="[Dim Patient].[Patient ID].&amp;[182]">
        <tpls c="1">
          <tpl fld="4" item="48"/>
        </tpls>
      </query>
      <query mdx="[Dim Doctor].[Doctor ID].&amp;[905]">
        <tpls c="1">
          <tpl fld="1" item="52"/>
        </tpls>
      </query>
      <query mdx="[Dim Doctor].[Doctor Name].&amp;[Minne]">
        <tpls c="1">
          <tpl fld="2" item="50"/>
        </tpls>
      </query>
      <query mdx="[Dim Patient].[First Name].&amp;[Chandra]">
        <tpls c="1">
          <tpl fld="3" item="49"/>
        </tpls>
      </query>
      <query mdx="[Dim Patient].[Patient ID].&amp;[981]">
        <tpls c="1">
          <tpl fld="4" item="49"/>
        </tpls>
      </query>
      <query mdx="[Dim Procedure].[Procedure Name].&amp;[General surgery]">
        <tpls c="1">
          <tpl fld="5" item="36"/>
        </tpls>
      </query>
      <query mdx="[Dim Doctor].[Doctor ID].&amp;[916]">
        <tpls c="1">
          <tpl fld="1" item="53"/>
        </tpls>
      </query>
      <query mdx="[Dim Doctor].[Doctor Name].&amp;[Ninnetta]">
        <tpls c="1">
          <tpl fld="2" item="51"/>
        </tpls>
      </query>
      <query mdx="[Dim Patient].[First Name].&amp;[Arlina]">
        <tpls c="1">
          <tpl fld="3" item="50"/>
        </tpls>
      </query>
      <query mdx="[Dim Patient].[Patient ID].&amp;[178]">
        <tpls c="1">
          <tpl fld="4" item="50"/>
        </tpls>
      </query>
      <query mdx="[Dim Patient].[First Name].&amp;[Janenna]">
        <tpls c="1">
          <tpl fld="3" item="51"/>
        </tpls>
      </query>
      <query mdx="[Dim Patient].[Patient ID].&amp;[122]">
        <tpls c="1">
          <tpl fld="4" item="51"/>
        </tpls>
      </query>
      <query mdx="[Dim Patient].[First Name].&amp;[Romona]">
        <tpls c="1">
          <tpl fld="3" item="52"/>
        </tpls>
      </query>
      <query mdx="[Dim Doctor].[Doctor ID].&amp;[920]">
        <tpls c="1">
          <tpl fld="1" item="54"/>
        </tpls>
      </query>
      <query mdx="[Dim Doctor].[Doctor Name].&amp;[Catrina]">
        <tpls c="1">
          <tpl fld="2" item="52"/>
        </tpls>
      </query>
      <query mdx="[Dim Patient].[Patient ID].&amp;[876]">
        <tpls c="1">
          <tpl fld="4" item="52"/>
        </tpls>
      </query>
      <query mdx="[Dim Doctor].[Doctor ID].&amp;[944]">
        <tpls c="1">
          <tpl fld="1" item="55"/>
        </tpls>
      </query>
      <query mdx="[Dim Doctor].[Doctor Name].&amp;[Jolyn]">
        <tpls c="1">
          <tpl fld="2" item="53"/>
        </tpls>
      </query>
      <query mdx="[Dim Patient].[First Name].&amp;[Frank]">
        <tpls c="1">
          <tpl fld="3" item="53"/>
        </tpls>
      </query>
      <query mdx="[Dim Patient].[Patient ID].&amp;[398]">
        <tpls c="1">
          <tpl fld="4" item="53"/>
        </tpls>
      </query>
      <query mdx="[Dim Doctor].[Doctor ID].&amp;[947]">
        <tpls c="1">
          <tpl fld="1" item="56"/>
        </tpls>
      </query>
      <query mdx="[Dim Doctor].[Doctor Name].&amp;[Carolina]">
        <tpls c="1">
          <tpl fld="2" item="54"/>
        </tpls>
      </query>
      <query mdx="[Dim Patient].[First Name].&amp;[Tabbatha]">
        <tpls c="1">
          <tpl fld="3" item="54"/>
        </tpls>
      </query>
      <query mdx="[Dim Patient].[Patient ID].&amp;[903]">
        <tpls c="1">
          <tpl fld="4" item="54"/>
        </tpls>
      </query>
      <query mdx="[Dim Doctor].[Doctor ID].&amp;[956]">
        <tpls c="1">
          <tpl fld="1" item="57"/>
        </tpls>
      </query>
      <query mdx="[Dim Doctor].[Doctor Name].&amp;[Helsa]">
        <tpls c="1">
          <tpl fld="2" item="55"/>
        </tpls>
      </query>
      <query mdx="[Dim Patient].[First Name].&amp;[Lorie]">
        <tpls c="1">
          <tpl fld="3" item="55"/>
        </tpls>
      </query>
      <query mdx="[Dim Patient].[Patient ID].&amp;[960]">
        <tpls c="1">
          <tpl fld="4" item="55"/>
        </tpls>
      </query>
      <query mdx="[Dim Procedure].[Procedure Name].&amp;[Cochlear implant surgery]">
        <tpls c="1">
          <tpl fld="5" item="37"/>
        </tpls>
      </query>
      <query mdx="[Dim Doctor].[Doctor ID].&amp;[993]">
        <tpls c="1">
          <tpl fld="1" item="58"/>
        </tpls>
      </query>
      <query mdx="[Dim Patient].[First Name].&amp;[Bettine]">
        <tpls c="1">
          <tpl fld="3" item="56"/>
        </tpls>
      </query>
      <query mdx="[Dim Patient].[Patient ID].&amp;[931]">
        <tpls c="1">
          <tpl fld="4" item="56"/>
        </tpls>
      </query>
      <query mdx="[Dim Procedure].[Procedure Name].&amp;[Psychotherapy]">
        <tpls c="1">
          <tpl fld="5" item="38"/>
        </tpls>
      </query>
      <query mdx="[Dim Patient].[First Name].&amp;[Maye]">
        <tpls c="1">
          <tpl fld="3" item="57"/>
        </tpls>
      </query>
      <query mdx="[Dim Patient].[Patient ID].&amp;[141]">
        <tpls c="1">
          <tpl fld="4" item="57"/>
        </tpls>
      </query>
      <query mdx="[Dim Procedure].[Procedure Name].&amp;[LASIK eye surgery]">
        <tpls c="1">
          <tpl fld="5" item="39"/>
        </tpls>
      </query>
      <query mdx="[Dim Doctor].[Doctor ID].[All]">
        <tpls c="1">
          <tpl hier="11" item="4294967295"/>
        </tpls>
      </query>
    </queryCache>
  </tupleCache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28853-CF6F-43FB-A000-0163356499FD}">
  <dimension ref="A1:C325"/>
  <sheetViews>
    <sheetView tabSelected="1" workbookViewId="0">
      <selection activeCell="G19" sqref="G19"/>
    </sheetView>
  </sheetViews>
  <sheetFormatPr defaultRowHeight="14.4" x14ac:dyDescent="0.3"/>
  <cols>
    <col min="1" max="1" width="43.33203125" bestFit="1" customWidth="1"/>
    <col min="2" max="2" width="14.5546875" bestFit="1" customWidth="1"/>
    <col min="3" max="3" width="22" bestFit="1" customWidth="1"/>
  </cols>
  <sheetData>
    <row r="1" spans="1:3" x14ac:dyDescent="0.3">
      <c r="A1" t="s">
        <v>0</v>
      </c>
      <c r="B1" t="str" vm="146">
        <f>CUBEMEMBER("SINGER_NIVEIN Health_Care_Cube","[Measures].[Appointment ID]")</f>
        <v>Appointment ID</v>
      </c>
      <c r="C1" t="str" vm="127">
        <f>CUBEMEMBER("SINGER_NIVEIN Health_Care_Cube","[Measures].[Fact Appointment Count]")</f>
        <v>Fact Appointment Count</v>
      </c>
    </row>
    <row r="2" spans="1:3" x14ac:dyDescent="0.3">
      <c r="A2" s="1" t="str" vm="286">
        <f>CUBEMEMBER("SINGER_NIVEIN Health_Care_Cube","[Dim Doctor].[Doctor ID].&amp;[101]")</f>
        <v>101</v>
      </c>
    </row>
    <row r="3" spans="1:3" x14ac:dyDescent="0.3">
      <c r="A3" s="2" t="str" vm="309">
        <f>CUBEMEMBER("SINGER_NIVEIN Health_Care_Cube",{"[Dim Doctor].[Doctor ID].&amp;[101]","[Dim Doctor].[Doctor Name].&amp;[Mireielle]"})</f>
        <v>Mireielle</v>
      </c>
    </row>
    <row r="4" spans="1:3" x14ac:dyDescent="0.3">
      <c r="A4" s="3" t="str" vm="279">
        <f>CUBEMEMBER("SINGER_NIVEIN Health_Care_Cube",{"[Dim Doctor].[Doctor ID].&amp;[101]","[Dim Doctor].[Doctor Name].&amp;[Mireielle]","[Dim Patient].[First Name].&amp;[Ricky]"})</f>
        <v>Ricky</v>
      </c>
    </row>
    <row r="5" spans="1:3" x14ac:dyDescent="0.3">
      <c r="A5" s="4" t="str" vm="20">
        <f>CUBEMEMBER("SINGER_NIVEIN Health_Care_Cube",{"[Dim Doctor].[Doctor ID].&amp;[101]","[Dim Doctor].[Doctor Name].&amp;[Mireielle]","[Dim Patient].[First Name].&amp;[Ricky]","[Dim Patient].[Patient ID].&amp;[371]"})</f>
        <v>371</v>
      </c>
    </row>
    <row r="6" spans="1:3" x14ac:dyDescent="0.3">
      <c r="A6" s="5" t="str" vm="11">
        <f>CUBEMEMBER("SINGER_NIVEIN Health_Care_Cube",{"[Dim Doctor].[Doctor ID].&amp;[101]","[Dim Doctor].[Doctor Name].&amp;[Mireielle]","[Dim Patient].[First Name].&amp;[Ricky]","[Dim Patient].[Patient ID].&amp;[371]","[Dim Procedure].[Procedure Name].&amp;[Chemotherapy]"})</f>
        <v>Chemotherapy</v>
      </c>
      <c r="B6" vm="336">
        <f>CUBEVALUE("SINGER_NIVEIN Health_Care_Cube",$A6,B$1)</f>
        <v>458</v>
      </c>
      <c r="C6" vm="383">
        <f>CUBEVALUE("SINGER_NIVEIN Health_Care_Cube",$A6,C$1)</f>
        <v>1</v>
      </c>
    </row>
    <row r="7" spans="1:3" x14ac:dyDescent="0.3">
      <c r="A7" s="1" t="str" vm="73">
        <f>CUBEMEMBER("SINGER_NIVEIN Health_Care_Cube","[Dim Doctor].[Doctor ID].&amp;[106]")</f>
        <v>106</v>
      </c>
    </row>
    <row r="8" spans="1:3" x14ac:dyDescent="0.3">
      <c r="A8" s="2" t="str" vm="47">
        <f>CUBEMEMBER("SINGER_NIVEIN Health_Care_Cube",{"[Dim Doctor].[Doctor ID].&amp;[106]","[Dim Doctor].[Doctor Name].&amp;[Constance]"})</f>
        <v>Constance</v>
      </c>
    </row>
    <row r="9" spans="1:3" x14ac:dyDescent="0.3">
      <c r="A9" s="3" t="str" vm="227">
        <f>CUBEMEMBER("SINGER_NIVEIN Health_Care_Cube",{"[Dim Doctor].[Doctor ID].&amp;[106]","[Dim Doctor].[Doctor Name].&amp;[Constance]","[Dim Patient].[First Name].&amp;[Sheree]"})</f>
        <v>Sheree</v>
      </c>
    </row>
    <row r="10" spans="1:3" x14ac:dyDescent="0.3">
      <c r="A10" s="4" t="str" vm="251">
        <f>CUBEMEMBER("SINGER_NIVEIN Health_Care_Cube",{"[Dim Doctor].[Doctor ID].&amp;[106]","[Dim Doctor].[Doctor Name].&amp;[Constance]","[Dim Patient].[First Name].&amp;[Sheree]","[Dim Patient].[Patient ID].&amp;[151]"})</f>
        <v>151</v>
      </c>
    </row>
    <row r="11" spans="1:3" x14ac:dyDescent="0.3">
      <c r="A11" s="5" t="str" vm="245">
        <f>CUBEMEMBER("SINGER_NIVEIN Health_Care_Cube",{"[Dim Doctor].[Doctor ID].&amp;[106]","[Dim Doctor].[Doctor Name].&amp;[Constance]","[Dim Patient].[First Name].&amp;[Sheree]","[Dim Patient].[Patient ID].&amp;[151]","[Dim Procedure].[Procedure Name].&amp;[Dialysis]"})</f>
        <v>Dialysis</v>
      </c>
      <c r="B11" vm="370">
        <f>CUBEVALUE("SINGER_NIVEIN Health_Care_Cube",$A11,B$1)</f>
        <v>817</v>
      </c>
      <c r="C11" vm="350">
        <f>CUBEVALUE("SINGER_NIVEIN Health_Care_Cube",$A11,C$1)</f>
        <v>1</v>
      </c>
    </row>
    <row r="12" spans="1:3" x14ac:dyDescent="0.3">
      <c r="A12" s="1" t="str" vm="210">
        <f>CUBEMEMBER("SINGER_NIVEIN Health_Care_Cube","[Dim Doctor].[Doctor ID].&amp;[133]")</f>
        <v>133</v>
      </c>
    </row>
    <row r="13" spans="1:3" x14ac:dyDescent="0.3">
      <c r="A13" s="2" t="str" vm="200">
        <f>CUBEMEMBER("SINGER_NIVEIN Health_Care_Cube",{"[Dim Doctor].[Doctor ID].&amp;[133]","[Dim Doctor].[Doctor Name].&amp;[Cyndie]"})</f>
        <v>Cyndie</v>
      </c>
    </row>
    <row r="14" spans="1:3" x14ac:dyDescent="0.3">
      <c r="A14" s="3" t="str" vm="182">
        <f>CUBEMEMBER("SINGER_NIVEIN Health_Care_Cube",{"[Dim Doctor].[Doctor ID].&amp;[133]","[Dim Doctor].[Doctor Name].&amp;[Cyndie]","[Dim Patient].[First Name].&amp;[Roz]"})</f>
        <v>Roz</v>
      </c>
    </row>
    <row r="15" spans="1:3" x14ac:dyDescent="0.3">
      <c r="A15" s="4" t="str" vm="164">
        <f>CUBEMEMBER("SINGER_NIVEIN Health_Care_Cube",{"[Dim Doctor].[Doctor ID].&amp;[133]","[Dim Doctor].[Doctor Name].&amp;[Cyndie]","[Dim Patient].[First Name].&amp;[Roz]","[Dim Patient].[Patient ID].&amp;[291]"})</f>
        <v>291</v>
      </c>
    </row>
    <row r="16" spans="1:3" x14ac:dyDescent="0.3">
      <c r="A16" s="5" t="str" vm="145">
        <f>CUBEMEMBER("SINGER_NIVEIN Health_Care_Cube",{"[Dim Doctor].[Doctor ID].&amp;[133]","[Dim Doctor].[Doctor Name].&amp;[Cyndie]","[Dim Patient].[First Name].&amp;[Roz]","[Dim Patient].[Patient ID].&amp;[291]","[Dim Procedure].[Procedure Name].&amp;[Pacemaker implantation]"})</f>
        <v>Pacemaker implantation</v>
      </c>
      <c r="B16" vm="392">
        <f>CUBEVALUE("SINGER_NIVEIN Health_Care_Cube",$A16,B$1)</f>
        <v>545</v>
      </c>
      <c r="C16" vm="393">
        <f>CUBEVALUE("SINGER_NIVEIN Health_Care_Cube",$A16,C$1)</f>
        <v>1</v>
      </c>
    </row>
    <row r="17" spans="1:3" x14ac:dyDescent="0.3">
      <c r="A17" s="3" t="str" vm="108">
        <f>CUBEMEMBER("SINGER_NIVEIN Health_Care_Cube",{"[Dim Doctor].[Doctor ID].&amp;[133]","[Dim Doctor].[Doctor Name].&amp;[Cyndie]","[Dim Patient].[First Name].&amp;[Susette]"})</f>
        <v>Susette</v>
      </c>
    </row>
    <row r="18" spans="1:3" x14ac:dyDescent="0.3">
      <c r="A18" s="4" t="str" vm="90">
        <f>CUBEMEMBER("SINGER_NIVEIN Health_Care_Cube",{"[Dim Doctor].[Doctor ID].&amp;[133]","[Dim Doctor].[Doctor Name].&amp;[Cyndie]","[Dim Patient].[First Name].&amp;[Susette]","[Dim Patient].[Patient ID].&amp;[618]"})</f>
        <v>618</v>
      </c>
    </row>
    <row r="19" spans="1:3" x14ac:dyDescent="0.3">
      <c r="A19" s="5" t="str" vm="72">
        <f>CUBEMEMBER("SINGER_NIVEIN Health_Care_Cube",{"[Dim Doctor].[Doctor ID].&amp;[133]","[Dim Doctor].[Doctor Name].&amp;[Cyndie]","[Dim Patient].[First Name].&amp;[Susette]","[Dim Patient].[Patient ID].&amp;[618]","[Dim Procedure].[Procedure Name].&amp;[Immunotherapy (allergy shots)]"})</f>
        <v>Immunotherapy (allergy shots)</v>
      </c>
      <c r="B19" vm="461">
        <f>CUBEVALUE("SINGER_NIVEIN Health_Care_Cube",$A19,B$1)</f>
        <v>310</v>
      </c>
      <c r="C19" vm="342">
        <f>CUBEVALUE("SINGER_NIVEIN Health_Care_Cube",$A19,C$1)</f>
        <v>1</v>
      </c>
    </row>
    <row r="20" spans="1:3" x14ac:dyDescent="0.3">
      <c r="A20" s="1" t="str" vm="46">
        <f>CUBEMEMBER("SINGER_NIVEIN Health_Care_Cube","[Dim Doctor].[Doctor ID].&amp;[145]")</f>
        <v>145</v>
      </c>
    </row>
    <row r="21" spans="1:3" x14ac:dyDescent="0.3">
      <c r="A21" s="2" t="str" vm="126">
        <f>CUBEMEMBER("SINGER_NIVEIN Health_Care_Cube",{"[Dim Doctor].[Doctor ID].&amp;[145]","[Dim Doctor].[Doctor Name].&amp;[Kerrin]"})</f>
        <v>Kerrin</v>
      </c>
    </row>
    <row r="22" spans="1:3" x14ac:dyDescent="0.3">
      <c r="A22" s="3" t="str" vm="268">
        <f>CUBEMEMBER("SINGER_NIVEIN Health_Care_Cube",{"[Dim Doctor].[Doctor ID].&amp;[145]","[Dim Doctor].[Doctor Name].&amp;[Kerrin]","[Dim Patient].[First Name].&amp;[Delilah]"})</f>
        <v>Delilah</v>
      </c>
    </row>
    <row r="23" spans="1:3" x14ac:dyDescent="0.3">
      <c r="A23" s="4" t="str" vm="325">
        <f>CUBEMEMBER("SINGER_NIVEIN Health_Care_Cube",{"[Dim Doctor].[Doctor ID].&amp;[145]","[Dim Doctor].[Doctor Name].&amp;[Kerrin]","[Dim Patient].[First Name].&amp;[Delilah]","[Dim Patient].[Patient ID].&amp;[574]"})</f>
        <v>574</v>
      </c>
    </row>
    <row r="24" spans="1:3" x14ac:dyDescent="0.3">
      <c r="A24" s="5" t="str" vm="294">
        <f>CUBEMEMBER("SINGER_NIVEIN Health_Care_Cube",{"[Dim Doctor].[Doctor ID].&amp;[145]","[Dim Doctor].[Doctor Name].&amp;[Kerrin]","[Dim Patient].[First Name].&amp;[Delilah]","[Dim Patient].[Patient ID].&amp;[574]","[Dim Procedure].[Procedure Name].&amp;[Tonsillectomy and adenoidectomy]"})</f>
        <v>Tonsillectomy and adenoidectomy</v>
      </c>
      <c r="B24" vm="435">
        <f>CUBEVALUE("SINGER_NIVEIN Health_Care_Cube",$A24,B$1)</f>
        <v>594</v>
      </c>
      <c r="C24" vm="434">
        <f>CUBEVALUE("SINGER_NIVEIN Health_Care_Cube",$A24,C$1)</f>
        <v>1</v>
      </c>
    </row>
    <row r="25" spans="1:3" x14ac:dyDescent="0.3">
      <c r="A25" s="1" t="str" vm="320">
        <f>CUBEMEMBER("SINGER_NIVEIN Health_Care_Cube","[Dim Doctor].[Doctor ID].&amp;[158]")</f>
        <v>158</v>
      </c>
    </row>
    <row r="26" spans="1:3" x14ac:dyDescent="0.3">
      <c r="A26" s="2" t="str" vm="229">
        <f>CUBEMEMBER("SINGER_NIVEIN Health_Care_Cube",{"[Dim Doctor].[Doctor ID].&amp;[158]","[Dim Doctor].[Doctor Name].&amp;[Shauna]"})</f>
        <v>Shauna</v>
      </c>
    </row>
    <row r="27" spans="1:3" x14ac:dyDescent="0.3">
      <c r="A27" s="3" t="str" vm="314">
        <f>CUBEMEMBER("SINGER_NIVEIN Health_Care_Cube",{"[Dim Doctor].[Doctor ID].&amp;[158]","[Dim Doctor].[Doctor Name].&amp;[Shauna]","[Dim Patient].[First Name].&amp;[Joeann]"})</f>
        <v>Joeann</v>
      </c>
    </row>
    <row r="28" spans="1:3" x14ac:dyDescent="0.3">
      <c r="A28" s="4" t="str" vm="280">
        <f>CUBEMEMBER("SINGER_NIVEIN Health_Care_Cube",{"[Dim Doctor].[Doctor ID].&amp;[158]","[Dim Doctor].[Doctor Name].&amp;[Shauna]","[Dim Patient].[First Name].&amp;[Joeann]","[Dim Patient].[Patient ID].&amp;[737]"})</f>
        <v>737</v>
      </c>
    </row>
    <row r="29" spans="1:3" x14ac:dyDescent="0.3">
      <c r="A29" s="5" t="str" vm="19">
        <f>CUBEMEMBER("SINGER_NIVEIN Health_Care_Cube",{"[Dim Doctor].[Doctor ID].&amp;[158]","[Dim Doctor].[Doctor Name].&amp;[Shauna]","[Dim Patient].[First Name].&amp;[Joeann]","[Dim Patient].[Patient ID].&amp;[737]","[Dim Procedure].[Procedure Name].&amp;[Colonoscopy]"})</f>
        <v>Colonoscopy</v>
      </c>
      <c r="B29" vm="366">
        <f>CUBEVALUE("SINGER_NIVEIN Health_Care_Cube",$A29,B$1)</f>
        <v>159</v>
      </c>
      <c r="C29" vm="335">
        <f>CUBEVALUE("SINGER_NIVEIN Health_Care_Cube",$A29,C$1)</f>
        <v>1</v>
      </c>
    </row>
    <row r="30" spans="1:3" x14ac:dyDescent="0.3">
      <c r="A30" s="1" t="str" vm="10">
        <f>CUBEMEMBER("SINGER_NIVEIN Health_Care_Cube","[Dim Doctor].[Doctor ID].&amp;[159]")</f>
        <v>159</v>
      </c>
    </row>
    <row r="31" spans="1:3" x14ac:dyDescent="0.3">
      <c r="A31" s="2" t="str" vm="71">
        <f>CUBEMEMBER("SINGER_NIVEIN Health_Care_Cube",{"[Dim Doctor].[Doctor ID].&amp;[159]","[Dim Doctor].[Doctor Name].&amp;[Georgetta]"})</f>
        <v>Georgetta</v>
      </c>
    </row>
    <row r="32" spans="1:3" x14ac:dyDescent="0.3">
      <c r="A32" s="3" t="str" vm="45">
        <f>CUBEMEMBER("SINGER_NIVEIN Health_Care_Cube",{"[Dim Doctor].[Doctor ID].&amp;[159]","[Dim Doctor].[Doctor Name].&amp;[Georgetta]","[Dim Patient].[First Name].&amp;[Joeann]"})</f>
        <v>Joeann</v>
      </c>
    </row>
    <row r="33" spans="1:3" x14ac:dyDescent="0.3">
      <c r="A33" s="4" t="str" vm="199">
        <f>CUBEMEMBER("SINGER_NIVEIN Health_Care_Cube",{"[Dim Doctor].[Doctor ID].&amp;[159]","[Dim Doctor].[Doctor Name].&amp;[Georgetta]","[Dim Patient].[First Name].&amp;[Joeann]","[Dim Patient].[Patient ID].&amp;[737]"})</f>
        <v>737</v>
      </c>
    </row>
    <row r="34" spans="1:3" x14ac:dyDescent="0.3">
      <c r="A34" s="5" t="str" vm="181">
        <f>CUBEMEMBER("SINGER_NIVEIN Health_Care_Cube",{"[Dim Doctor].[Doctor ID].&amp;[159]","[Dim Doctor].[Doctor Name].&amp;[Georgetta]","[Dim Patient].[First Name].&amp;[Joeann]","[Dim Patient].[Patient ID].&amp;[737]","[Dim Procedure].[Procedure Name].&amp;[Radiation therapy]"})</f>
        <v>Radiation therapy</v>
      </c>
      <c r="B34" vm="404">
        <f>CUBEVALUE("SINGER_NIVEIN Health_Care_Cube",$A34,B$1)</f>
        <v>483</v>
      </c>
      <c r="C34" vm="405">
        <f>CUBEVALUE("SINGER_NIVEIN Health_Care_Cube",$A34,C$1)</f>
        <v>1</v>
      </c>
    </row>
    <row r="35" spans="1:3" x14ac:dyDescent="0.3">
      <c r="A35" s="1" t="str" vm="163">
        <f>CUBEMEMBER("SINGER_NIVEIN Health_Care_Cube","[Dim Doctor].[Doctor ID].&amp;[165]")</f>
        <v>165</v>
      </c>
    </row>
    <row r="36" spans="1:3" x14ac:dyDescent="0.3">
      <c r="A36" s="2" t="str" vm="144">
        <f>CUBEMEMBER("SINGER_NIVEIN Health_Care_Cube",{"[Dim Doctor].[Doctor ID].&amp;[165]","[Dim Doctor].[Doctor Name].&amp;[Deane]"})</f>
        <v>Deane</v>
      </c>
    </row>
    <row r="37" spans="1:3" x14ac:dyDescent="0.3">
      <c r="A37" s="3" t="str" vm="125">
        <f>CUBEMEMBER("SINGER_NIVEIN Health_Care_Cube",{"[Dim Doctor].[Doctor ID].&amp;[165]","[Dim Doctor].[Doctor Name].&amp;[Deane]","[Dim Patient].[First Name].&amp;[Andree]"})</f>
        <v>Andree</v>
      </c>
    </row>
    <row r="38" spans="1:3" x14ac:dyDescent="0.3">
      <c r="A38" s="4" t="str" vm="278">
        <f>CUBEMEMBER("SINGER_NIVEIN Health_Care_Cube",{"[Dim Doctor].[Doctor ID].&amp;[165]","[Dim Doctor].[Doctor Name].&amp;[Deane]","[Dim Patient].[First Name].&amp;[Andree]","[Dim Patient].[Patient ID].&amp;[673]"})</f>
        <v>673</v>
      </c>
    </row>
    <row r="39" spans="1:3" x14ac:dyDescent="0.3">
      <c r="A39" s="5" t="str" vm="256">
        <f>CUBEMEMBER("SINGER_NIVEIN Health_Care_Cube",{"[Dim Doctor].[Doctor ID].&amp;[165]","[Dim Doctor].[Doctor Name].&amp;[Deane]","[Dim Patient].[First Name].&amp;[Andree]","[Dim Patient].[Patient ID].&amp;[673]","[Dim Procedure].[Procedure Name].&amp;[Hemodynamic monitoring]"})</f>
        <v>Hemodynamic monitoring</v>
      </c>
      <c r="B39" vm="422">
        <f>CUBEVALUE("SINGER_NIVEIN Health_Care_Cube",$A39,B$1)</f>
        <v>338</v>
      </c>
      <c r="C39" vm="423">
        <f>CUBEVALUE("SINGER_NIVEIN Health_Care_Cube",$A39,C$1)</f>
        <v>1</v>
      </c>
    </row>
    <row r="40" spans="1:3" x14ac:dyDescent="0.3">
      <c r="A40" s="1" t="str" vm="221">
        <f>CUBEMEMBER("SINGER_NIVEIN Health_Care_Cube","[Dim Doctor].[Doctor ID].&amp;[178]")</f>
        <v>178</v>
      </c>
    </row>
    <row r="41" spans="1:3" x14ac:dyDescent="0.3">
      <c r="A41" s="2" t="str" vm="107">
        <f>CUBEMEMBER("SINGER_NIVEIN Health_Care_Cube",{"[Dim Doctor].[Doctor ID].&amp;[178]","[Dim Doctor].[Doctor Name].&amp;[Shaylyn]"})</f>
        <v>Shaylyn</v>
      </c>
    </row>
    <row r="42" spans="1:3" x14ac:dyDescent="0.3">
      <c r="A42" s="3" t="str" vm="89">
        <f>CUBEMEMBER("SINGER_NIVEIN Health_Care_Cube",{"[Dim Doctor].[Doctor ID].&amp;[178]","[Dim Doctor].[Doctor Name].&amp;[Shaylyn]","[Dim Patient].[First Name].&amp;[Margalo]"})</f>
        <v>Margalo</v>
      </c>
    </row>
    <row r="43" spans="1:3" x14ac:dyDescent="0.3">
      <c r="A43" s="4" t="str" vm="70">
        <f>CUBEMEMBER("SINGER_NIVEIN Health_Care_Cube",{"[Dim Doctor].[Doctor ID].&amp;[178]","[Dim Doctor].[Doctor Name].&amp;[Shaylyn]","[Dim Patient].[First Name].&amp;[Margalo]","[Dim Patient].[Patient ID].&amp;[751]"})</f>
        <v>751</v>
      </c>
    </row>
    <row r="44" spans="1:3" x14ac:dyDescent="0.3">
      <c r="A44" s="5" t="str" vm="44">
        <f>CUBEMEMBER("SINGER_NIVEIN Health_Care_Cube",{"[Dim Doctor].[Doctor ID].&amp;[178]","[Dim Doctor].[Doctor Name].&amp;[Shaylyn]","[Dim Patient].[First Name].&amp;[Margalo]","[Dim Patient].[Patient ID].&amp;[751]","[Dim Procedure].[Procedure Name].&amp;[Comprehensive geriatric assessment]"})</f>
        <v>Comprehensive geriatric assessment</v>
      </c>
      <c r="B44" vm="462">
        <f>CUBEVALUE("SINGER_NIVEIN Health_Care_Cube",$A44,B$1)</f>
        <v>931</v>
      </c>
      <c r="C44" vm="448">
        <f>CUBEVALUE("SINGER_NIVEIN Health_Care_Cube",$A44,C$1)</f>
        <v>1</v>
      </c>
    </row>
    <row r="45" spans="1:3" x14ac:dyDescent="0.3">
      <c r="A45" s="1" t="str" vm="216">
        <f>CUBEMEMBER("SINGER_NIVEIN Health_Care_Cube","[Dim Doctor].[Doctor ID].&amp;[183]")</f>
        <v>183</v>
      </c>
    </row>
    <row r="46" spans="1:3" x14ac:dyDescent="0.3">
      <c r="A46" s="2" t="str" vm="209">
        <f>CUBEMEMBER("SINGER_NIVEIN Health_Care_Cube",{"[Dim Doctor].[Doctor ID].&amp;[183]","[Dim Doctor].[Doctor Name].&amp;[Janenna]"})</f>
        <v>Janenna</v>
      </c>
    </row>
    <row r="47" spans="1:3" x14ac:dyDescent="0.3">
      <c r="A47" s="3" t="str" vm="240">
        <f>CUBEMEMBER("SINGER_NIVEIN Health_Care_Cube",{"[Dim Doctor].[Doctor ID].&amp;[183]","[Dim Doctor].[Doctor Name].&amp;[Janenna]","[Dim Patient].[First Name].&amp;[Hannis]"})</f>
        <v>Hannis</v>
      </c>
    </row>
    <row r="48" spans="1:3" x14ac:dyDescent="0.3">
      <c r="A48" s="4" t="str" vm="297">
        <f>CUBEMEMBER("SINGER_NIVEIN Health_Care_Cube",{"[Dim Doctor].[Doctor ID].&amp;[183]","[Dim Doctor].[Doctor Name].&amp;[Janenna]","[Dim Patient].[First Name].&amp;[Hannis]","[Dim Patient].[Patient ID].&amp;[405]"})</f>
        <v>405</v>
      </c>
    </row>
    <row r="49" spans="1:3" x14ac:dyDescent="0.3">
      <c r="A49" s="5" t="str" vm="198">
        <f>CUBEMEMBER("SINGER_NIVEIN Health_Care_Cube",{"[Dim Doctor].[Doctor ID].&amp;[183]","[Dim Doctor].[Doctor Name].&amp;[Janenna]","[Dim Patient].[First Name].&amp;[Hannis]","[Dim Patient].[Patient ID].&amp;[405]","[Dim Procedure].[Procedure Name].&amp;[Endoscopy]"})</f>
        <v>Endoscopy</v>
      </c>
      <c r="B49" vm="415">
        <f>CUBEVALUE("SINGER_NIVEIN Health_Care_Cube",$A49,B$1)</f>
        <v>493</v>
      </c>
      <c r="C49" vm="414">
        <f>CUBEVALUE("SINGER_NIVEIN Health_Care_Cube",$A49,C$1)</f>
        <v>1</v>
      </c>
    </row>
    <row r="50" spans="1:3" x14ac:dyDescent="0.3">
      <c r="A50" s="1" t="str" vm="180">
        <f>CUBEMEMBER("SINGER_NIVEIN Health_Care_Cube","[Dim Doctor].[Doctor ID].&amp;[209]")</f>
        <v>209</v>
      </c>
    </row>
    <row r="51" spans="1:3" x14ac:dyDescent="0.3">
      <c r="A51" s="2" t="str" vm="162">
        <f>CUBEMEMBER("SINGER_NIVEIN Health_Care_Cube",{"[Dim Doctor].[Doctor ID].&amp;[209]","[Dim Doctor].[Doctor Name].&amp;[Nicoli]"})</f>
        <v>Nicoli</v>
      </c>
    </row>
    <row r="52" spans="1:3" x14ac:dyDescent="0.3">
      <c r="A52" s="3" t="str" vm="143">
        <f>CUBEMEMBER("SINGER_NIVEIN Health_Care_Cube",{"[Dim Doctor].[Doctor ID].&amp;[209]","[Dim Doctor].[Doctor Name].&amp;[Nicoli]","[Dim Patient].[First Name].&amp;[Delilah]"})</f>
        <v>Delilah</v>
      </c>
    </row>
    <row r="53" spans="1:3" x14ac:dyDescent="0.3">
      <c r="A53" s="4" t="str" vm="106">
        <f>CUBEMEMBER("SINGER_NIVEIN Health_Care_Cube",{"[Dim Doctor].[Doctor ID].&amp;[209]","[Dim Doctor].[Doctor Name].&amp;[Nicoli]","[Dim Patient].[First Name].&amp;[Delilah]","[Dim Patient].[Patient ID].&amp;[574]"})</f>
        <v>574</v>
      </c>
    </row>
    <row r="54" spans="1:3" x14ac:dyDescent="0.3">
      <c r="A54" s="5" t="str" vm="88">
        <f>CUBEMEMBER("SINGER_NIVEIN Health_Care_Cube",{"[Dim Doctor].[Doctor ID].&amp;[209]","[Dim Doctor].[Doctor Name].&amp;[Nicoli]","[Dim Patient].[First Name].&amp;[Delilah]","[Dim Patient].[Patient ID].&amp;[574]","[Dim Procedure].[Procedure Name].&amp;[Cataract surgery]"})</f>
        <v>Cataract surgery</v>
      </c>
      <c r="B54" vm="375">
        <f>CUBEVALUE("SINGER_NIVEIN Health_Care_Cube",$A54,B$1)</f>
        <v>698</v>
      </c>
      <c r="C54" vm="362">
        <f>CUBEVALUE("SINGER_NIVEIN Health_Care_Cube",$A54,C$1)</f>
        <v>1</v>
      </c>
    </row>
    <row r="55" spans="1:3" x14ac:dyDescent="0.3">
      <c r="A55" s="1" t="str" vm="69">
        <f>CUBEMEMBER("SINGER_NIVEIN Health_Care_Cube","[Dim Doctor].[Doctor ID].&amp;[220]")</f>
        <v>220</v>
      </c>
    </row>
    <row r="56" spans="1:3" x14ac:dyDescent="0.3">
      <c r="A56" s="2" t="str" vm="43">
        <f>CUBEMEMBER("SINGER_NIVEIN Health_Care_Cube",{"[Dim Doctor].[Doctor ID].&amp;[220]","[Dim Doctor].[Doctor Name].&amp;[Carly]"})</f>
        <v>Carly</v>
      </c>
    </row>
    <row r="57" spans="1:3" x14ac:dyDescent="0.3">
      <c r="A57" s="3" t="str" vm="124">
        <f>CUBEMEMBER("SINGER_NIVEIN Health_Care_Cube",{"[Dim Doctor].[Doctor ID].&amp;[220]","[Dim Doctor].[Doctor Name].&amp;[Carly]","[Dim Patient].[First Name].&amp;[Dominga]"})</f>
        <v>Dominga</v>
      </c>
    </row>
    <row r="58" spans="1:3" x14ac:dyDescent="0.3">
      <c r="A58" s="4" t="str" vm="235">
        <f>CUBEMEMBER("SINGER_NIVEIN Health_Care_Cube",{"[Dim Doctor].[Doctor ID].&amp;[220]","[Dim Doctor].[Doctor Name].&amp;[Carly]","[Dim Patient].[First Name].&amp;[Dominga]","[Dim Patient].[Patient ID].&amp;[488]"})</f>
        <v>488</v>
      </c>
    </row>
    <row r="59" spans="1:3" x14ac:dyDescent="0.3">
      <c r="A59" s="5" t="str" vm="232">
        <f>CUBEMEMBER("SINGER_NIVEIN Health_Care_Cube",{"[Dim Doctor].[Doctor ID].&amp;[220]","[Dim Doctor].[Doctor Name].&amp;[Carly]","[Dim Patient].[First Name].&amp;[Dominga]","[Dim Patient].[Patient ID].&amp;[488]","[Dim Procedure].[Procedure Name].&amp;[Chemotherapy]"})</f>
        <v>Chemotherapy</v>
      </c>
      <c r="B59" vm="341">
        <f>CUBEVALUE("SINGER_NIVEIN Health_Care_Cube",$A59,B$1)</f>
        <v>202</v>
      </c>
      <c r="C59" vm="352">
        <f>CUBEVALUE("SINGER_NIVEIN Health_Care_Cube",$A59,C$1)</f>
        <v>1</v>
      </c>
    </row>
    <row r="60" spans="1:3" x14ac:dyDescent="0.3">
      <c r="A60" s="3" t="str" vm="289">
        <f>CUBEMEMBER("SINGER_NIVEIN Health_Care_Cube",{"[Dim Doctor].[Doctor ID].&amp;[220]","[Dim Doctor].[Doctor Name].&amp;[Carly]","[Dim Patient].[First Name].&amp;[Morganica]"})</f>
        <v>Morganica</v>
      </c>
    </row>
    <row r="61" spans="1:3" x14ac:dyDescent="0.3">
      <c r="A61" s="4" t="str" vm="285">
        <f>CUBEMEMBER("SINGER_NIVEIN Health_Care_Cube",{"[Dim Doctor].[Doctor ID].&amp;[220]","[Dim Doctor].[Doctor Name].&amp;[Carly]","[Dim Patient].[First Name].&amp;[Morganica]","[Dim Patient].[Patient ID].&amp;[853]"})</f>
        <v>853</v>
      </c>
    </row>
    <row r="62" spans="1:3" x14ac:dyDescent="0.3">
      <c r="A62" s="5" t="str" vm="308">
        <f>CUBEMEMBER("SINGER_NIVEIN Health_Care_Cube",{"[Dim Doctor].[Doctor ID].&amp;[220]","[Dim Doctor].[Doctor Name].&amp;[Carly]","[Dim Patient].[First Name].&amp;[Morganica]","[Dim Patient].[Patient ID].&amp;[853]","[Dim Procedure].[Procedure Name].&amp;[Comprehensive geriatric assessment]"})</f>
        <v>Comprehensive geriatric assessment</v>
      </c>
      <c r="B62" vm="440">
        <f>CUBEVALUE("SINGER_NIVEIN Health_Care_Cube",$A62,B$1)</f>
        <v>327</v>
      </c>
      <c r="C62" vm="441">
        <f>CUBEVALUE("SINGER_NIVEIN Health_Care_Cube",$A62,C$1)</f>
        <v>1</v>
      </c>
    </row>
    <row r="63" spans="1:3" x14ac:dyDescent="0.3">
      <c r="A63" s="1" t="str" vm="277">
        <f>CUBEMEMBER("SINGER_NIVEIN Health_Care_Cube","[Dim Doctor].[Doctor ID].&amp;[237]")</f>
        <v>237</v>
      </c>
    </row>
    <row r="64" spans="1:3" x14ac:dyDescent="0.3">
      <c r="A64" s="2" t="str" vm="226">
        <f>CUBEMEMBER("SINGER_NIVEIN Health_Care_Cube",{"[Dim Doctor].[Doctor ID].&amp;[237]","[Dim Doctor].[Doctor Name].&amp;[Suzette]"})</f>
        <v>Suzette</v>
      </c>
    </row>
    <row r="65" spans="1:3" x14ac:dyDescent="0.3">
      <c r="A65" s="3" t="str" vm="18">
        <f>CUBEMEMBER("SINGER_NIVEIN Health_Care_Cube",{"[Dim Doctor].[Doctor ID].&amp;[237]","[Dim Doctor].[Doctor Name].&amp;[Suzette]","[Dim Patient].[First Name].&amp;[Queenie]"})</f>
        <v>Queenie</v>
      </c>
    </row>
    <row r="66" spans="1:3" x14ac:dyDescent="0.3">
      <c r="A66" s="4" t="str" vm="9">
        <f>CUBEMEMBER("SINGER_NIVEIN Health_Care_Cube",{"[Dim Doctor].[Doctor ID].&amp;[237]","[Dim Doctor].[Doctor Name].&amp;[Suzette]","[Dim Patient].[First Name].&amp;[Queenie]","[Dim Patient].[Patient ID].&amp;[421]"})</f>
        <v>421</v>
      </c>
    </row>
    <row r="67" spans="1:3" x14ac:dyDescent="0.3">
      <c r="A67" s="5" t="str" vm="68">
        <f>CUBEMEMBER("SINGER_NIVEIN Health_Care_Cube",{"[Dim Doctor].[Doctor ID].&amp;[237]","[Dim Doctor].[Doctor Name].&amp;[Suzette]","[Dim Patient].[First Name].&amp;[Queenie]","[Dim Patient].[Patient ID].&amp;[421]","[Dim Procedure].[Procedure Name].&amp;[Medication management]"})</f>
        <v>Medication management</v>
      </c>
      <c r="B67" vm="371">
        <f>CUBEVALUE("SINGER_NIVEIN Health_Care_Cube",$A67,B$1)</f>
        <v>948</v>
      </c>
      <c r="C67" vm="447">
        <f>CUBEVALUE("SINGER_NIVEIN Health_Care_Cube",$A67,C$1)</f>
        <v>1</v>
      </c>
    </row>
    <row r="68" spans="1:3" x14ac:dyDescent="0.3">
      <c r="A68" s="1" t="str" vm="42">
        <f>CUBEMEMBER("SINGER_NIVEIN Health_Care_Cube","[Dim Doctor].[Doctor ID].&amp;[261]")</f>
        <v>261</v>
      </c>
    </row>
    <row r="69" spans="1:3" x14ac:dyDescent="0.3">
      <c r="A69" s="2" t="str" vm="197">
        <f>CUBEMEMBER("SINGER_NIVEIN Health_Care_Cube",{"[Dim Doctor].[Doctor ID].&amp;[261]","[Dim Doctor].[Doctor Name].&amp;[Kylynn]"})</f>
        <v>Kylynn</v>
      </c>
    </row>
    <row r="70" spans="1:3" x14ac:dyDescent="0.3">
      <c r="A70" s="3" t="str" vm="179">
        <f>CUBEMEMBER("SINGER_NIVEIN Health_Care_Cube",{"[Dim Doctor].[Doctor ID].&amp;[261]","[Dim Doctor].[Doctor Name].&amp;[Kylynn]","[Dim Patient].[First Name].&amp;[Nadine]"})</f>
        <v>Nadine</v>
      </c>
    </row>
    <row r="71" spans="1:3" x14ac:dyDescent="0.3">
      <c r="A71" s="4" t="str" vm="161">
        <f>CUBEMEMBER("SINGER_NIVEIN Health_Care_Cube",{"[Dim Doctor].[Doctor ID].&amp;[261]","[Dim Doctor].[Doctor Name].&amp;[Kylynn]","[Dim Patient].[First Name].&amp;[Nadine]","[Dim Patient].[Patient ID].&amp;[311]"})</f>
        <v>311</v>
      </c>
    </row>
    <row r="72" spans="1:3" x14ac:dyDescent="0.3">
      <c r="A72" s="5" t="str" vm="142">
        <f>CUBEMEMBER("SINGER_NIVEIN Health_Care_Cube",{"[Dim Doctor].[Doctor ID].&amp;[261]","[Dim Doctor].[Doctor Name].&amp;[Kylynn]","[Dim Patient].[First Name].&amp;[Nadine]","[Dim Patient].[Patient ID].&amp;[311]","[Dim Procedure].[Procedure Name].&amp;[Liver biopsy]"})</f>
        <v>Liver biopsy</v>
      </c>
      <c r="B72" vm="390">
        <f>CUBEVALUE("SINGER_NIVEIN Health_Care_Cube",$A72,B$1)</f>
        <v>771</v>
      </c>
      <c r="C72" vm="391">
        <f>CUBEVALUE("SINGER_NIVEIN Health_Care_Cube",$A72,C$1)</f>
        <v>1</v>
      </c>
    </row>
    <row r="73" spans="1:3" x14ac:dyDescent="0.3">
      <c r="A73" s="1" t="str" vm="123">
        <f>CUBEMEMBER("SINGER_NIVEIN Health_Care_Cube","[Dim Doctor].[Doctor ID].&amp;[269]")</f>
        <v>269</v>
      </c>
    </row>
    <row r="74" spans="1:3" x14ac:dyDescent="0.3">
      <c r="A74" s="2" t="str" vm="250">
        <f>CUBEMEMBER("SINGER_NIVEIN Health_Care_Cube",{"[Dim Doctor].[Doctor ID].&amp;[269]","[Dim Doctor].[Doctor Name].&amp;[Kate]"})</f>
        <v>Kate</v>
      </c>
    </row>
    <row r="75" spans="1:3" x14ac:dyDescent="0.3">
      <c r="A75" s="3" t="str" vm="215">
        <f>CUBEMEMBER("SINGER_NIVEIN Health_Care_Cube",{"[Dim Doctor].[Doctor ID].&amp;[269]","[Dim Doctor].[Doctor Name].&amp;[Kate]","[Dim Patient].[First Name].&amp;[Libbie]"})</f>
        <v>Libbie</v>
      </c>
    </row>
    <row r="76" spans="1:3" x14ac:dyDescent="0.3">
      <c r="A76" s="4" t="str" vm="208">
        <f>CUBEMEMBER("SINGER_NIVEIN Health_Care_Cube",{"[Dim Doctor].[Doctor ID].&amp;[269]","[Dim Doctor].[Doctor Name].&amp;[Kate]","[Dim Patient].[First Name].&amp;[Libbie]","[Dim Patient].[Patient ID].&amp;[740]"})</f>
        <v>740</v>
      </c>
    </row>
    <row r="77" spans="1:3" x14ac:dyDescent="0.3">
      <c r="A77" s="5" t="str" vm="105">
        <f>CUBEMEMBER("SINGER_NIVEIN Health_Care_Cube",{"[Dim Doctor].[Doctor ID].&amp;[269]","[Dim Doctor].[Doctor Name].&amp;[Kate]","[Dim Patient].[First Name].&amp;[Libbie]","[Dim Patient].[Patient ID].&amp;[740]","[Dim Procedure].[Procedure Name].&amp;[Interventional radiology procedures]"})</f>
        <v>Interventional radiology procedures</v>
      </c>
      <c r="B77" vm="458">
        <f>CUBEVALUE("SINGER_NIVEIN Health_Care_Cube",$A77,B$1)</f>
        <v>519</v>
      </c>
      <c r="C77" vm="334">
        <f>CUBEVALUE("SINGER_NIVEIN Health_Care_Cube",$A77,C$1)</f>
        <v>1</v>
      </c>
    </row>
    <row r="78" spans="1:3" x14ac:dyDescent="0.3">
      <c r="A78" s="1" t="str" vm="87">
        <f>CUBEMEMBER("SINGER_NIVEIN Health_Care_Cube","[Dim Doctor].[Doctor ID].&amp;[272]")</f>
        <v>272</v>
      </c>
    </row>
    <row r="79" spans="1:3" x14ac:dyDescent="0.3">
      <c r="A79" s="2" t="str" vm="67">
        <f>CUBEMEMBER("SINGER_NIVEIN Health_Care_Cube",{"[Dim Doctor].[Doctor ID].&amp;[272]","[Dim Doctor].[Doctor Name].&amp;[Cyb]"})</f>
        <v>Cyb</v>
      </c>
    </row>
    <row r="80" spans="1:3" x14ac:dyDescent="0.3">
      <c r="A80" s="3" t="str" vm="41">
        <f>CUBEMEMBER("SINGER_NIVEIN Health_Care_Cube",{"[Dim Doctor].[Doctor ID].&amp;[272]","[Dim Doctor].[Doctor Name].&amp;[Cyb]","[Dim Patient].[First Name].&amp;[Pierette]"})</f>
        <v>Pierette</v>
      </c>
    </row>
    <row r="81" spans="1:3" x14ac:dyDescent="0.3">
      <c r="A81" s="4" t="str" vm="299">
        <f>CUBEMEMBER("SINGER_NIVEIN Health_Care_Cube",{"[Dim Doctor].[Doctor ID].&amp;[272]","[Dim Doctor].[Doctor Name].&amp;[Cyb]","[Dim Patient].[First Name].&amp;[Pierette]","[Dim Patient].[Patient ID].&amp;[328]"})</f>
        <v>328</v>
      </c>
    </row>
    <row r="82" spans="1:3" x14ac:dyDescent="0.3">
      <c r="A82" s="5" t="str" vm="264">
        <f>CUBEMEMBER("SINGER_NIVEIN Health_Care_Cube",{"[Dim Doctor].[Doctor ID].&amp;[272]","[Dim Doctor].[Doctor Name].&amp;[Cyb]","[Dim Patient].[First Name].&amp;[Pierette]","[Dim Patient].[Patient ID].&amp;[328]","[Dim Procedure].[Procedure Name].&amp;[Medication management]"})</f>
        <v>Medication management</v>
      </c>
      <c r="B82" vm="424">
        <f>CUBEVALUE("SINGER_NIVEIN Health_Care_Cube",$A82,B$1)</f>
        <v>783</v>
      </c>
      <c r="C82" vm="425">
        <f>CUBEVALUE("SINGER_NIVEIN Health_Care_Cube",$A82,C$1)</f>
        <v>1</v>
      </c>
    </row>
    <row r="83" spans="1:3" x14ac:dyDescent="0.3">
      <c r="A83" s="1" t="str" vm="322">
        <f>CUBEMEMBER("SINGER_NIVEIN Health_Care_Cube","[Dim Doctor].[Doctor ID].&amp;[288]")</f>
        <v>288</v>
      </c>
    </row>
    <row r="84" spans="1:3" x14ac:dyDescent="0.3">
      <c r="A84" s="2" t="str" vm="260">
        <f>CUBEMEMBER("SINGER_NIVEIN Health_Care_Cube",{"[Dim Doctor].[Doctor ID].&amp;[288]","[Dim Doctor].[Doctor Name].&amp;[Tierney]"})</f>
        <v>Tierney</v>
      </c>
    </row>
    <row r="85" spans="1:3" x14ac:dyDescent="0.3">
      <c r="A85" s="3" t="str" vm="196">
        <f>CUBEMEMBER("SINGER_NIVEIN Health_Care_Cube",{"[Dim Doctor].[Doctor ID].&amp;[288]","[Dim Doctor].[Doctor Name].&amp;[Tierney]","[Dim Patient].[First Name].&amp;[Yolane]"})</f>
        <v>Yolane</v>
      </c>
    </row>
    <row r="86" spans="1:3" x14ac:dyDescent="0.3">
      <c r="A86" s="4" t="str" vm="178">
        <f>CUBEMEMBER("SINGER_NIVEIN Health_Care_Cube",{"[Dim Doctor].[Doctor ID].&amp;[288]","[Dim Doctor].[Doctor Name].&amp;[Tierney]","[Dim Patient].[First Name].&amp;[Yolane]","[Dim Patient].[Patient ID].&amp;[523]"})</f>
        <v>523</v>
      </c>
    </row>
    <row r="87" spans="1:3" x14ac:dyDescent="0.3">
      <c r="A87" s="5" t="str" vm="160">
        <f>CUBEMEMBER("SINGER_NIVEIN Health_Care_Cube",{"[Dim Doctor].[Doctor ID].&amp;[288]","[Dim Doctor].[Doctor Name].&amp;[Tierney]","[Dim Patient].[First Name].&amp;[Yolane]","[Dim Patient].[Patient ID].&amp;[523]","[Dim Procedure].[Procedure Name].&amp;[Sedation for minor procedures]"})</f>
        <v>Sedation for minor procedures</v>
      </c>
      <c r="B87" vm="398">
        <f>CUBEVALUE("SINGER_NIVEIN Health_Care_Cube",$A87,B$1)</f>
        <v>986</v>
      </c>
      <c r="C87" vm="399">
        <f>CUBEVALUE("SINGER_NIVEIN Health_Care_Cube",$A87,C$1)</f>
        <v>1</v>
      </c>
    </row>
    <row r="88" spans="1:3" x14ac:dyDescent="0.3">
      <c r="A88" s="1" t="str" vm="141">
        <f>CUBEMEMBER("SINGER_NIVEIN Health_Care_Cube","[Dim Doctor].[Doctor ID].&amp;[290]")</f>
        <v>290</v>
      </c>
    </row>
    <row r="89" spans="1:3" x14ac:dyDescent="0.3">
      <c r="A89" s="2" t="str" vm="17">
        <f>CUBEMEMBER("SINGER_NIVEIN Health_Care_Cube",{"[Dim Doctor].[Doctor ID].&amp;[290]","[Dim Doctor].[Doctor Name].&amp;[Bernie]"})</f>
        <v>Bernie</v>
      </c>
    </row>
    <row r="90" spans="1:3" x14ac:dyDescent="0.3">
      <c r="A90" s="3" t="str" vm="86">
        <f>CUBEMEMBER("SINGER_NIVEIN Health_Care_Cube",{"[Dim Doctor].[Doctor ID].&amp;[290]","[Dim Doctor].[Doctor Name].&amp;[Bernie]","[Dim Patient].[First Name].&amp;[Rosene]"})</f>
        <v>Rosene</v>
      </c>
    </row>
    <row r="91" spans="1:3" x14ac:dyDescent="0.3">
      <c r="A91" s="4" t="str" vm="66">
        <f>CUBEMEMBER("SINGER_NIVEIN Health_Care_Cube",{"[Dim Doctor].[Doctor ID].&amp;[290]","[Dim Doctor].[Doctor Name].&amp;[Bernie]","[Dim Patient].[First Name].&amp;[Rosene]","[Dim Patient].[Patient ID].&amp;[976]"})</f>
        <v>976</v>
      </c>
    </row>
    <row r="92" spans="1:3" x14ac:dyDescent="0.3">
      <c r="A92" s="5" t="str" vm="40">
        <f>CUBEMEMBER("SINGER_NIVEIN Health_Care_Cube",{"[Dim Doctor].[Doctor ID].&amp;[290]","[Dim Doctor].[Doctor Name].&amp;[Bernie]","[Dim Patient].[First Name].&amp;[Rosene]","[Dim Patient].[Patient ID].&amp;[976]","[Dim Procedure].[Procedure Name].&amp;[Rhinoplasty]"})</f>
        <v>Rhinoplasty</v>
      </c>
      <c r="B92" vm="344">
        <f>CUBEVALUE("SINGER_NIVEIN Health_Care_Cube",$A92,B$1)</f>
        <v>900</v>
      </c>
      <c r="C92" vm="355">
        <f>CUBEVALUE("SINGER_NIVEIN Health_Care_Cube",$A92,C$1)</f>
        <v>1</v>
      </c>
    </row>
    <row r="93" spans="1:3" x14ac:dyDescent="0.3">
      <c r="A93" s="1" t="str" vm="122">
        <f>CUBEMEMBER("SINGER_NIVEIN Health_Care_Cube","[Dim Doctor].[Doctor ID].&amp;[294]")</f>
        <v>294</v>
      </c>
    </row>
    <row r="94" spans="1:3" x14ac:dyDescent="0.3">
      <c r="A94" s="2" t="str" vm="317">
        <f>CUBEMEMBER("SINGER_NIVEIN Health_Care_Cube",{"[Dim Doctor].[Doctor ID].&amp;[294]","[Dim Doctor].[Doctor Name].&amp;[Almeta]"})</f>
        <v>Almeta</v>
      </c>
    </row>
    <row r="95" spans="1:3" x14ac:dyDescent="0.3">
      <c r="A95" s="3" t="str" vm="313">
        <f>CUBEMEMBER("SINGER_NIVEIN Health_Care_Cube",{"[Dim Doctor].[Doctor ID].&amp;[294]","[Dim Doctor].[Doctor Name].&amp;[Almeta]","[Dim Patient].[First Name].&amp;[Tonia]"})</f>
        <v>Tonia</v>
      </c>
    </row>
    <row r="96" spans="1:3" x14ac:dyDescent="0.3">
      <c r="A96" s="4" t="str" vm="307">
        <f>CUBEMEMBER("SINGER_NIVEIN Health_Care_Cube",{"[Dim Doctor].[Doctor ID].&amp;[294]","[Dim Doctor].[Doctor Name].&amp;[Almeta]","[Dim Patient].[First Name].&amp;[Tonia]","[Dim Patient].[Patient ID].&amp;[636]"})</f>
        <v>636</v>
      </c>
    </row>
    <row r="97" spans="1:3" x14ac:dyDescent="0.3">
      <c r="A97" s="5" t="str" vm="276">
        <f>CUBEMEMBER("SINGER_NIVEIN Health_Care_Cube",{"[Dim Doctor].[Doctor ID].&amp;[294]","[Dim Doctor].[Doctor Name].&amp;[Almeta]","[Dim Patient].[First Name].&amp;[Tonia]","[Dim Patient].[Patient ID].&amp;[636]","[Dim Procedure].[Procedure Name].&amp;[Well-child check-ups]"})</f>
        <v>Well-child check-ups</v>
      </c>
      <c r="B97" vm="368">
        <f>CUBEVALUE("SINGER_NIVEIN Health_Care_Cube",$A97,B$1)</f>
        <v>227</v>
      </c>
      <c r="C97" vm="364">
        <f>CUBEVALUE("SINGER_NIVEIN Health_Care_Cube",$A97,C$1)</f>
        <v>1</v>
      </c>
    </row>
    <row r="98" spans="1:3" x14ac:dyDescent="0.3">
      <c r="A98" s="1" t="str" vm="225">
        <f>CUBEMEMBER("SINGER_NIVEIN Health_Care_Cube","[Dim Doctor].[Doctor ID].&amp;[345]")</f>
        <v>345</v>
      </c>
    </row>
    <row r="99" spans="1:3" x14ac:dyDescent="0.3">
      <c r="A99" s="2" t="str" vm="220">
        <f>CUBEMEMBER("SINGER_NIVEIN Health_Care_Cube",{"[Dim Doctor].[Doctor ID].&amp;[345]","[Dim Doctor].[Doctor Name].&amp;[Phedra]"})</f>
        <v>Phedra</v>
      </c>
    </row>
    <row r="100" spans="1:3" x14ac:dyDescent="0.3">
      <c r="A100" s="3" t="str" vm="244">
        <f>CUBEMEMBER("SINGER_NIVEIN Health_Care_Cube",{"[Dim Doctor].[Doctor ID].&amp;[345]","[Dim Doctor].[Doctor Name].&amp;[Phedra]","[Dim Patient].[First Name].&amp;[Lucy]"})</f>
        <v>Lucy</v>
      </c>
    </row>
    <row r="101" spans="1:3" x14ac:dyDescent="0.3">
      <c r="A101" s="4" t="str" vm="104">
        <f>CUBEMEMBER("SINGER_NIVEIN Health_Care_Cube",{"[Dim Doctor].[Doctor ID].&amp;[345]","[Dim Doctor].[Doctor Name].&amp;[Phedra]","[Dim Patient].[First Name].&amp;[Lucy]","[Dim Patient].[Patient ID].&amp;[891]"})</f>
        <v>891</v>
      </c>
    </row>
    <row r="102" spans="1:3" x14ac:dyDescent="0.3">
      <c r="A102" s="5" t="str" vm="8">
        <f>CUBEMEMBER("SINGER_NIVEIN Health_Care_Cube",{"[Dim Doctor].[Doctor ID].&amp;[345]","[Dim Doctor].[Doctor Name].&amp;[Phedra]","[Dim Patient].[First Name].&amp;[Lucy]","[Dim Patient].[Patient ID].&amp;[891]","[Dim Procedure].[Procedure Name].&amp;[Sedation for minor procedures]"})</f>
        <v>Sedation for minor procedures</v>
      </c>
      <c r="B102" vm="460">
        <f>CUBEVALUE("SINGER_NIVEIN Health_Care_Cube",$A102,B$1)</f>
        <v>239</v>
      </c>
      <c r="C102" vm="449">
        <f>CUBEVALUE("SINGER_NIVEIN Health_Care_Cube",$A102,C$1)</f>
        <v>1</v>
      </c>
    </row>
    <row r="103" spans="1:3" x14ac:dyDescent="0.3">
      <c r="A103" s="1" t="str" vm="65">
        <f>CUBEMEMBER("SINGER_NIVEIN Health_Care_Cube","[Dim Doctor].[Doctor ID].&amp;[362]")</f>
        <v>362</v>
      </c>
    </row>
    <row r="104" spans="1:3" x14ac:dyDescent="0.3">
      <c r="A104" s="2" t="str" vm="39">
        <f>CUBEMEMBER("SINGER_NIVEIN Health_Care_Cube",{"[Dim Doctor].[Doctor ID].&amp;[362]","[Dim Doctor].[Doctor Name].&amp;[Viviene]"})</f>
        <v>Viviene</v>
      </c>
    </row>
    <row r="105" spans="1:3" x14ac:dyDescent="0.3">
      <c r="A105" s="3" t="str" vm="195">
        <f>CUBEMEMBER("SINGER_NIVEIN Health_Care_Cube",{"[Dim Doctor].[Doctor ID].&amp;[362]","[Dim Doctor].[Doctor Name].&amp;[Viviene]","[Dim Patient].[First Name].&amp;[Keelia]"})</f>
        <v>Keelia</v>
      </c>
    </row>
    <row r="106" spans="1:3" x14ac:dyDescent="0.3">
      <c r="A106" s="4" t="str" vm="177">
        <f>CUBEMEMBER("SINGER_NIVEIN Health_Care_Cube",{"[Dim Doctor].[Doctor ID].&amp;[362]","[Dim Doctor].[Doctor Name].&amp;[Viviene]","[Dim Patient].[First Name].&amp;[Keelia]","[Dim Patient].[Patient ID].&amp;[907]"})</f>
        <v>907</v>
      </c>
    </row>
    <row r="107" spans="1:3" x14ac:dyDescent="0.3">
      <c r="A107" s="5" t="str" vm="159">
        <f>CUBEMEMBER("SINGER_NIVEIN Health_Care_Cube",{"[Dim Doctor].[Doctor ID].&amp;[362]","[Dim Doctor].[Doctor Name].&amp;[Viviene]","[Dim Patient].[First Name].&amp;[Keelia]","[Dim Patient].[Patient ID].&amp;[907]","[Dim Procedure].[Procedure Name].&amp;[Thyroid biopsy]"})</f>
        <v>Thyroid biopsy</v>
      </c>
      <c r="B107" vm="331">
        <f>CUBEVALUE("SINGER_NIVEIN Health_Care_Cube",$A107,B$1)</f>
        <v>111</v>
      </c>
      <c r="C107" vm="379">
        <f>CUBEVALUE("SINGER_NIVEIN Health_Care_Cube",$A107,C$1)</f>
        <v>1</v>
      </c>
    </row>
    <row r="108" spans="1:3" x14ac:dyDescent="0.3">
      <c r="A108" s="1" t="str" vm="140">
        <f>CUBEMEMBER("SINGER_NIVEIN Health_Care_Cube","[Dim Doctor].[Doctor ID].&amp;[370]")</f>
        <v>370</v>
      </c>
    </row>
    <row r="109" spans="1:3" x14ac:dyDescent="0.3">
      <c r="A109" s="2" t="str" vm="121">
        <f>CUBEMEMBER("SINGER_NIVEIN Health_Care_Cube",{"[Dim Doctor].[Doctor ID].&amp;[370]","[Dim Doctor].[Doctor Name].&amp;[Liana]"})</f>
        <v>Liana</v>
      </c>
    </row>
    <row r="110" spans="1:3" x14ac:dyDescent="0.3">
      <c r="A110" s="3" t="str" vm="207">
        <f>CUBEMEMBER("SINGER_NIVEIN Health_Care_Cube",{"[Dim Doctor].[Doctor ID].&amp;[370]","[Dim Doctor].[Doctor Name].&amp;[Liana]","[Dim Patient].[First Name].&amp;[Jean]"})</f>
        <v>Jean</v>
      </c>
    </row>
    <row r="111" spans="1:3" x14ac:dyDescent="0.3">
      <c r="A111" s="4" t="str" vm="267">
        <f>CUBEMEMBER("SINGER_NIVEIN Health_Care_Cube",{"[Dim Doctor].[Doctor ID].&amp;[370]","[Dim Doctor].[Doctor Name].&amp;[Liana]","[Dim Patient].[First Name].&amp;[Jean]","[Dim Patient].[Patient ID].&amp;[658]"})</f>
        <v>658</v>
      </c>
    </row>
    <row r="112" spans="1:3" x14ac:dyDescent="0.3">
      <c r="A112" s="5" t="str" vm="296">
        <f>CUBEMEMBER("SINGER_NIVEIN Health_Care_Cube",{"[Dim Doctor].[Doctor ID].&amp;[370]","[Dim Doctor].[Doctor Name].&amp;[Liana]","[Dim Patient].[First Name].&amp;[Jean]","[Dim Patient].[Patient ID].&amp;[658]","[Dim Procedure].[Procedure Name].&amp;[Comprehensive geriatric assessment]"})</f>
        <v>Comprehensive geriatric assessment</v>
      </c>
      <c r="B112" vm="377">
        <f>CUBEVALUE("SINGER_NIVEIN Health_Care_Cube",$A112,B$1)</f>
        <v>977</v>
      </c>
      <c r="C112" vm="374">
        <f>CUBEVALUE("SINGER_NIVEIN Health_Care_Cube",$A112,C$1)</f>
        <v>1</v>
      </c>
    </row>
    <row r="113" spans="1:3" x14ac:dyDescent="0.3">
      <c r="A113" s="1" t="str" vm="103">
        <f>CUBEMEMBER("SINGER_NIVEIN Health_Care_Cube","[Dim Doctor].[Doctor ID].&amp;[389]")</f>
        <v>389</v>
      </c>
    </row>
    <row r="114" spans="1:3" x14ac:dyDescent="0.3">
      <c r="A114" s="2" t="str" vm="85">
        <f>CUBEMEMBER("SINGER_NIVEIN Health_Care_Cube",{"[Dim Doctor].[Doctor ID].&amp;[389]","[Dim Doctor].[Doctor Name].&amp;[Max]"})</f>
        <v>Max</v>
      </c>
    </row>
    <row r="115" spans="1:3" x14ac:dyDescent="0.3">
      <c r="A115" s="3" t="str" vm="64">
        <f>CUBEMEMBER("SINGER_NIVEIN Health_Care_Cube",{"[Dim Doctor].[Doctor ID].&amp;[389]","[Dim Doctor].[Doctor Name].&amp;[Max]","[Dim Patient].[First Name].&amp;[Ricky]"})</f>
        <v>Ricky</v>
      </c>
    </row>
    <row r="116" spans="1:3" x14ac:dyDescent="0.3">
      <c r="A116" s="4" t="str" vm="38">
        <f>CUBEMEMBER("SINGER_NIVEIN Health_Care_Cube",{"[Dim Doctor].[Doctor ID].&amp;[389]","[Dim Doctor].[Doctor Name].&amp;[Max]","[Dim Patient].[First Name].&amp;[Ricky]","[Dim Patient].[Patient ID].&amp;[371]"})</f>
        <v>371</v>
      </c>
    </row>
    <row r="117" spans="1:3" x14ac:dyDescent="0.3">
      <c r="A117" s="5" t="str" vm="262">
        <f>CUBEMEMBER("SINGER_NIVEIN Health_Care_Cube",{"[Dim Doctor].[Doctor ID].&amp;[389]","[Dim Doctor].[Doctor Name].&amp;[Max]","[Dim Patient].[First Name].&amp;[Ricky]","[Dim Patient].[Patient ID].&amp;[371]","[Dim Procedure].[Procedure Name].&amp;[Advanced cardiac life support]"})</f>
        <v>Advanced cardiac life support</v>
      </c>
      <c r="B117" vm="361">
        <f>CUBEVALUE("SINGER_NIVEIN Health_Care_Cube",$A117,B$1)</f>
        <v>561</v>
      </c>
      <c r="C117" vm="356">
        <f>CUBEVALUE("SINGER_NIVEIN Health_Care_Cube",$A117,C$1)</f>
        <v>1</v>
      </c>
    </row>
    <row r="118" spans="1:3" x14ac:dyDescent="0.3">
      <c r="A118" s="1" t="str" vm="231">
        <f>CUBEMEMBER("SINGER_NIVEIN Health_Care_Cube","[Dim Doctor].[Doctor ID].&amp;[426]")</f>
        <v>426</v>
      </c>
    </row>
    <row r="119" spans="1:3" x14ac:dyDescent="0.3">
      <c r="A119" s="2" t="str" vm="258">
        <f>CUBEMEMBER("SINGER_NIVEIN Health_Care_Cube",{"[Dim Doctor].[Doctor ID].&amp;[426]","[Dim Doctor].[Doctor Name].&amp;[Asia]"})</f>
        <v>Asia</v>
      </c>
    </row>
    <row r="120" spans="1:3" x14ac:dyDescent="0.3">
      <c r="A120" s="3" t="str" vm="284">
        <f>CUBEMEMBER("SINGER_NIVEIN Health_Care_Cube",{"[Dim Doctor].[Doctor ID].&amp;[426]","[Dim Doctor].[Doctor Name].&amp;[Asia]","[Dim Patient].[First Name].&amp;[Nelle]"})</f>
        <v>Nelle</v>
      </c>
    </row>
    <row r="121" spans="1:3" x14ac:dyDescent="0.3">
      <c r="A121" s="4" t="str" vm="194">
        <f>CUBEMEMBER("SINGER_NIVEIN Health_Care_Cube",{"[Dim Doctor].[Doctor ID].&amp;[426]","[Dim Doctor].[Doctor Name].&amp;[Asia]","[Dim Patient].[First Name].&amp;[Nelle]","[Dim Patient].[Patient ID].&amp;[877]"})</f>
        <v>877</v>
      </c>
    </row>
    <row r="122" spans="1:3" x14ac:dyDescent="0.3">
      <c r="A122" s="5" t="str" vm="176">
        <f>CUBEMEMBER("SINGER_NIVEIN Health_Care_Cube",{"[Dim Doctor].[Doctor ID].&amp;[426]","[Dim Doctor].[Doctor Name].&amp;[Asia]","[Dim Patient].[First Name].&amp;[Nelle]","[Dim Patient].[Patient ID].&amp;[877]","[Dim Procedure].[Procedure Name].&amp;[Endoscopy]"})</f>
        <v>Endoscopy</v>
      </c>
      <c r="B122" vm="402">
        <f>CUBEVALUE("SINGER_NIVEIN Health_Care_Cube",$A122,B$1)</f>
        <v>246</v>
      </c>
      <c r="C122" vm="403">
        <f>CUBEVALUE("SINGER_NIVEIN Health_Care_Cube",$A122,C$1)</f>
        <v>1</v>
      </c>
    </row>
    <row r="123" spans="1:3" x14ac:dyDescent="0.3">
      <c r="A123" s="1" t="str" vm="158">
        <f>CUBEMEMBER("SINGER_NIVEIN Health_Care_Cube","[Dim Doctor].[Doctor ID].&amp;[445]")</f>
        <v>445</v>
      </c>
    </row>
    <row r="124" spans="1:3" x14ac:dyDescent="0.3">
      <c r="A124" s="2" t="str" vm="139">
        <f>CUBEMEMBER("SINGER_NIVEIN Health_Care_Cube",{"[Dim Doctor].[Doctor ID].&amp;[445]","[Dim Doctor].[Doctor Name].&amp;[Cyb]"})</f>
        <v>Cyb</v>
      </c>
    </row>
    <row r="125" spans="1:3" x14ac:dyDescent="0.3">
      <c r="A125" s="3" t="str" vm="102">
        <f>CUBEMEMBER("SINGER_NIVEIN Health_Care_Cube",{"[Dim Doctor].[Doctor ID].&amp;[445]","[Dim Doctor].[Doctor Name].&amp;[Cyb]","[Dim Patient].[First Name].&amp;[Pierette]"})</f>
        <v>Pierette</v>
      </c>
    </row>
    <row r="126" spans="1:3" x14ac:dyDescent="0.3">
      <c r="A126" s="4" t="str" vm="84">
        <f>CUBEMEMBER("SINGER_NIVEIN Health_Care_Cube",{"[Dim Doctor].[Doctor ID].&amp;[445]","[Dim Doctor].[Doctor Name].&amp;[Cyb]","[Dim Patient].[First Name].&amp;[Pierette]","[Dim Patient].[Patient ID].&amp;[328]"})</f>
        <v>328</v>
      </c>
    </row>
    <row r="127" spans="1:3" x14ac:dyDescent="0.3">
      <c r="A127" s="5" t="str" vm="1">
        <f>CUBEMEMBER("SINGER_NIVEIN Health_Care_Cube",{"[Dim Doctor].[Doctor ID].&amp;[445]","[Dim Doctor].[Doctor Name].&amp;[Cyb]","[Dim Patient].[First Name].&amp;[Pierette]","[Dim Patient].[Patient ID].&amp;[328]","[Dim Procedure].[Procedure Name].&amp;[Endoscopy]"})</f>
        <v>Endoscopy</v>
      </c>
      <c r="B127" vm="454">
        <f>CUBEVALUE("SINGER_NIVEIN Health_Care_Cube",$A127,B$1)</f>
        <v>677</v>
      </c>
      <c r="C127" vm="452">
        <f>CUBEVALUE("SINGER_NIVEIN Health_Care_Cube",$A127,C$1)</f>
        <v>1</v>
      </c>
    </row>
    <row r="128" spans="1:3" x14ac:dyDescent="0.3">
      <c r="A128" s="1" t="str" vm="37">
        <f>CUBEMEMBER("SINGER_NIVEIN Health_Care_Cube","[Dim Doctor].[Doctor ID].&amp;[450]")</f>
        <v>450</v>
      </c>
    </row>
    <row r="129" spans="1:3" x14ac:dyDescent="0.3">
      <c r="A129" s="2" t="str" vm="120">
        <f>CUBEMEMBER("SINGER_NIVEIN Health_Care_Cube",{"[Dim Doctor].[Doctor ID].&amp;[450]","[Dim Doctor].[Doctor Name].&amp;[Magdalena]"})</f>
        <v>Magdalena</v>
      </c>
    </row>
    <row r="130" spans="1:3" x14ac:dyDescent="0.3">
      <c r="A130" s="3" t="str" vm="306">
        <f>CUBEMEMBER("SINGER_NIVEIN Health_Care_Cube",{"[Dim Doctor].[Doctor ID].&amp;[450]","[Dim Doctor].[Doctor Name].&amp;[Magdalena]","[Dim Patient].[First Name].&amp;[Kristan]"})</f>
        <v>Kristan</v>
      </c>
    </row>
    <row r="131" spans="1:3" x14ac:dyDescent="0.3">
      <c r="A131" s="4" t="str" vm="275">
        <f>CUBEMEMBER("SINGER_NIVEIN Health_Care_Cube",{"[Dim Doctor].[Doctor ID].&amp;[450]","[Dim Doctor].[Doctor Name].&amp;[Magdalena]","[Dim Patient].[First Name].&amp;[Kristan]","[Dim Patient].[Patient ID].&amp;[900]"})</f>
        <v>900</v>
      </c>
    </row>
    <row r="132" spans="1:3" x14ac:dyDescent="0.3">
      <c r="A132" s="5" t="str" vm="255">
        <f>CUBEMEMBER("SINGER_NIVEIN Health_Care_Cube",{"[Dim Doctor].[Doctor ID].&amp;[450]","[Dim Doctor].[Doctor Name].&amp;[Magdalena]","[Dim Patient].[First Name].&amp;[Kristan]","[Dim Patient].[Patient ID].&amp;[900]","[Dim Procedure].[Procedure Name].&amp;[Tonsillectomy and adenoidectomy]"})</f>
        <v>Tonsillectomy and adenoidectomy</v>
      </c>
      <c r="B132" vm="421">
        <f>CUBEVALUE("SINGER_NIVEIN Health_Care_Cube",$A132,B$1)</f>
        <v>361</v>
      </c>
      <c r="C132" vm="420">
        <f>CUBEVALUE("SINGER_NIVEIN Health_Care_Cube",$A132,C$1)</f>
        <v>1</v>
      </c>
    </row>
    <row r="133" spans="1:3" x14ac:dyDescent="0.3">
      <c r="A133" s="1" t="str" vm="249">
        <f>CUBEMEMBER("SINGER_NIVEIN Health_Care_Cube","[Dim Doctor].[Doctor ID].&amp;[453]")</f>
        <v>453</v>
      </c>
    </row>
    <row r="134" spans="1:3" x14ac:dyDescent="0.3">
      <c r="A134" s="2" t="str" vm="214">
        <f>CUBEMEMBER("SINGER_NIVEIN Health_Care_Cube",{"[Dim Doctor].[Doctor ID].&amp;[453]","[Dim Doctor].[Doctor Name].&amp;[Evaleen]"})</f>
        <v>Evaleen</v>
      </c>
    </row>
    <row r="135" spans="1:3" x14ac:dyDescent="0.3">
      <c r="A135" s="3" t="str" vm="206">
        <f>CUBEMEMBER("SINGER_NIVEIN Health_Care_Cube",{"[Dim Doctor].[Doctor ID].&amp;[453]","[Dim Doctor].[Doctor Name].&amp;[Evaleen]","[Dim Patient].[First Name].&amp;[Ebonee]"})</f>
        <v>Ebonee</v>
      </c>
    </row>
    <row r="136" spans="1:3" x14ac:dyDescent="0.3">
      <c r="A136" s="4" t="str" vm="239">
        <f>CUBEMEMBER("SINGER_NIVEIN Health_Care_Cube",{"[Dim Doctor].[Doctor ID].&amp;[453]","[Dim Doctor].[Doctor Name].&amp;[Evaleen]","[Dim Patient].[First Name].&amp;[Ebonee]","[Dim Patient].[Patient ID].&amp;[620]"})</f>
        <v>620</v>
      </c>
    </row>
    <row r="137" spans="1:3" x14ac:dyDescent="0.3">
      <c r="A137" s="5" t="str" vm="16">
        <f>CUBEMEMBER("SINGER_NIVEIN Health_Care_Cube",{"[Dim Doctor].[Doctor ID].&amp;[453]","[Dim Doctor].[Doctor Name].&amp;[Evaleen]","[Dim Patient].[First Name].&amp;[Ebonee]","[Dim Patient].[Patient ID].&amp;[620]","[Dim Procedure].[Procedure Name].&amp;[Chemotherapy]"})</f>
        <v>Chemotherapy</v>
      </c>
      <c r="B137" vm="464">
        <f>CUBEVALUE("SINGER_NIVEIN Health_Care_Cube",$A137,B$1)</f>
        <v>427</v>
      </c>
      <c r="C137" vm="446">
        <f>CUBEVALUE("SINGER_NIVEIN Health_Care_Cube",$A137,C$1)</f>
        <v>1</v>
      </c>
    </row>
    <row r="138" spans="1:3" x14ac:dyDescent="0.3">
      <c r="A138" s="1" t="str" vm="7">
        <f>CUBEMEMBER("SINGER_NIVEIN Health_Care_Cube","[Dim Doctor].[Doctor ID].&amp;[481]")</f>
        <v>481</v>
      </c>
    </row>
    <row r="139" spans="1:3" x14ac:dyDescent="0.3">
      <c r="A139" s="2" t="str" vm="63">
        <f>CUBEMEMBER("SINGER_NIVEIN Health_Care_Cube",{"[Dim Doctor].[Doctor ID].&amp;[481]","[Dim Doctor].[Doctor Name].&amp;[Carilyn]"})</f>
        <v>Carilyn</v>
      </c>
    </row>
    <row r="140" spans="1:3" x14ac:dyDescent="0.3">
      <c r="A140" s="3" t="str" vm="36">
        <f>CUBEMEMBER("SINGER_NIVEIN Health_Care_Cube",{"[Dim Doctor].[Doctor ID].&amp;[481]","[Dim Doctor].[Doctor Name].&amp;[Carilyn]","[Dim Patient].[First Name].&amp;[Loree]"})</f>
        <v>Loree</v>
      </c>
    </row>
    <row r="141" spans="1:3" x14ac:dyDescent="0.3">
      <c r="A141" s="4" t="str" vm="193">
        <f>CUBEMEMBER("SINGER_NIVEIN Health_Care_Cube",{"[Dim Doctor].[Doctor ID].&amp;[481]","[Dim Doctor].[Doctor Name].&amp;[Carilyn]","[Dim Patient].[First Name].&amp;[Loree]","[Dim Patient].[Patient ID].&amp;[161]"})</f>
        <v>161</v>
      </c>
    </row>
    <row r="142" spans="1:3" x14ac:dyDescent="0.3">
      <c r="A142" s="5" t="str" vm="175">
        <f>CUBEMEMBER("SINGER_NIVEIN Health_Care_Cube",{"[Dim Doctor].[Doctor ID].&amp;[481]","[Dim Doctor].[Doctor Name].&amp;[Carilyn]","[Dim Patient].[First Name].&amp;[Loree]","[Dim Patient].[Patient ID].&amp;[161]","[Dim Procedure].[Procedure Name].&amp;[Sedation for minor procedures]"})</f>
        <v>Sedation for minor procedures</v>
      </c>
      <c r="B142" vm="340">
        <f>CUBEVALUE("SINGER_NIVEIN Health_Care_Cube",$A142,B$1)</f>
        <v>151</v>
      </c>
      <c r="C142" vm="338">
        <f>CUBEVALUE("SINGER_NIVEIN Health_Care_Cube",$A142,C$1)</f>
        <v>1</v>
      </c>
    </row>
    <row r="143" spans="1:3" x14ac:dyDescent="0.3">
      <c r="A143" s="1" t="str" vm="157">
        <f>CUBEMEMBER("SINGER_NIVEIN Health_Care_Cube","[Dim Doctor].[Doctor ID].&amp;[488]")</f>
        <v>488</v>
      </c>
    </row>
    <row r="144" spans="1:3" x14ac:dyDescent="0.3">
      <c r="A144" s="2" t="str" vm="138">
        <f>CUBEMEMBER("SINGER_NIVEIN Health_Care_Cube",{"[Dim Doctor].[Doctor ID].&amp;[488]","[Dim Doctor].[Doctor Name].&amp;[Rosanne]"})</f>
        <v>Rosanne</v>
      </c>
    </row>
    <row r="145" spans="1:3" x14ac:dyDescent="0.3">
      <c r="A145" s="3" t="str" vm="119">
        <f>CUBEMEMBER("SINGER_NIVEIN Health_Care_Cube",{"[Dim Doctor].[Doctor ID].&amp;[488]","[Dim Doctor].[Doctor Name].&amp;[Rosanne]","[Dim Patient].[First Name].&amp;[Gusella]"})</f>
        <v>Gusella</v>
      </c>
    </row>
    <row r="146" spans="1:3" x14ac:dyDescent="0.3">
      <c r="A146" s="4" t="str" vm="237">
        <f>CUBEMEMBER("SINGER_NIVEIN Health_Care_Cube",{"[Dim Doctor].[Doctor ID].&amp;[488]","[Dim Doctor].[Doctor Name].&amp;[Rosanne]","[Dim Patient].[First Name].&amp;[Gusella]","[Dim Patient].[Patient ID].&amp;[463]"})</f>
        <v>463</v>
      </c>
    </row>
    <row r="147" spans="1:3" x14ac:dyDescent="0.3">
      <c r="A147" s="5" t="str" vm="234">
        <f>CUBEMEMBER("SINGER_NIVEIN Health_Care_Cube",{"[Dim Doctor].[Doctor ID].&amp;[488]","[Dim Doctor].[Doctor Name].&amp;[Rosanne]","[Dim Patient].[First Name].&amp;[Gusella]","[Dim Patient].[Patient ID].&amp;[463]","[Dim Procedure].[Procedure Name].&amp;[Trauma resuscitation]"})</f>
        <v>Trauma resuscitation</v>
      </c>
      <c r="B147" vm="349">
        <f>CUBEVALUE("SINGER_NIVEIN Health_Care_Cube",$A147,B$1)</f>
        <v>445</v>
      </c>
      <c r="C147" vm="343">
        <f>CUBEVALUE("SINGER_NIVEIN Health_Care_Cube",$A147,C$1)</f>
        <v>1</v>
      </c>
    </row>
    <row r="148" spans="1:3" x14ac:dyDescent="0.3">
      <c r="A148" s="1" t="str" vm="319">
        <f>CUBEMEMBER("SINGER_NIVEIN Health_Care_Cube","[Dim Doctor].[Doctor ID].&amp;[522]")</f>
        <v>522</v>
      </c>
    </row>
    <row r="149" spans="1:3" x14ac:dyDescent="0.3">
      <c r="A149" s="2" t="str" vm="101">
        <f>CUBEMEMBER("SINGER_NIVEIN Health_Care_Cube",{"[Dim Doctor].[Doctor ID].&amp;[522]","[Dim Doctor].[Doctor Name].&amp;[Asia]"})</f>
        <v>Asia</v>
      </c>
    </row>
    <row r="150" spans="1:3" x14ac:dyDescent="0.3">
      <c r="A150" s="3" t="str" vm="83">
        <f>CUBEMEMBER("SINGER_NIVEIN Health_Care_Cube",{"[Dim Doctor].[Doctor ID].&amp;[522]","[Dim Doctor].[Doctor Name].&amp;[Asia]","[Dim Patient].[First Name].&amp;[Sallie]"})</f>
        <v>Sallie</v>
      </c>
    </row>
    <row r="151" spans="1:3" x14ac:dyDescent="0.3">
      <c r="A151" s="4" t="str" vm="62">
        <f>CUBEMEMBER("SINGER_NIVEIN Health_Care_Cube",{"[Dim Doctor].[Doctor ID].&amp;[522]","[Dim Doctor].[Doctor Name].&amp;[Asia]","[Dim Patient].[First Name].&amp;[Sallie]","[Dim Patient].[Patient ID].&amp;[667]"})</f>
        <v>667</v>
      </c>
    </row>
    <row r="152" spans="1:3" x14ac:dyDescent="0.3">
      <c r="A152" s="5" t="str" vm="35">
        <f>CUBEMEMBER("SINGER_NIVEIN Health_Care_Cube",{"[Dim Doctor].[Doctor ID].&amp;[522]","[Dim Doctor].[Doctor Name].&amp;[Asia]","[Dim Patient].[First Name].&amp;[Sallie]","[Dim Patient].[Patient ID].&amp;[667]","[Dim Procedure].[Procedure Name].&amp;[Angioplasty and stent placement]"})</f>
        <v>Angioplasty and stent placement</v>
      </c>
      <c r="B152" vm="359">
        <f>CUBEVALUE("SINGER_NIVEIN Health_Care_Cube",$A152,B$1)</f>
        <v>230</v>
      </c>
      <c r="C152" vm="357">
        <f>CUBEVALUE("SINGER_NIVEIN Health_Care_Cube",$A152,C$1)</f>
        <v>1</v>
      </c>
    </row>
    <row r="153" spans="1:3" x14ac:dyDescent="0.3">
      <c r="A153" s="1" t="str" vm="316">
        <f>CUBEMEMBER("SINGER_NIVEIN Health_Care_Cube","[Dim Doctor].[Doctor ID].&amp;[534]")</f>
        <v>534</v>
      </c>
    </row>
    <row r="154" spans="1:3" x14ac:dyDescent="0.3">
      <c r="A154" s="2" t="str" vm="312">
        <f>CUBEMEMBER("SINGER_NIVEIN Health_Care_Cube",{"[Dim Doctor].[Doctor ID].&amp;[534]","[Dim Doctor].[Doctor Name].&amp;[Marnia]"})</f>
        <v>Marnia</v>
      </c>
    </row>
    <row r="155" spans="1:3" x14ac:dyDescent="0.3">
      <c r="A155" s="3" t="str" vm="305">
        <f>CUBEMEMBER("SINGER_NIVEIN Health_Care_Cube",{"[Dim Doctor].[Doctor ID].&amp;[534]","[Dim Doctor].[Doctor Name].&amp;[Marnia]","[Dim Patient].[First Name].&amp;[Gianina]"})</f>
        <v>Gianina</v>
      </c>
    </row>
    <row r="156" spans="1:3" x14ac:dyDescent="0.3">
      <c r="A156" s="4" t="str" vm="274">
        <f>CUBEMEMBER("SINGER_NIVEIN Health_Care_Cube",{"[Dim Doctor].[Doctor ID].&amp;[534]","[Dim Doctor].[Doctor Name].&amp;[Marnia]","[Dim Patient].[First Name].&amp;[Gianina]","[Dim Patient].[Patient ID].&amp;[387]"})</f>
        <v>387</v>
      </c>
    </row>
    <row r="157" spans="1:3" x14ac:dyDescent="0.3">
      <c r="A157" s="5" t="str" vm="192">
        <f>CUBEMEMBER("SINGER_NIVEIN Health_Care_Cube",{"[Dim Doctor].[Doctor ID].&amp;[534]","[Dim Doctor].[Doctor Name].&amp;[Marnia]","[Dim Patient].[First Name].&amp;[Gianina]","[Dim Patient].[Patient ID].&amp;[387]","[Dim Procedure].[Procedure Name].&amp;[Intensive care management]"})</f>
        <v>Intensive care management</v>
      </c>
      <c r="B157" vm="413">
        <f>CUBEVALUE("SINGER_NIVEIN Health_Care_Cube",$A157,B$1)</f>
        <v>592</v>
      </c>
      <c r="C157" vm="412">
        <f>CUBEVALUE("SINGER_NIVEIN Health_Care_Cube",$A157,C$1)</f>
        <v>1</v>
      </c>
    </row>
    <row r="158" spans="1:3" x14ac:dyDescent="0.3">
      <c r="A158" s="1" t="str" vm="174">
        <f>CUBEMEMBER("SINGER_NIVEIN Health_Care_Cube","[Dim Doctor].[Doctor ID].&amp;[552]")</f>
        <v>552</v>
      </c>
    </row>
    <row r="159" spans="1:3" x14ac:dyDescent="0.3">
      <c r="A159" s="2" t="str" vm="156">
        <f>CUBEMEMBER("SINGER_NIVEIN Health_Care_Cube",{"[Dim Doctor].[Doctor ID].&amp;[552]","[Dim Doctor].[Doctor Name].&amp;[Florencia]"})</f>
        <v>Florencia</v>
      </c>
    </row>
    <row r="160" spans="1:3" x14ac:dyDescent="0.3">
      <c r="A160" s="3" t="str" vm="137">
        <f>CUBEMEMBER("SINGER_NIVEIN Health_Care_Cube",{"[Dim Doctor].[Doctor ID].&amp;[552]","[Dim Doctor].[Doctor Name].&amp;[Florencia]","[Dim Patient].[First Name].&amp;[Angelique]"})</f>
        <v>Angelique</v>
      </c>
    </row>
    <row r="161" spans="1:3" x14ac:dyDescent="0.3">
      <c r="A161" s="4" t="str" vm="100">
        <f>CUBEMEMBER("SINGER_NIVEIN Health_Care_Cube",{"[Dim Doctor].[Doctor ID].&amp;[552]","[Dim Doctor].[Doctor Name].&amp;[Florencia]","[Dim Patient].[First Name].&amp;[Angelique]","[Dim Patient].[Patient ID].&amp;[628]"})</f>
        <v>628</v>
      </c>
    </row>
    <row r="162" spans="1:3" x14ac:dyDescent="0.3">
      <c r="A162" s="5" t="str" vm="82">
        <f>CUBEMEMBER("SINGER_NIVEIN Health_Care_Cube",{"[Dim Doctor].[Doctor ID].&amp;[552]","[Dim Doctor].[Doctor Name].&amp;[Florencia]","[Dim Patient].[First Name].&amp;[Angelique]","[Dim Patient].[Patient ID].&amp;[628]","[Dim Procedure].[Procedure Name].&amp;[Coronary artery bypass surgery]"})</f>
        <v>Coronary artery bypass surgery</v>
      </c>
      <c r="B162" vm="384">
        <f>CUBEVALUE("SINGER_NIVEIN Health_Care_Cube",$A162,B$1)</f>
        <v>898</v>
      </c>
      <c r="C162" vm="385">
        <f>CUBEVALUE("SINGER_NIVEIN Health_Care_Cube",$A162,C$1)</f>
        <v>1</v>
      </c>
    </row>
    <row r="163" spans="1:3" x14ac:dyDescent="0.3">
      <c r="A163" s="1" t="str" vm="61">
        <f>CUBEMEMBER("SINGER_NIVEIN Health_Care_Cube","[Dim Doctor].[Doctor ID].&amp;[604]")</f>
        <v>604</v>
      </c>
    </row>
    <row r="164" spans="1:3" x14ac:dyDescent="0.3">
      <c r="A164" s="2" t="str" vm="34">
        <f>CUBEMEMBER("SINGER_NIVEIN Health_Care_Cube",{"[Dim Doctor].[Doctor ID].&amp;[604]","[Dim Doctor].[Doctor Name].&amp;[Karena]"})</f>
        <v>Karena</v>
      </c>
    </row>
    <row r="165" spans="1:3" x14ac:dyDescent="0.3">
      <c r="A165" s="3" t="str" vm="118">
        <f>CUBEMEMBER("SINGER_NIVEIN Health_Care_Cube",{"[Dim Doctor].[Doctor ID].&amp;[604]","[Dim Doctor].[Doctor Name].&amp;[Karena]","[Dim Patient].[First Name].&amp;[Sheree]"})</f>
        <v>Sheree</v>
      </c>
    </row>
    <row r="166" spans="1:3" x14ac:dyDescent="0.3">
      <c r="A166" s="4" t="str" vm="224">
        <f>CUBEMEMBER("SINGER_NIVEIN Health_Care_Cube",{"[Dim Doctor].[Doctor ID].&amp;[604]","[Dim Doctor].[Doctor Name].&amp;[Karena]","[Dim Patient].[First Name].&amp;[Sheree]","[Dim Patient].[Patient ID].&amp;[151]"})</f>
        <v>151</v>
      </c>
    </row>
    <row r="167" spans="1:3" x14ac:dyDescent="0.3">
      <c r="A167" s="5" t="str" vm="248">
        <f>CUBEMEMBER("SINGER_NIVEIN Health_Care_Cube",{"[Dim Doctor].[Doctor ID].&amp;[604]","[Dim Doctor].[Doctor Name].&amp;[Karena]","[Dim Patient].[First Name].&amp;[Sheree]","[Dim Patient].[Patient ID].&amp;[151]","[Dim Procedure].[Procedure Name].&amp;[Insulin pump management for diabetes]"})</f>
        <v>Insulin pump management for diabetes</v>
      </c>
      <c r="B167" vm="353">
        <f>CUBEVALUE("SINGER_NIVEIN Health_Care_Cube",$A167,B$1)</f>
        <v>150</v>
      </c>
      <c r="C167" vm="381">
        <f>CUBEVALUE("SINGER_NIVEIN Health_Care_Cube",$A167,C$1)</f>
        <v>1</v>
      </c>
    </row>
    <row r="168" spans="1:3" x14ac:dyDescent="0.3">
      <c r="A168" s="1" t="str" vm="243">
        <f>CUBEMEMBER("SINGER_NIVEIN Health_Care_Cube","[Dim Doctor].[Doctor ID].&amp;[636]")</f>
        <v>636</v>
      </c>
    </row>
    <row r="169" spans="1:3" x14ac:dyDescent="0.3">
      <c r="A169" s="2" t="str" vm="205">
        <f>CUBEMEMBER("SINGER_NIVEIN Health_Care_Cube",{"[Dim Doctor].[Doctor ID].&amp;[636]","[Dim Doctor].[Doctor Name].&amp;[Chrystel]"})</f>
        <v>Chrystel</v>
      </c>
    </row>
    <row r="170" spans="1:3" x14ac:dyDescent="0.3">
      <c r="A170" s="3" t="str" vm="326">
        <f>CUBEMEMBER("SINGER_NIVEIN Health_Care_Cube",{"[Dim Doctor].[Doctor ID].&amp;[636]","[Dim Doctor].[Doctor Name].&amp;[Chrystel]","[Dim Patient].[First Name].&amp;[Keelia]"})</f>
        <v>Keelia</v>
      </c>
    </row>
    <row r="171" spans="1:3" x14ac:dyDescent="0.3">
      <c r="A171" s="4" t="str" vm="324">
        <f>CUBEMEMBER("SINGER_NIVEIN Health_Care_Cube",{"[Dim Doctor].[Doctor ID].&amp;[636]","[Dim Doctor].[Doctor Name].&amp;[Chrystel]","[Dim Patient].[First Name].&amp;[Keelia]","[Dim Patient].[Patient ID].&amp;[907]"})</f>
        <v>907</v>
      </c>
    </row>
    <row r="172" spans="1:3" x14ac:dyDescent="0.3">
      <c r="A172" s="5" t="str" vm="293">
        <f>CUBEMEMBER("SINGER_NIVEIN Health_Care_Cube",{"[Dim Doctor].[Doctor ID].&amp;[636]","[Dim Doctor].[Doctor Name].&amp;[Chrystel]","[Dim Patient].[First Name].&amp;[Keelia]","[Dim Patient].[Patient ID].&amp;[907]","[Dim Procedure].[Procedure Name].&amp;[Tonsillectomy and adenoidectomy]"})</f>
        <v>Tonsillectomy and adenoidectomy</v>
      </c>
      <c r="B172" vm="432">
        <f>CUBEVALUE("SINGER_NIVEIN Health_Care_Cube",$A172,B$1)</f>
        <v>427</v>
      </c>
      <c r="C172" vm="433">
        <f>CUBEVALUE("SINGER_NIVEIN Health_Care_Cube",$A172,C$1)</f>
        <v>1</v>
      </c>
    </row>
    <row r="173" spans="1:3" x14ac:dyDescent="0.3">
      <c r="A173" s="1" t="str" vm="99">
        <f>CUBEMEMBER("SINGER_NIVEIN Health_Care_Cube","[Dim Doctor].[Doctor ID].&amp;[652]")</f>
        <v>652</v>
      </c>
    </row>
    <row r="174" spans="1:3" x14ac:dyDescent="0.3">
      <c r="A174" s="2" t="str" vm="6">
        <f>CUBEMEMBER("SINGER_NIVEIN Health_Care_Cube",{"[Dim Doctor].[Doctor ID].&amp;[652]","[Dim Doctor].[Doctor Name].&amp;[Jessy]"})</f>
        <v>Jessy</v>
      </c>
    </row>
    <row r="175" spans="1:3" x14ac:dyDescent="0.3">
      <c r="A175" s="3" t="str" vm="60">
        <f>CUBEMEMBER("SINGER_NIVEIN Health_Care_Cube",{"[Dim Doctor].[Doctor ID].&amp;[652]","[Dim Doctor].[Doctor Name].&amp;[Jessy]","[Dim Patient].[First Name].&amp;[Libbie]"})</f>
        <v>Libbie</v>
      </c>
    </row>
    <row r="176" spans="1:3" x14ac:dyDescent="0.3">
      <c r="A176" s="4" t="str" vm="33">
        <f>CUBEMEMBER("SINGER_NIVEIN Health_Care_Cube",{"[Dim Doctor].[Doctor ID].&amp;[652]","[Dim Doctor].[Doctor Name].&amp;[Jessy]","[Dim Patient].[First Name].&amp;[Libbie]","[Dim Patient].[Patient ID].&amp;[395]"})</f>
        <v>395</v>
      </c>
    </row>
    <row r="177" spans="1:3" x14ac:dyDescent="0.3">
      <c r="A177" s="5" t="str" vm="191">
        <f>CUBEMEMBER("SINGER_NIVEIN Health_Care_Cube",{"[Dim Doctor].[Doctor ID].&amp;[652]","[Dim Doctor].[Doctor Name].&amp;[Jessy]","[Dim Patient].[First Name].&amp;[Libbie]","[Dim Patient].[Patient ID].&amp;[395]","[Dim Procedure].[Procedure Name].&amp;[Thyroid biopsy]"})</f>
        <v>Thyroid biopsy</v>
      </c>
      <c r="B177" vm="410">
        <f>CUBEVALUE("SINGER_NIVEIN Health_Care_Cube",$A177,B$1)</f>
        <v>932</v>
      </c>
      <c r="C177" vm="411">
        <f>CUBEVALUE("SINGER_NIVEIN Health_Care_Cube",$A177,C$1)</f>
        <v>1</v>
      </c>
    </row>
    <row r="178" spans="1:3" x14ac:dyDescent="0.3">
      <c r="A178" s="3" t="str" vm="173">
        <f>CUBEMEMBER("SINGER_NIVEIN Health_Care_Cube",{"[Dim Doctor].[Doctor ID].&amp;[652]","[Dim Doctor].[Doctor Name].&amp;[Jessy]","[Dim Patient].[First Name].&amp;[Shandie]"})</f>
        <v>Shandie</v>
      </c>
    </row>
    <row r="179" spans="1:3" x14ac:dyDescent="0.3">
      <c r="A179" s="4" t="str" vm="155">
        <f>CUBEMEMBER("SINGER_NIVEIN Health_Care_Cube",{"[Dim Doctor].[Doctor ID].&amp;[652]","[Dim Doctor].[Doctor Name].&amp;[Jessy]","[Dim Patient].[First Name].&amp;[Shandie]","[Dim Patient].[Patient ID].&amp;[389]"})</f>
        <v>389</v>
      </c>
    </row>
    <row r="180" spans="1:3" x14ac:dyDescent="0.3">
      <c r="A180" s="5" t="str" vm="136">
        <f>CUBEMEMBER("SINGER_NIVEIN Health_Care_Cube",{"[Dim Doctor].[Doctor ID].&amp;[652]","[Dim Doctor].[Doctor Name].&amp;[Jessy]","[Dim Patient].[First Name].&amp;[Shandie]","[Dim Patient].[Patient ID].&amp;[389]","[Dim Procedure].[Procedure Name].&amp;[Hormone replacement therapy]"})</f>
        <v>Hormone replacement therapy</v>
      </c>
      <c r="B180" vm="453">
        <f>CUBEVALUE("SINGER_NIVEIN Health_Care_Cube",$A180,B$1)</f>
        <v>415</v>
      </c>
      <c r="C180" vm="380">
        <f>CUBEVALUE("SINGER_NIVEIN Health_Care_Cube",$A180,C$1)</f>
        <v>1</v>
      </c>
    </row>
    <row r="181" spans="1:3" x14ac:dyDescent="0.3">
      <c r="A181" s="1" t="str" vm="117">
        <f>CUBEMEMBER("SINGER_NIVEIN Health_Care_Cube","[Dim Doctor].[Doctor ID].&amp;[656]")</f>
        <v>656</v>
      </c>
    </row>
    <row r="182" spans="1:3" x14ac:dyDescent="0.3">
      <c r="A182" s="2" t="str" vm="291">
        <f>CUBEMEMBER("SINGER_NIVEIN Health_Care_Cube",{"[Dim Doctor].[Doctor ID].&amp;[656]","[Dim Doctor].[Doctor Name].&amp;[Merrie]"})</f>
        <v>Merrie</v>
      </c>
    </row>
    <row r="183" spans="1:3" x14ac:dyDescent="0.3">
      <c r="A183" s="3" t="str" vm="288">
        <f>CUBEMEMBER("SINGER_NIVEIN Health_Care_Cube",{"[Dim Doctor].[Doctor ID].&amp;[656]","[Dim Doctor].[Doctor Name].&amp;[Merrie]","[Dim Patient].[First Name].&amp;[Evita]"})</f>
        <v>Evita</v>
      </c>
    </row>
    <row r="184" spans="1:3" x14ac:dyDescent="0.3">
      <c r="A184" s="4" t="str" vm="283">
        <f>CUBEMEMBER("SINGER_NIVEIN Health_Care_Cube",{"[Dim Doctor].[Doctor ID].&amp;[656]","[Dim Doctor].[Doctor Name].&amp;[Merrie]","[Dim Patient].[First Name].&amp;[Evita]","[Dim Patient].[Patient ID].&amp;[460]"})</f>
        <v>460</v>
      </c>
    </row>
    <row r="185" spans="1:3" x14ac:dyDescent="0.3">
      <c r="A185" s="5" t="str" vm="15">
        <f>CUBEMEMBER("SINGER_NIVEIN Health_Care_Cube",{"[Dim Doctor].[Doctor ID].&amp;[656]","[Dim Doctor].[Doctor Name].&amp;[Merrie]","[Dim Patient].[First Name].&amp;[Evita]","[Dim Patient].[Patient ID].&amp;[460]","[Dim Procedure].[Procedure Name].&amp;[Pediatric surgery]"})</f>
        <v>Pediatric surgery</v>
      </c>
      <c r="B185" vm="456">
        <f>CUBEVALUE("SINGER_NIVEIN Health_Care_Cube",$A185,B$1)</f>
        <v>900</v>
      </c>
      <c r="C185" vm="451">
        <f>CUBEVALUE("SINGER_NIVEIN Health_Care_Cube",$A185,C$1)</f>
        <v>1</v>
      </c>
    </row>
    <row r="186" spans="1:3" x14ac:dyDescent="0.3">
      <c r="A186" s="1" t="str" vm="81">
        <f>CUBEMEMBER("SINGER_NIVEIN Health_Care_Cube","[Dim Doctor].[Doctor ID].&amp;[663]")</f>
        <v>663</v>
      </c>
    </row>
    <row r="187" spans="1:3" x14ac:dyDescent="0.3">
      <c r="A187" s="2" t="str" vm="59">
        <f>CUBEMEMBER("SINGER_NIVEIN Health_Care_Cube",{"[Dim Doctor].[Doctor ID].&amp;[663]","[Dim Doctor].[Doctor Name].&amp;[Maisey]"})</f>
        <v>Maisey</v>
      </c>
    </row>
    <row r="188" spans="1:3" x14ac:dyDescent="0.3">
      <c r="A188" s="3" t="str" vm="32">
        <f>CUBEMEMBER("SINGER_NIVEIN Health_Care_Cube",{"[Dim Doctor].[Doctor ID].&amp;[663]","[Dim Doctor].[Doctor Name].&amp;[Maisey]","[Dim Patient].[First Name].&amp;[Petronia]"})</f>
        <v>Petronia</v>
      </c>
    </row>
    <row r="189" spans="1:3" x14ac:dyDescent="0.3">
      <c r="A189" s="4" t="str" vm="304">
        <f>CUBEMEMBER("SINGER_NIVEIN Health_Care_Cube",{"[Dim Doctor].[Doctor ID].&amp;[663]","[Dim Doctor].[Doctor Name].&amp;[Maisey]","[Dim Patient].[First Name].&amp;[Petronia]","[Dim Patient].[Patient ID].&amp;[106]"})</f>
        <v>106</v>
      </c>
    </row>
    <row r="190" spans="1:3" x14ac:dyDescent="0.3">
      <c r="A190" s="5" t="str" vm="273">
        <f>CUBEMEMBER("SINGER_NIVEIN Health_Care_Cube",{"[Dim Doctor].[Doctor ID].&amp;[663]","[Dim Doctor].[Doctor Name].&amp;[Maisey]","[Dim Patient].[First Name].&amp;[Petronia]","[Dim Patient].[Patient ID].&amp;[106]","[Dim Procedure].[Procedure Name].&amp;[General anesthesia for surgeries]"})</f>
        <v>General anesthesia for surgeries</v>
      </c>
      <c r="B190" vm="428">
        <f>CUBEVALUE("SINGER_NIVEIN Health_Care_Cube",$A190,B$1)</f>
        <v>836</v>
      </c>
      <c r="C190" vm="429">
        <f>CUBEVALUE("SINGER_NIVEIN Health_Care_Cube",$A190,C$1)</f>
        <v>1</v>
      </c>
    </row>
    <row r="191" spans="1:3" x14ac:dyDescent="0.3">
      <c r="A191" s="1" t="str" vm="254">
        <f>CUBEMEMBER("SINGER_NIVEIN Health_Care_Cube","[Dim Doctor].[Doctor ID].&amp;[704]")</f>
        <v>704</v>
      </c>
    </row>
    <row r="192" spans="1:3" x14ac:dyDescent="0.3">
      <c r="A192" s="2" t="str" vm="219">
        <f>CUBEMEMBER("SINGER_NIVEIN Health_Care_Cube",{"[Dim Doctor].[Doctor ID].&amp;[704]","[Dim Doctor].[Doctor Name].&amp;[Sybille]"})</f>
        <v>Sybille</v>
      </c>
    </row>
    <row r="193" spans="1:3" x14ac:dyDescent="0.3">
      <c r="A193" s="3" t="str" vm="190">
        <f>CUBEMEMBER("SINGER_NIVEIN Health_Care_Cube",{"[Dim Doctor].[Doctor ID].&amp;[704]","[Dim Doctor].[Doctor Name].&amp;[Sybille]","[Dim Patient].[First Name].&amp;[Kittie]"})</f>
        <v>Kittie</v>
      </c>
    </row>
    <row r="194" spans="1:3" x14ac:dyDescent="0.3">
      <c r="A194" s="4" t="str" vm="172">
        <f>CUBEMEMBER("SINGER_NIVEIN Health_Care_Cube",{"[Dim Doctor].[Doctor ID].&amp;[704]","[Dim Doctor].[Doctor Name].&amp;[Sybille]","[Dim Patient].[First Name].&amp;[Kittie]","[Dim Patient].[Patient ID].&amp;[674]"})</f>
        <v>674</v>
      </c>
    </row>
    <row r="195" spans="1:3" x14ac:dyDescent="0.3">
      <c r="A195" s="5" t="str" vm="154">
        <f>CUBEMEMBER("SINGER_NIVEIN Health_Care_Cube",{"[Dim Doctor].[Doctor ID].&amp;[704]","[Dim Doctor].[Doctor Name].&amp;[Sybille]","[Dim Patient].[First Name].&amp;[Kittie]","[Dim Patient].[Patient ID].&amp;[674]","[Dim Procedure].[Procedure Name].&amp;[Laser therapy for skin conditions]"})</f>
        <v>Laser therapy for skin conditions</v>
      </c>
      <c r="B195" vm="330">
        <f>CUBEVALUE("SINGER_NIVEIN Health_Care_Cube",$A195,B$1)</f>
        <v>493</v>
      </c>
      <c r="C195" vm="367">
        <f>CUBEVALUE("SINGER_NIVEIN Health_Care_Cube",$A195,C$1)</f>
        <v>1</v>
      </c>
    </row>
    <row r="196" spans="1:3" x14ac:dyDescent="0.3">
      <c r="A196" s="1" t="str" vm="135">
        <f>CUBEMEMBER("SINGER_NIVEIN Health_Care_Cube","[Dim Doctor].[Doctor ID].&amp;[707]")</f>
        <v>707</v>
      </c>
    </row>
    <row r="197" spans="1:3" x14ac:dyDescent="0.3">
      <c r="A197" s="2" t="str" vm="98">
        <f>CUBEMEMBER("SINGER_NIVEIN Health_Care_Cube",{"[Dim Doctor].[Doctor ID].&amp;[707]","[Dim Doctor].[Doctor Name].&amp;[Karolina]"})</f>
        <v>Karolina</v>
      </c>
    </row>
    <row r="198" spans="1:3" x14ac:dyDescent="0.3">
      <c r="A198" s="3" t="str" vm="5">
        <f>CUBEMEMBER("SINGER_NIVEIN Health_Care_Cube",{"[Dim Doctor].[Doctor ID].&amp;[707]","[Dim Doctor].[Doctor Name].&amp;[Karolina]","[Dim Patient].[First Name].&amp;[Lynea]"})</f>
        <v>Lynea</v>
      </c>
    </row>
    <row r="199" spans="1:3" x14ac:dyDescent="0.3">
      <c r="A199" s="4" t="str" vm="58">
        <f>CUBEMEMBER("SINGER_NIVEIN Health_Care_Cube",{"[Dim Doctor].[Doctor ID].&amp;[707]","[Dim Doctor].[Doctor Name].&amp;[Karolina]","[Dim Patient].[First Name].&amp;[Lynea]","[Dim Patient].[Patient ID].&amp;[686]"})</f>
        <v>686</v>
      </c>
    </row>
    <row r="200" spans="1:3" x14ac:dyDescent="0.3">
      <c r="A200" s="5" t="str" vm="31">
        <f>CUBEMEMBER("SINGER_NIVEIN Health_Care_Cube",{"[Dim Doctor].[Doctor ID].&amp;[707]","[Dim Doctor].[Doctor Name].&amp;[Karolina]","[Dim Patient].[First Name].&amp;[Lynea]","[Dim Patient].[Patient ID].&amp;[686]","[Dim Procedure].[Procedure Name].&amp;[Advanced cardiac life support]"})</f>
        <v>Advanced cardiac life support</v>
      </c>
      <c r="B200" vm="376">
        <f>CUBEVALUE("SINGER_NIVEIN Health_Care_Cube",$A200,B$1)</f>
        <v>603</v>
      </c>
      <c r="C200" vm="373">
        <f>CUBEVALUE("SINGER_NIVEIN Health_Care_Cube",$A200,C$1)</f>
        <v>1</v>
      </c>
    </row>
    <row r="201" spans="1:3" x14ac:dyDescent="0.3">
      <c r="A201" s="1" t="str" vm="116">
        <f>CUBEMEMBER("SINGER_NIVEIN Health_Care_Cube","[Dim Doctor].[Doctor ID].&amp;[726]")</f>
        <v>726</v>
      </c>
    </row>
    <row r="202" spans="1:3" x14ac:dyDescent="0.3">
      <c r="A202" s="2" t="str" vm="213">
        <f>CUBEMEMBER("SINGER_NIVEIN Health_Care_Cube",{"[Dim Doctor].[Doctor ID].&amp;[726]","[Dim Doctor].[Doctor Name].&amp;[Tabbatha]"})</f>
        <v>Tabbatha</v>
      </c>
    </row>
    <row r="203" spans="1:3" x14ac:dyDescent="0.3">
      <c r="A203" s="3" t="str" vm="204">
        <f>CUBEMEMBER("SINGER_NIVEIN Health_Care_Cube",{"[Dim Doctor].[Doctor ID].&amp;[726]","[Dim Doctor].[Doctor Name].&amp;[Tabbatha]","[Dim Patient].[First Name].&amp;[Blinni]"})</f>
        <v>Blinni</v>
      </c>
    </row>
    <row r="204" spans="1:3" x14ac:dyDescent="0.3">
      <c r="A204" s="4" t="str" vm="266">
        <f>CUBEMEMBER("SINGER_NIVEIN Health_Care_Cube",{"[Dim Doctor].[Doctor ID].&amp;[726]","[Dim Doctor].[Doctor Name].&amp;[Tabbatha]","[Dim Patient].[First Name].&amp;[Blinni]","[Dim Patient].[Patient ID].&amp;[624]"})</f>
        <v>624</v>
      </c>
    </row>
    <row r="205" spans="1:3" x14ac:dyDescent="0.3">
      <c r="A205" s="5" t="str" vm="295">
        <f>CUBEMEMBER("SINGER_NIVEIN Health_Care_Cube",{"[Dim Doctor].[Doctor ID].&amp;[726]","[Dim Doctor].[Doctor Name].&amp;[Tabbatha]","[Dim Patient].[First Name].&amp;[Blinni]","[Dim Patient].[Patient ID].&amp;[624]","[Dim Procedure].[Procedure Name].&amp;[Minor surgical procedures]"})</f>
        <v>Minor surgical procedures</v>
      </c>
      <c r="B205" vm="436">
        <f>CUBEVALUE("SINGER_NIVEIN Health_Care_Cube",$A205,B$1)</f>
        <v>275</v>
      </c>
      <c r="C205" vm="437">
        <f>CUBEVALUE("SINGER_NIVEIN Health_Care_Cube",$A205,C$1)</f>
        <v>1</v>
      </c>
    </row>
    <row r="206" spans="1:3" x14ac:dyDescent="0.3">
      <c r="A206" s="1" t="str" vm="233">
        <f>CUBEMEMBER("SINGER_NIVEIN Health_Care_Cube","[Dim Doctor].[Doctor ID].&amp;[733]")</f>
        <v>733</v>
      </c>
    </row>
    <row r="207" spans="1:3" x14ac:dyDescent="0.3">
      <c r="A207" s="2" t="str" vm="230">
        <f>CUBEMEMBER("SINGER_NIVEIN Health_Care_Cube",{"[Dim Doctor].[Doctor ID].&amp;[733]","[Dim Doctor].[Doctor Name].&amp;[Teriann]"})</f>
        <v>Teriann</v>
      </c>
    </row>
    <row r="208" spans="1:3" x14ac:dyDescent="0.3">
      <c r="A208" s="3" t="str" vm="228">
        <f>CUBEMEMBER("SINGER_NIVEIN Health_Care_Cube",{"[Dim Doctor].[Doctor ID].&amp;[733]","[Dim Doctor].[Doctor Name].&amp;[Teriann]","[Dim Patient].[First Name].&amp;[Heida]"})</f>
        <v>Heida</v>
      </c>
    </row>
    <row r="209" spans="1:3" x14ac:dyDescent="0.3">
      <c r="A209" s="4" t="str" vm="97">
        <f>CUBEMEMBER("SINGER_NIVEIN Health_Care_Cube",{"[Dim Doctor].[Doctor ID].&amp;[733]","[Dim Doctor].[Doctor Name].&amp;[Teriann]","[Dim Patient].[First Name].&amp;[Heida]","[Dim Patient].[Patient ID].&amp;[838]"})</f>
        <v>838</v>
      </c>
    </row>
    <row r="210" spans="1:3" x14ac:dyDescent="0.3">
      <c r="A210" s="5" t="str" vm="80">
        <f>CUBEMEMBER("SINGER_NIVEIN Health_Care_Cube",{"[Dim Doctor].[Doctor ID].&amp;[733]","[Dim Doctor].[Doctor Name].&amp;[Teriann]","[Dim Patient].[First Name].&amp;[Heida]","[Dim Patient].[Patient ID].&amp;[838]","[Dim Procedure].[Procedure Name].&amp;[Hemodynamic monitoring]"})</f>
        <v>Hemodynamic monitoring</v>
      </c>
      <c r="B210" vm="351">
        <f>CUBEVALUE("SINGER_NIVEIN Health_Care_Cube",$A210,B$1)</f>
        <v>778</v>
      </c>
      <c r="C210" vm="333">
        <f>CUBEVALUE("SINGER_NIVEIN Health_Care_Cube",$A210,C$1)</f>
        <v>1</v>
      </c>
    </row>
    <row r="211" spans="1:3" x14ac:dyDescent="0.3">
      <c r="A211" s="1" t="str" vm="57">
        <f>CUBEMEMBER("SINGER_NIVEIN Health_Care_Cube","[Dim Doctor].[Doctor ID].&amp;[734]")</f>
        <v>734</v>
      </c>
    </row>
    <row r="212" spans="1:3" x14ac:dyDescent="0.3">
      <c r="A212" s="2" t="str" vm="30">
        <f>CUBEMEMBER("SINGER_NIVEIN Health_Care_Cube",{"[Dim Doctor].[Doctor ID].&amp;[734]","[Dim Doctor].[Doctor Name].&amp;[Riannon]"})</f>
        <v>Riannon</v>
      </c>
    </row>
    <row r="213" spans="1:3" x14ac:dyDescent="0.3">
      <c r="A213" s="3" t="str" vm="189">
        <f>CUBEMEMBER("SINGER_NIVEIN Health_Care_Cube",{"[Dim Doctor].[Doctor ID].&amp;[734]","[Dim Doctor].[Doctor Name].&amp;[Riannon]","[Dim Patient].[First Name].&amp;[Phylis]"})</f>
        <v>Phylis</v>
      </c>
    </row>
    <row r="214" spans="1:3" x14ac:dyDescent="0.3">
      <c r="A214" s="4" t="str" vm="171">
        <f>CUBEMEMBER("SINGER_NIVEIN Health_Care_Cube",{"[Dim Doctor].[Doctor ID].&amp;[734]","[Dim Doctor].[Doctor Name].&amp;[Riannon]","[Dim Patient].[First Name].&amp;[Phylis]","[Dim Patient].[Patient ID].&amp;[238]"})</f>
        <v>238</v>
      </c>
    </row>
    <row r="215" spans="1:3" x14ac:dyDescent="0.3">
      <c r="A215" s="5" t="str" vm="153">
        <f>CUBEMEMBER("SINGER_NIVEIN Health_Care_Cube",{"[Dim Doctor].[Doctor ID].&amp;[734]","[Dim Doctor].[Doctor Name].&amp;[Riannon]","[Dim Patient].[First Name].&amp;[Phylis]","[Dim Patient].[Patient ID].&amp;[238]","[Dim Procedure].[Procedure Name].&amp;[Plastic surgery]"})</f>
        <v>Plastic surgery</v>
      </c>
      <c r="B215" vm="396">
        <f>CUBEVALUE("SINGER_NIVEIN Health_Care_Cube",$A215,B$1)</f>
        <v>467</v>
      </c>
      <c r="C215" vm="397">
        <f>CUBEVALUE("SINGER_NIVEIN Health_Care_Cube",$A215,C$1)</f>
        <v>1</v>
      </c>
    </row>
    <row r="216" spans="1:3" x14ac:dyDescent="0.3">
      <c r="A216" s="1" t="str" vm="134">
        <f>CUBEMEMBER("SINGER_NIVEIN Health_Care_Cube","[Dim Doctor].[Doctor ID].&amp;[764]")</f>
        <v>764</v>
      </c>
    </row>
    <row r="217" spans="1:3" x14ac:dyDescent="0.3">
      <c r="A217" s="2" t="str" vm="115">
        <f>CUBEMEMBER("SINGER_NIVEIN Health_Care_Cube",{"[Dim Doctor].[Doctor ID].&amp;[764]","[Dim Doctor].[Doctor Name].&amp;[Lolita]"})</f>
        <v>Lolita</v>
      </c>
    </row>
    <row r="218" spans="1:3" x14ac:dyDescent="0.3">
      <c r="A218" s="3" t="str" vm="282">
        <f>CUBEMEMBER("SINGER_NIVEIN Health_Care_Cube",{"[Dim Doctor].[Doctor ID].&amp;[764]","[Dim Doctor].[Doctor Name].&amp;[Lolita]","[Dim Patient].[First Name].&amp;[Robbi]"})</f>
        <v>Robbi</v>
      </c>
    </row>
    <row r="219" spans="1:3" x14ac:dyDescent="0.3">
      <c r="A219" s="4" t="str" vm="303">
        <f>CUBEMEMBER("SINGER_NIVEIN Health_Care_Cube",{"[Dim Doctor].[Doctor ID].&amp;[764]","[Dim Doctor].[Doctor Name].&amp;[Lolita]","[Dim Patient].[First Name].&amp;[Robbi]","[Dim Patient].[Patient ID].&amp;[995]"})</f>
        <v>995</v>
      </c>
    </row>
    <row r="220" spans="1:3" x14ac:dyDescent="0.3">
      <c r="A220" s="5" t="str" vm="272">
        <f>CUBEMEMBER("SINGER_NIVEIN Health_Care_Cube",{"[Dim Doctor].[Doctor ID].&amp;[764]","[Dim Doctor].[Doctor Name].&amp;[Lolita]","[Dim Patient].[First Name].&amp;[Robbi]","[Dim Patient].[Patient ID].&amp;[995]","[Dim Procedure].[Procedure Name].&amp;[MRI for brain imaging]"})</f>
        <v>MRI for brain imaging</v>
      </c>
      <c r="B220" vm="427">
        <f>CUBEVALUE("SINGER_NIVEIN Health_Care_Cube",$A220,B$1)</f>
        <v>480</v>
      </c>
      <c r="C220" vm="426">
        <f>CUBEVALUE("SINGER_NIVEIN Health_Care_Cube",$A220,C$1)</f>
        <v>1</v>
      </c>
    </row>
    <row r="221" spans="1:3" x14ac:dyDescent="0.3">
      <c r="A221" s="1" t="str" vm="96">
        <f>CUBEMEMBER("SINGER_NIVEIN Health_Care_Cube","[Dim Doctor].[Doctor ID].&amp;[769]")</f>
        <v>769</v>
      </c>
    </row>
    <row r="222" spans="1:3" x14ac:dyDescent="0.3">
      <c r="A222" s="2" t="str" vm="79">
        <f>CUBEMEMBER("SINGER_NIVEIN Health_Care_Cube",{"[Dim Doctor].[Doctor ID].&amp;[769]","[Dim Doctor].[Doctor Name].&amp;[Corry]"})</f>
        <v>Corry</v>
      </c>
    </row>
    <row r="223" spans="1:3" x14ac:dyDescent="0.3">
      <c r="A223" s="3" t="str" vm="56">
        <f>CUBEMEMBER("SINGER_NIVEIN Health_Care_Cube",{"[Dim Doctor].[Doctor ID].&amp;[769]","[Dim Doctor].[Doctor Name].&amp;[Corry]","[Dim Patient].[First Name].&amp;[Ariela]"})</f>
        <v>Ariela</v>
      </c>
    </row>
    <row r="224" spans="1:3" x14ac:dyDescent="0.3">
      <c r="A224" s="4" t="str" vm="29">
        <f>CUBEMEMBER("SINGER_NIVEIN Health_Care_Cube",{"[Dim Doctor].[Doctor ID].&amp;[769]","[Dim Doctor].[Doctor Name].&amp;[Corry]","[Dim Patient].[First Name].&amp;[Ariela]","[Dim Patient].[Patient ID].&amp;[756]"})</f>
        <v>756</v>
      </c>
    </row>
    <row r="225" spans="1:3" x14ac:dyDescent="0.3">
      <c r="A225" s="5" t="str" vm="223">
        <f>CUBEMEMBER("SINGER_NIVEIN Health_Care_Cube",{"[Dim Doctor].[Doctor ID].&amp;[769]","[Dim Doctor].[Doctor Name].&amp;[Corry]","[Dim Patient].[First Name].&amp;[Ariela]","[Dim Patient].[Patient ID].&amp;[756]","[Dim Procedure].[Procedure Name].&amp;[Medication management]"})</f>
        <v>Medication management</v>
      </c>
      <c r="B225" vm="417">
        <f>CUBEVALUE("SINGER_NIVEIN Health_Care_Cube",$A225,B$1)</f>
        <v>704</v>
      </c>
      <c r="C225" vm="416">
        <f>CUBEVALUE("SINGER_NIVEIN Health_Care_Cube",$A225,C$1)</f>
        <v>1</v>
      </c>
    </row>
    <row r="226" spans="1:3" x14ac:dyDescent="0.3">
      <c r="A226" s="1" t="str" vm="218">
        <f>CUBEMEMBER("SINGER_NIVEIN Health_Care_Cube","[Dim Doctor].[Doctor ID].&amp;[775]")</f>
        <v>775</v>
      </c>
    </row>
    <row r="227" spans="1:3" x14ac:dyDescent="0.3">
      <c r="A227" s="2" t="str" vm="242">
        <f>CUBEMEMBER("SINGER_NIVEIN Health_Care_Cube",{"[Dim Doctor].[Doctor ID].&amp;[775]","[Dim Doctor].[Doctor Name].&amp;[Jsandye]"})</f>
        <v>Jsandye</v>
      </c>
    </row>
    <row r="228" spans="1:3" x14ac:dyDescent="0.3">
      <c r="A228" s="3" t="str" vm="203">
        <f>CUBEMEMBER("SINGER_NIVEIN Health_Care_Cube",{"[Dim Doctor].[Doctor ID].&amp;[775]","[Dim Doctor].[Doctor Name].&amp;[Jsandye]","[Dim Patient].[First Name].&amp;[Keelia]"})</f>
        <v>Keelia</v>
      </c>
    </row>
    <row r="229" spans="1:3" x14ac:dyDescent="0.3">
      <c r="A229" s="4" t="str" vm="188">
        <f>CUBEMEMBER("SINGER_NIVEIN Health_Care_Cube",{"[Dim Doctor].[Doctor ID].&amp;[775]","[Dim Doctor].[Doctor Name].&amp;[Jsandye]","[Dim Patient].[First Name].&amp;[Keelia]","[Dim Patient].[Patient ID].&amp;[673]"})</f>
        <v>673</v>
      </c>
    </row>
    <row r="230" spans="1:3" x14ac:dyDescent="0.3">
      <c r="A230" s="5" t="str" vm="170">
        <f>CUBEMEMBER("SINGER_NIVEIN Health_Care_Cube",{"[Dim Doctor].[Doctor ID].&amp;[775]","[Dim Doctor].[Doctor Name].&amp;[Jsandye]","[Dim Patient].[First Name].&amp;[Keelia]","[Dim Patient].[Patient ID].&amp;[673]","[Dim Procedure].[Procedure Name].&amp;[Insulin pump management for diabetes]"})</f>
        <v>Insulin pump management for diabetes</v>
      </c>
      <c r="B230" vm="400">
        <f>CUBEVALUE("SINGER_NIVEIN Health_Care_Cube",$A230,B$1)</f>
        <v>188</v>
      </c>
      <c r="C230" vm="401">
        <f>CUBEVALUE("SINGER_NIVEIN Health_Care_Cube",$A230,C$1)</f>
        <v>1</v>
      </c>
    </row>
    <row r="231" spans="1:3" x14ac:dyDescent="0.3">
      <c r="A231" s="1" t="str" vm="152">
        <f>CUBEMEMBER("SINGER_NIVEIN Health_Care_Cube","[Dim Doctor].[Doctor ID].&amp;[829]")</f>
        <v>829</v>
      </c>
    </row>
    <row r="232" spans="1:3" x14ac:dyDescent="0.3">
      <c r="A232" s="2" t="str" vm="133">
        <f>CUBEMEMBER("SINGER_NIVEIN Health_Care_Cube",{"[Dim Doctor].[Doctor ID].&amp;[829]","[Dim Doctor].[Doctor Name].&amp;[Agnese]"})</f>
        <v>Agnese</v>
      </c>
    </row>
    <row r="233" spans="1:3" x14ac:dyDescent="0.3">
      <c r="A233" s="3" t="str" vm="14">
        <f>CUBEMEMBER("SINGER_NIVEIN Health_Care_Cube",{"[Dim Doctor].[Doctor ID].&amp;[829]","[Dim Doctor].[Doctor Name].&amp;[Agnese]","[Dim Patient].[First Name].&amp;[Regina]"})</f>
        <v>Regina</v>
      </c>
    </row>
    <row r="234" spans="1:3" x14ac:dyDescent="0.3">
      <c r="A234" s="4" t="str" vm="4">
        <f>CUBEMEMBER("SINGER_NIVEIN Health_Care_Cube",{"[Dim Doctor].[Doctor ID].&amp;[829]","[Dim Doctor].[Doctor Name].&amp;[Agnese]","[Dim Patient].[First Name].&amp;[Regina]","[Dim Patient].[Patient ID].&amp;[466]"})</f>
        <v>466</v>
      </c>
    </row>
    <row r="235" spans="1:3" x14ac:dyDescent="0.3">
      <c r="A235" s="5" t="str" vm="55">
        <f>CUBEMEMBER("SINGER_NIVEIN Health_Care_Cube",{"[Dim Doctor].[Doctor ID].&amp;[829]","[Dim Doctor].[Doctor Name].&amp;[Agnese]","[Dim Patient].[First Name].&amp;[Regina]","[Dim Patient].[Patient ID].&amp;[466]","[Dim Procedure].[Procedure Name].&amp;[Immunotherapy (allergy shots)]"})</f>
        <v>Immunotherapy (allergy shots)</v>
      </c>
      <c r="B235" vm="455">
        <f>CUBEVALUE("SINGER_NIVEIN Health_Care_Cube",$A235,B$1)</f>
        <v>136</v>
      </c>
      <c r="C235" vm="348">
        <f>CUBEVALUE("SINGER_NIVEIN Health_Care_Cube",$A235,C$1)</f>
        <v>1</v>
      </c>
    </row>
    <row r="236" spans="1:3" x14ac:dyDescent="0.3">
      <c r="A236" s="2" t="str" vm="28">
        <f>CUBEMEMBER("SINGER_NIVEIN Health_Care_Cube",{"[Dim Doctor].[Doctor ID].&amp;[829]","[Dim Doctor].[Doctor Name].&amp;[Molli]"})</f>
        <v>Molli</v>
      </c>
    </row>
    <row r="237" spans="1:3" x14ac:dyDescent="0.3">
      <c r="A237" s="3" t="str" vm="114">
        <f>CUBEMEMBER("SINGER_NIVEIN Health_Care_Cube",{"[Dim Doctor].[Doctor ID].&amp;[829]","[Dim Doctor].[Doctor Name].&amp;[Molli]","[Dim Patient].[First Name].&amp;[Alisha]"})</f>
        <v>Alisha</v>
      </c>
    </row>
    <row r="238" spans="1:3" x14ac:dyDescent="0.3">
      <c r="A238" s="4" t="str" vm="298">
        <f>CUBEMEMBER("SINGER_NIVEIN Health_Care_Cube",{"[Dim Doctor].[Doctor ID].&amp;[829]","[Dim Doctor].[Doctor Name].&amp;[Molli]","[Dim Patient].[First Name].&amp;[Alisha]","[Dim Patient].[Patient ID].&amp;[488]"})</f>
        <v>488</v>
      </c>
    </row>
    <row r="239" spans="1:3" x14ac:dyDescent="0.3">
      <c r="A239" s="5" t="str" vm="236">
        <f>CUBEMEMBER("SINGER_NIVEIN Health_Care_Cube",{"[Dim Doctor].[Doctor ID].&amp;[829]","[Dim Doctor].[Doctor Name].&amp;[Molli]","[Dim Patient].[First Name].&amp;[Alisha]","[Dim Patient].[Patient ID].&amp;[488]","[Dim Procedure].[Procedure Name].&amp;[Retinal surgery]"})</f>
        <v>Retinal surgery</v>
      </c>
      <c r="B239" vm="345">
        <f>CUBEVALUE("SINGER_NIVEIN Health_Care_Cube",$A239,B$1)</f>
        <v>569</v>
      </c>
      <c r="C239" vm="346">
        <f>CUBEVALUE("SINGER_NIVEIN Health_Care_Cube",$A239,C$1)</f>
        <v>1</v>
      </c>
    </row>
    <row r="240" spans="1:3" x14ac:dyDescent="0.3">
      <c r="A240" s="1" t="str" vm="261">
        <f>CUBEMEMBER("SINGER_NIVEIN Health_Care_Cube","[Dim Doctor].[Doctor ID].&amp;[866]")</f>
        <v>866</v>
      </c>
    </row>
    <row r="241" spans="1:3" x14ac:dyDescent="0.3">
      <c r="A241" s="2" t="str" vm="259">
        <f>CUBEMEMBER("SINGER_NIVEIN Health_Care_Cube",{"[Dim Doctor].[Doctor ID].&amp;[866]","[Dim Doctor].[Doctor Name].&amp;[Sam]"})</f>
        <v>Sam</v>
      </c>
    </row>
    <row r="242" spans="1:3" x14ac:dyDescent="0.3">
      <c r="A242" s="3" t="str" vm="257">
        <f>CUBEMEMBER("SINGER_NIVEIN Health_Care_Cube",{"[Dim Doctor].[Doctor ID].&amp;[866]","[Dim Doctor].[Doctor Name].&amp;[Sam]","[Dim Patient].[First Name].&amp;[Monika]"})</f>
        <v>Monika</v>
      </c>
    </row>
    <row r="243" spans="1:3" x14ac:dyDescent="0.3">
      <c r="A243" s="4" t="str" vm="311">
        <f>CUBEMEMBER("SINGER_NIVEIN Health_Care_Cube",{"[Dim Doctor].[Doctor ID].&amp;[866]","[Dim Doctor].[Doctor Name].&amp;[Sam]","[Dim Patient].[First Name].&amp;[Monika]","[Dim Patient].[Patient ID].&amp;[194]"})</f>
        <v>194</v>
      </c>
    </row>
    <row r="244" spans="1:3" x14ac:dyDescent="0.3">
      <c r="A244" s="5" t="str" vm="302">
        <f>CUBEMEMBER("SINGER_NIVEIN Health_Care_Cube",{"[Dim Doctor].[Doctor ID].&amp;[866]","[Dim Doctor].[Doctor Name].&amp;[Sam]","[Dim Patient].[First Name].&amp;[Monika]","[Dim Patient].[Patient ID].&amp;[194]","[Dim Procedure].[Procedure Name].&amp;[Surgical oncology]"})</f>
        <v>Surgical oncology</v>
      </c>
      <c r="B244" vm="438">
        <f>CUBEVALUE("SINGER_NIVEIN Health_Care_Cube",$A244,B$1)</f>
        <v>233</v>
      </c>
      <c r="C244" vm="439">
        <f>CUBEVALUE("SINGER_NIVEIN Health_Care_Cube",$A244,C$1)</f>
        <v>1</v>
      </c>
    </row>
    <row r="245" spans="1:3" x14ac:dyDescent="0.3">
      <c r="A245" s="1" t="str" vm="95">
        <f>CUBEMEMBER("SINGER_NIVEIN Health_Care_Cube","[Dim Doctor].[Doctor ID].&amp;[869]")</f>
        <v>869</v>
      </c>
    </row>
    <row r="246" spans="1:3" x14ac:dyDescent="0.3">
      <c r="A246" s="2" t="str" vm="78">
        <f>CUBEMEMBER("SINGER_NIVEIN Health_Care_Cube",{"[Dim Doctor].[Doctor ID].&amp;[869]","[Dim Doctor].[Doctor Name].&amp;[Aili]"})</f>
        <v>Aili</v>
      </c>
    </row>
    <row r="247" spans="1:3" x14ac:dyDescent="0.3">
      <c r="A247" s="3" t="str" vm="54">
        <f>CUBEMEMBER("SINGER_NIVEIN Health_Care_Cube",{"[Dim Doctor].[Doctor ID].&amp;[869]","[Dim Doctor].[Doctor Name].&amp;[Aili]","[Dim Patient].[First Name].&amp;[Cordi]"})</f>
        <v>Cordi</v>
      </c>
    </row>
    <row r="248" spans="1:3" x14ac:dyDescent="0.3">
      <c r="A248" s="4" t="str" vm="27">
        <f>CUBEMEMBER("SINGER_NIVEIN Health_Care_Cube",{"[Dim Doctor].[Doctor ID].&amp;[869]","[Dim Doctor].[Doctor Name].&amp;[Aili]","[Dim Patient].[First Name].&amp;[Cordi]","[Dim Patient].[Patient ID].&amp;[778]"})</f>
        <v>778</v>
      </c>
    </row>
    <row r="249" spans="1:3" x14ac:dyDescent="0.3">
      <c r="A249" s="5" t="str" vm="187">
        <f>CUBEMEMBER("SINGER_NIVEIN Health_Care_Cube",{"[Dim Doctor].[Doctor ID].&amp;[869]","[Dim Doctor].[Doctor Name].&amp;[Aili]","[Dim Patient].[First Name].&amp;[Cordi]","[Dim Patient].[Patient ID].&amp;[778]","[Dim Procedure].[Procedure Name].&amp;[""X-rays]"})</f>
        <v>"X-rays</v>
      </c>
      <c r="B249" vm="408">
        <f>CUBEVALUE("SINGER_NIVEIN Health_Care_Cube",$A249,B$1)</f>
        <v>247</v>
      </c>
      <c r="C249" vm="409">
        <f>CUBEVALUE("SINGER_NIVEIN Health_Care_Cube",$A249,C$1)</f>
        <v>1</v>
      </c>
    </row>
    <row r="250" spans="1:3" x14ac:dyDescent="0.3">
      <c r="A250" s="1" t="str" vm="169">
        <f>CUBEMEMBER("SINGER_NIVEIN Health_Care_Cube","[Dim Doctor].[Doctor ID].&amp;[878]")</f>
        <v>878</v>
      </c>
    </row>
    <row r="251" spans="1:3" x14ac:dyDescent="0.3">
      <c r="A251" s="2" t="str" vm="151">
        <f>CUBEMEMBER("SINGER_NIVEIN Health_Care_Cube",{"[Dim Doctor].[Doctor ID].&amp;[878]","[Dim Doctor].[Doctor Name].&amp;[Cassondra]"})</f>
        <v>Cassondra</v>
      </c>
    </row>
    <row r="252" spans="1:3" x14ac:dyDescent="0.3">
      <c r="A252" s="3" t="str" vm="132">
        <f>CUBEMEMBER("SINGER_NIVEIN Health_Care_Cube",{"[Dim Doctor].[Doctor ID].&amp;[878]","[Dim Doctor].[Doctor Name].&amp;[Cassondra]","[Dim Patient].[First Name].&amp;[Shauna]"})</f>
        <v>Shauna</v>
      </c>
    </row>
    <row r="253" spans="1:3" x14ac:dyDescent="0.3">
      <c r="A253" s="4" t="str" vm="113">
        <f>CUBEMEMBER("SINGER_NIVEIN Health_Care_Cube",{"[Dim Doctor].[Doctor ID].&amp;[878]","[Dim Doctor].[Doctor Name].&amp;[Cassondra]","[Dim Patient].[First Name].&amp;[Shauna]","[Dim Patient].[Patient ID].&amp;[438]"})</f>
        <v>438</v>
      </c>
    </row>
    <row r="254" spans="1:3" x14ac:dyDescent="0.3">
      <c r="A254" s="5" t="str" vm="271">
        <f>CUBEMEMBER("SINGER_NIVEIN Health_Care_Cube",{"[Dim Doctor].[Doctor ID].&amp;[878]","[Dim Doctor].[Doctor Name].&amp;[Cassondra]","[Dim Patient].[First Name].&amp;[Shauna]","[Dim Patient].[Patient ID].&amp;[438]","[Dim Procedure].[Procedure Name].&amp;[Well-child check-ups]"})</f>
        <v>Well-child check-ups</v>
      </c>
      <c r="B254" vm="363">
        <f>CUBEVALUE("SINGER_NIVEIN Health_Care_Cube",$A254,B$1)</f>
        <v>938</v>
      </c>
      <c r="C254" vm="382">
        <f>CUBEVALUE("SINGER_NIVEIN Health_Care_Cube",$A254,C$1)</f>
        <v>1</v>
      </c>
    </row>
    <row r="255" spans="1:3" x14ac:dyDescent="0.3">
      <c r="A255" s="1" t="str" vm="253">
        <f>CUBEMEMBER("SINGER_NIVEIN Health_Care_Cube","[Dim Doctor].[Doctor ID].&amp;[879]")</f>
        <v>879</v>
      </c>
    </row>
    <row r="256" spans="1:3" x14ac:dyDescent="0.3">
      <c r="A256" s="2" t="str" vm="247">
        <f>CUBEMEMBER("SINGER_NIVEIN Health_Care_Cube",{"[Dim Doctor].[Doctor ID].&amp;[879]","[Dim Doctor].[Doctor Name].&amp;[Minda]"})</f>
        <v>Minda</v>
      </c>
    </row>
    <row r="257" spans="1:3" x14ac:dyDescent="0.3">
      <c r="A257" s="3" t="str" vm="94">
        <f>CUBEMEMBER("SINGER_NIVEIN Health_Care_Cube",{"[Dim Doctor].[Doctor ID].&amp;[879]","[Dim Doctor].[Doctor Name].&amp;[Minda]","[Dim Patient].[First Name].&amp;[Brooks]"})</f>
        <v>Brooks</v>
      </c>
    </row>
    <row r="258" spans="1:3" x14ac:dyDescent="0.3">
      <c r="A258" s="4" t="str" vm="77">
        <f>CUBEMEMBER("SINGER_NIVEIN Health_Care_Cube",{"[Dim Doctor].[Doctor ID].&amp;[879]","[Dim Doctor].[Doctor Name].&amp;[Minda]","[Dim Patient].[First Name].&amp;[Brooks]","[Dim Patient].[Patient ID].&amp;[227]"})</f>
        <v>227</v>
      </c>
    </row>
    <row r="259" spans="1:3" x14ac:dyDescent="0.3">
      <c r="A259" s="5" t="str" vm="53">
        <f>CUBEMEMBER("SINGER_NIVEIN Health_Care_Cube",{"[Dim Doctor].[Doctor ID].&amp;[879]","[Dim Doctor].[Doctor Name].&amp;[Minda]","[Dim Patient].[First Name].&amp;[Brooks]","[Dim Patient].[Patient ID].&amp;[227]","[Dim Procedure].[Procedure Name].&amp;[Pediatric surgery]"})</f>
        <v>Pediatric surgery</v>
      </c>
      <c r="B259" vm="369">
        <f>CUBEVALUE("SINGER_NIVEIN Health_Care_Cube",$A259,B$1)</f>
        <v>116</v>
      </c>
      <c r="C259" vm="354">
        <f>CUBEVALUE("SINGER_NIVEIN Health_Care_Cube",$A259,C$1)</f>
        <v>1</v>
      </c>
    </row>
    <row r="260" spans="1:3" x14ac:dyDescent="0.3">
      <c r="A260" s="1" t="str" vm="26">
        <f>CUBEMEMBER("SINGER_NIVEIN Health_Care_Cube","[Dim Doctor].[Doctor ID].&amp;[880]")</f>
        <v>880</v>
      </c>
    </row>
    <row r="261" spans="1:3" x14ac:dyDescent="0.3">
      <c r="A261" s="2" t="str" vm="212">
        <f>CUBEMEMBER("SINGER_NIVEIN Health_Care_Cube",{"[Dim Doctor].[Doctor ID].&amp;[880]","[Dim Doctor].[Doctor Name].&amp;[Imojean]"})</f>
        <v>Imojean</v>
      </c>
    </row>
    <row r="262" spans="1:3" x14ac:dyDescent="0.3">
      <c r="A262" s="3" t="str" vm="202">
        <f>CUBEMEMBER("SINGER_NIVEIN Health_Care_Cube",{"[Dim Doctor].[Doctor ID].&amp;[880]","[Dim Doctor].[Doctor Name].&amp;[Imojean]","[Dim Patient].[First Name].&amp;[Karolina]"})</f>
        <v>Karolina</v>
      </c>
    </row>
    <row r="263" spans="1:3" x14ac:dyDescent="0.3">
      <c r="A263" s="4" t="str" vm="238">
        <f>CUBEMEMBER("SINGER_NIVEIN Health_Care_Cube",{"[Dim Doctor].[Doctor ID].&amp;[880]","[Dim Doctor].[Doctor Name].&amp;[Imojean]","[Dim Patient].[First Name].&amp;[Karolina]","[Dim Patient].[Patient ID].&amp;[940]"})</f>
        <v>940</v>
      </c>
    </row>
    <row r="264" spans="1:3" x14ac:dyDescent="0.3">
      <c r="A264" s="5" t="str" vm="263">
        <f>CUBEMEMBER("SINGER_NIVEIN Health_Care_Cube",{"[Dim Doctor].[Doctor ID].&amp;[880]","[Dim Doctor].[Doctor Name].&amp;[Imojean]","[Dim Patient].[First Name].&amp;[Karolina]","[Dim Patient].[Patient ID].&amp;[940]","[Dim Procedure].[Procedure Name].&amp;[Radiation therapy]"})</f>
        <v>Radiation therapy</v>
      </c>
      <c r="B264" vm="378">
        <f>CUBEVALUE("SINGER_NIVEIN Health_Care_Cube",$A264,B$1)</f>
        <v>950</v>
      </c>
      <c r="C264" vm="358">
        <f>CUBEVALUE("SINGER_NIVEIN Health_Care_Cube",$A264,C$1)</f>
        <v>1</v>
      </c>
    </row>
    <row r="265" spans="1:3" x14ac:dyDescent="0.3">
      <c r="A265" s="1" t="str" vm="186">
        <f>CUBEMEMBER("SINGER_NIVEIN Health_Care_Cube","[Dim Doctor].[Doctor ID].&amp;[890]")</f>
        <v>890</v>
      </c>
    </row>
    <row r="266" spans="1:3" x14ac:dyDescent="0.3">
      <c r="A266" s="2" t="str" vm="168">
        <f>CUBEMEMBER("SINGER_NIVEIN Health_Care_Cube",{"[Dim Doctor].[Doctor ID].&amp;[890]","[Dim Doctor].[Doctor Name].&amp;[Fredericka]"})</f>
        <v>Fredericka</v>
      </c>
    </row>
    <row r="267" spans="1:3" x14ac:dyDescent="0.3">
      <c r="A267" s="3" t="str" vm="150">
        <f>CUBEMEMBER("SINGER_NIVEIN Health_Care_Cube",{"[Dim Doctor].[Doctor ID].&amp;[890]","[Dim Doctor].[Doctor Name].&amp;[Fredericka]","[Dim Patient].[First Name].&amp;[Brietta]"})</f>
        <v>Brietta</v>
      </c>
    </row>
    <row r="268" spans="1:3" x14ac:dyDescent="0.3">
      <c r="A268" s="4" t="str" vm="131">
        <f>CUBEMEMBER("SINGER_NIVEIN Health_Care_Cube",{"[Dim Doctor].[Doctor ID].&amp;[890]","[Dim Doctor].[Doctor Name].&amp;[Fredericka]","[Dim Patient].[First Name].&amp;[Brietta]","[Dim Patient].[Patient ID].&amp;[256]"})</f>
        <v>256</v>
      </c>
    </row>
    <row r="269" spans="1:3" x14ac:dyDescent="0.3">
      <c r="A269" s="5" t="str" vm="13">
        <f>CUBEMEMBER("SINGER_NIVEIN Health_Care_Cube",{"[Dim Doctor].[Doctor ID].&amp;[890]","[Dim Doctor].[Doctor Name].&amp;[Fredericka]","[Dim Patient].[First Name].&amp;[Brietta]","[Dim Patient].[Patient ID].&amp;[256]","[Dim Procedure].[Procedure Name].&amp;[Nephrectomy]"})</f>
        <v>Nephrectomy</v>
      </c>
      <c r="B269" vm="332">
        <f>CUBEVALUE("SINGER_NIVEIN Health_Care_Cube",$A269,B$1)</f>
        <v>437</v>
      </c>
      <c r="C269" vm="328">
        <f>CUBEVALUE("SINGER_NIVEIN Health_Care_Cube",$A269,C$1)</f>
        <v>1</v>
      </c>
    </row>
    <row r="270" spans="1:3" x14ac:dyDescent="0.3">
      <c r="A270" s="3" t="str" vm="3">
        <f>CUBEMEMBER("SINGER_NIVEIN Health_Care_Cube",{"[Dim Doctor].[Doctor ID].&amp;[890]","[Dim Doctor].[Doctor Name].&amp;[Fredericka]","[Dim Patient].[First Name].&amp;[Taffy]"})</f>
        <v>Taffy</v>
      </c>
    </row>
    <row r="271" spans="1:3" x14ac:dyDescent="0.3">
      <c r="A271" s="4" t="str" vm="52">
        <f>CUBEMEMBER("SINGER_NIVEIN Health_Care_Cube",{"[Dim Doctor].[Doctor ID].&amp;[890]","[Dim Doctor].[Doctor Name].&amp;[Fredericka]","[Dim Patient].[First Name].&amp;[Taffy]","[Dim Patient].[Patient ID].&amp;[435]"})</f>
        <v>435</v>
      </c>
    </row>
    <row r="272" spans="1:3" x14ac:dyDescent="0.3">
      <c r="A272" s="5" t="str" vm="25">
        <f>CUBEMEMBER("SINGER_NIVEIN Health_Care_Cube",{"[Dim Doctor].[Doctor ID].&amp;[890]","[Dim Doctor].[Doctor Name].&amp;[Fredericka]","[Dim Patient].[First Name].&amp;[Taffy]","[Dim Patient].[Patient ID].&amp;[435]","[Dim Procedure].[Procedure Name].&amp;[""Cosmetic procedures (e.g.]"})</f>
        <v>"Cosmetic procedures (e.g.</v>
      </c>
      <c r="B272" vm="457">
        <f>CUBEVALUE("SINGER_NIVEIN Health_Care_Cube",$A272,B$1)</f>
        <v>466</v>
      </c>
      <c r="C272" vm="450">
        <f>CUBEVALUE("SINGER_NIVEIN Health_Care_Cube",$A272,C$1)</f>
        <v>1</v>
      </c>
    </row>
    <row r="273" spans="1:3" x14ac:dyDescent="0.3">
      <c r="A273" s="1" t="str" vm="112">
        <f>CUBEMEMBER("SINGER_NIVEIN Health_Care_Cube","[Dim Doctor].[Doctor ID].&amp;[898]")</f>
        <v>898</v>
      </c>
    </row>
    <row r="274" spans="1:3" x14ac:dyDescent="0.3">
      <c r="A274" s="2" t="str" vm="321">
        <f>CUBEMEMBER("SINGER_NIVEIN Health_Care_Cube",{"[Dim Doctor].[Doctor ID].&amp;[898]","[Dim Doctor].[Doctor Name].&amp;[Georgetta]"})</f>
        <v>Georgetta</v>
      </c>
    </row>
    <row r="275" spans="1:3" x14ac:dyDescent="0.3">
      <c r="A275" s="3" t="str" vm="290">
        <f>CUBEMEMBER("SINGER_NIVEIN Health_Care_Cube",{"[Dim Doctor].[Doctor ID].&amp;[898]","[Dim Doctor].[Doctor Name].&amp;[Georgetta]","[Dim Patient].[First Name].&amp;[Trixi]"})</f>
        <v>Trixi</v>
      </c>
    </row>
    <row r="276" spans="1:3" x14ac:dyDescent="0.3">
      <c r="A276" s="4" t="str" vm="287">
        <f>CUBEMEMBER("SINGER_NIVEIN Health_Care_Cube",{"[Dim Doctor].[Doctor ID].&amp;[898]","[Dim Doctor].[Doctor Name].&amp;[Georgetta]","[Dim Patient].[First Name].&amp;[Trixi]","[Dim Patient].[Patient ID].&amp;[182]"})</f>
        <v>182</v>
      </c>
    </row>
    <row r="277" spans="1:3" x14ac:dyDescent="0.3">
      <c r="A277" s="5" t="str" vm="281">
        <f>CUBEMEMBER("SINGER_NIVEIN Health_Care_Cube",{"[Dim Doctor].[Doctor ID].&amp;[898]","[Dim Doctor].[Doctor Name].&amp;[Georgetta]","[Dim Patient].[First Name].&amp;[Trixi]","[Dim Patient].[Patient ID].&amp;[182]","[Dim Procedure].[Procedure Name].&amp;[Immunotherapy (allergy shots)]"})</f>
        <v>Immunotherapy (allergy shots)</v>
      </c>
      <c r="B277" vm="431">
        <f>CUBEVALUE("SINGER_NIVEIN Health_Care_Cube",$A277,B$1)</f>
        <v>724</v>
      </c>
      <c r="C277" vm="430">
        <f>CUBEVALUE("SINGER_NIVEIN Health_Care_Cube",$A277,C$1)</f>
        <v>1</v>
      </c>
    </row>
    <row r="278" spans="1:3" x14ac:dyDescent="0.3">
      <c r="A278" s="1" t="str" vm="301">
        <f>CUBEMEMBER("SINGER_NIVEIN Health_Care_Cube","[Dim Doctor].[Doctor ID].&amp;[905]")</f>
        <v>905</v>
      </c>
    </row>
    <row r="279" spans="1:3" x14ac:dyDescent="0.3">
      <c r="A279" s="2" t="str" vm="270">
        <f>CUBEMEMBER("SINGER_NIVEIN Health_Care_Cube",{"[Dim Doctor].[Doctor ID].&amp;[905]","[Dim Doctor].[Doctor Name].&amp;[Minne]"})</f>
        <v>Minne</v>
      </c>
    </row>
    <row r="280" spans="1:3" x14ac:dyDescent="0.3">
      <c r="A280" s="3" t="str" vm="222">
        <f>CUBEMEMBER("SINGER_NIVEIN Health_Care_Cube",{"[Dim Doctor].[Doctor ID].&amp;[905]","[Dim Doctor].[Doctor Name].&amp;[Minne]","[Dim Patient].[First Name].&amp;[Chandra]"})</f>
        <v>Chandra</v>
      </c>
    </row>
    <row r="281" spans="1:3" x14ac:dyDescent="0.3">
      <c r="A281" s="4" t="str" vm="93">
        <f>CUBEMEMBER("SINGER_NIVEIN Health_Care_Cube",{"[Dim Doctor].[Doctor ID].&amp;[905]","[Dim Doctor].[Doctor Name].&amp;[Minne]","[Dim Patient].[First Name].&amp;[Chandra]","[Dim Patient].[Patient ID].&amp;[981]"})</f>
        <v>981</v>
      </c>
    </row>
    <row r="282" spans="1:3" x14ac:dyDescent="0.3">
      <c r="A282" s="5" t="str" vm="76">
        <f>CUBEMEMBER("SINGER_NIVEIN Health_Care_Cube",{"[Dim Doctor].[Doctor ID].&amp;[905]","[Dim Doctor].[Doctor Name].&amp;[Minne]","[Dim Patient].[First Name].&amp;[Chandra]","[Dim Patient].[Patient ID].&amp;[981]","[Dim Procedure].[Procedure Name].&amp;[General surgery]"})</f>
        <v>General surgery</v>
      </c>
      <c r="B282" vm="459">
        <f>CUBEVALUE("SINGER_NIVEIN Health_Care_Cube",$A282,B$1)</f>
        <v>251</v>
      </c>
      <c r="C282" vm="327">
        <f>CUBEVALUE("SINGER_NIVEIN Health_Care_Cube",$A282,C$1)</f>
        <v>1</v>
      </c>
    </row>
    <row r="283" spans="1:3" x14ac:dyDescent="0.3">
      <c r="A283" s="1" t="str" vm="51">
        <f>CUBEMEMBER("SINGER_NIVEIN Health_Care_Cube","[Dim Doctor].[Doctor ID].&amp;[916]")</f>
        <v>916</v>
      </c>
    </row>
    <row r="284" spans="1:3" x14ac:dyDescent="0.3">
      <c r="A284" s="2" t="str" vm="24">
        <f>CUBEMEMBER("SINGER_NIVEIN Health_Care_Cube",{"[Dim Doctor].[Doctor ID].&amp;[916]","[Dim Doctor].[Doctor Name].&amp;[Ninnetta]"})</f>
        <v>Ninnetta</v>
      </c>
    </row>
    <row r="285" spans="1:3" x14ac:dyDescent="0.3">
      <c r="A285" s="3" t="str" vm="185">
        <f>CUBEMEMBER("SINGER_NIVEIN Health_Care_Cube",{"[Dim Doctor].[Doctor ID].&amp;[916]","[Dim Doctor].[Doctor Name].&amp;[Ninnetta]","[Dim Patient].[First Name].&amp;[Arlina]"})</f>
        <v>Arlina</v>
      </c>
    </row>
    <row r="286" spans="1:3" x14ac:dyDescent="0.3">
      <c r="A286" s="4" t="str" vm="167">
        <f>CUBEMEMBER("SINGER_NIVEIN Health_Care_Cube",{"[Dim Doctor].[Doctor ID].&amp;[916]","[Dim Doctor].[Doctor Name].&amp;[Ninnetta]","[Dim Patient].[First Name].&amp;[Arlina]","[Dim Patient].[Patient ID].&amp;[178]"})</f>
        <v>178</v>
      </c>
    </row>
    <row r="287" spans="1:3" x14ac:dyDescent="0.3">
      <c r="A287" s="5" t="str" vm="149">
        <f>CUBEMEMBER("SINGER_NIVEIN Health_Care_Cube",{"[Dim Doctor].[Doctor ID].&amp;[916]","[Dim Doctor].[Doctor Name].&amp;[Ninnetta]","[Dim Patient].[First Name].&amp;[Arlina]","[Dim Patient].[Patient ID].&amp;[178]","[Dim Procedure].[Procedure Name].&amp;[General anesthesia for surgeries]"})</f>
        <v>General anesthesia for surgeries</v>
      </c>
      <c r="B287" vm="329">
        <f>CUBEVALUE("SINGER_NIVEIN Health_Care_Cube",$A287,B$1)</f>
        <v>344</v>
      </c>
      <c r="C287" vm="365">
        <f>CUBEVALUE("SINGER_NIVEIN Health_Care_Cube",$A287,C$1)</f>
        <v>1</v>
      </c>
    </row>
    <row r="288" spans="1:3" x14ac:dyDescent="0.3">
      <c r="A288" s="3" t="str" vm="130">
        <f>CUBEMEMBER("SINGER_NIVEIN Health_Care_Cube",{"[Dim Doctor].[Doctor ID].&amp;[916]","[Dim Doctor].[Doctor Name].&amp;[Ninnetta]","[Dim Patient].[First Name].&amp;[Janenna]"})</f>
        <v>Janenna</v>
      </c>
    </row>
    <row r="289" spans="1:3" x14ac:dyDescent="0.3">
      <c r="A289" s="4" t="str" vm="111">
        <f>CUBEMEMBER("SINGER_NIVEIN Health_Care_Cube",{"[Dim Doctor].[Doctor ID].&amp;[916]","[Dim Doctor].[Doctor Name].&amp;[Ninnetta]","[Dim Patient].[First Name].&amp;[Janenna]","[Dim Patient].[Patient ID].&amp;[122]"})</f>
        <v>122</v>
      </c>
    </row>
    <row r="290" spans="1:3" x14ac:dyDescent="0.3">
      <c r="A290" s="5" t="str" vm="246">
        <f>CUBEMEMBER("SINGER_NIVEIN Health_Care_Cube",{"[Dim Doctor].[Doctor ID].&amp;[916]","[Dim Doctor].[Doctor Name].&amp;[Ninnetta]","[Dim Patient].[First Name].&amp;[Janenna]","[Dim Patient].[Patient ID].&amp;[122]","[Dim Procedure].[Procedure Name].&amp;[Medication management]"})</f>
        <v>Medication management</v>
      </c>
      <c r="B290" vm="372">
        <f>CUBEVALUE("SINGER_NIVEIN Health_Care_Cube",$A290,B$1)</f>
        <v>349</v>
      </c>
      <c r="C290" vm="360">
        <f>CUBEVALUE("SINGER_NIVEIN Health_Care_Cube",$A290,C$1)</f>
        <v>1</v>
      </c>
    </row>
    <row r="291" spans="1:3" x14ac:dyDescent="0.3">
      <c r="A291" s="3" t="str" vm="211">
        <f>CUBEMEMBER("SINGER_NIVEIN Health_Care_Cube",{"[Dim Doctor].[Doctor ID].&amp;[916]","[Dim Doctor].[Doctor Name].&amp;[Ninnetta]","[Dim Patient].[First Name].&amp;[Romona]"})</f>
        <v>Romona</v>
      </c>
    </row>
    <row r="292" spans="1:3" x14ac:dyDescent="0.3">
      <c r="A292" s="4" t="str" vm="201">
        <f>CUBEMEMBER("SINGER_NIVEIN Health_Care_Cube",{"[Dim Doctor].[Doctor ID].&amp;[916]","[Dim Doctor].[Doctor Name].&amp;[Ninnetta]","[Dim Patient].[First Name].&amp;[Romona]","[Dim Patient].[Patient ID].&amp;[122]"})</f>
        <v>122</v>
      </c>
    </row>
    <row r="293" spans="1:3" x14ac:dyDescent="0.3">
      <c r="A293" s="5" t="str" vm="92">
        <f>CUBEMEMBER("SINGER_NIVEIN Health_Care_Cube",{"[Dim Doctor].[Doctor ID].&amp;[916]","[Dim Doctor].[Doctor Name].&amp;[Ninnetta]","[Dim Patient].[First Name].&amp;[Romona]","[Dim Patient].[Patient ID].&amp;[122]","[Dim Procedure].[Procedure Name].&amp;[Dialysis]"})</f>
        <v>Dialysis</v>
      </c>
      <c r="B293" vm="339">
        <f>CUBEVALUE("SINGER_NIVEIN Health_Care_Cube",$A293,B$1)</f>
        <v>829</v>
      </c>
      <c r="C293" vm="337">
        <f>CUBEVALUE("SINGER_NIVEIN Health_Care_Cube",$A293,C$1)</f>
        <v>1</v>
      </c>
    </row>
    <row r="294" spans="1:3" x14ac:dyDescent="0.3">
      <c r="A294" s="1" t="str" vm="75">
        <f>CUBEMEMBER("SINGER_NIVEIN Health_Care_Cube","[Dim Doctor].[Doctor ID].&amp;[920]")</f>
        <v>920</v>
      </c>
    </row>
    <row r="295" spans="1:3" x14ac:dyDescent="0.3">
      <c r="A295" s="2" t="str" vm="50">
        <f>CUBEMEMBER("SINGER_NIVEIN Health_Care_Cube",{"[Dim Doctor].[Doctor ID].&amp;[920]","[Dim Doctor].[Doctor Name].&amp;[Catrina]"})</f>
        <v>Catrina</v>
      </c>
    </row>
    <row r="296" spans="1:3" x14ac:dyDescent="0.3">
      <c r="A296" s="3" t="str" vm="23">
        <f>CUBEMEMBER("SINGER_NIVEIN Health_Care_Cube",{"[Dim Doctor].[Doctor ID].&amp;[920]","[Dim Doctor].[Doctor Name].&amp;[Catrina]","[Dim Patient].[First Name].&amp;[Robbi]"})</f>
        <v>Robbi</v>
      </c>
    </row>
    <row r="297" spans="1:3" x14ac:dyDescent="0.3">
      <c r="A297" s="4" t="str" vm="265">
        <f>CUBEMEMBER("SINGER_NIVEIN Health_Care_Cube",{"[Dim Doctor].[Doctor ID].&amp;[920]","[Dim Doctor].[Doctor Name].&amp;[Catrina]","[Dim Patient].[First Name].&amp;[Robbi]","[Dim Patient].[Patient ID].&amp;[876]"})</f>
        <v>876</v>
      </c>
    </row>
    <row r="298" spans="1:3" x14ac:dyDescent="0.3">
      <c r="A298" s="5" t="str" vm="323">
        <f>CUBEMEMBER("SINGER_NIVEIN Health_Care_Cube",{"[Dim Doctor].[Doctor ID].&amp;[920]","[Dim Doctor].[Doctor Name].&amp;[Catrina]","[Dim Patient].[First Name].&amp;[Robbi]","[Dim Patient].[Patient ID].&amp;[876]","[Dim Procedure].[Procedure Name].&amp;[Pediatric surgery]"})</f>
        <v>Pediatric surgery</v>
      </c>
      <c r="B298" vm="444">
        <f>CUBEVALUE("SINGER_NIVEIN Health_Care_Cube",$A298,B$1)</f>
        <v>986</v>
      </c>
      <c r="C298" vm="445">
        <f>CUBEVALUE("SINGER_NIVEIN Health_Care_Cube",$A298,C$1)</f>
        <v>1</v>
      </c>
    </row>
    <row r="299" spans="1:3" x14ac:dyDescent="0.3">
      <c r="A299" s="1" t="str" vm="292">
        <f>CUBEMEMBER("SINGER_NIVEIN Health_Care_Cube","[Dim Doctor].[Doctor ID].&amp;[944]")</f>
        <v>944</v>
      </c>
    </row>
    <row r="300" spans="1:3" x14ac:dyDescent="0.3">
      <c r="A300" s="2" t="str" vm="318">
        <f>CUBEMEMBER("SINGER_NIVEIN Health_Care_Cube",{"[Dim Doctor].[Doctor ID].&amp;[944]","[Dim Doctor].[Doctor Name].&amp;[Jolyn]"})</f>
        <v>Jolyn</v>
      </c>
    </row>
    <row r="301" spans="1:3" x14ac:dyDescent="0.3">
      <c r="A301" s="3" t="str" vm="184">
        <f>CUBEMEMBER("SINGER_NIVEIN Health_Care_Cube",{"[Dim Doctor].[Doctor ID].&amp;[944]","[Dim Doctor].[Doctor Name].&amp;[Jolyn]","[Dim Patient].[First Name].&amp;[Frank]"})</f>
        <v>Frank</v>
      </c>
    </row>
    <row r="302" spans="1:3" x14ac:dyDescent="0.3">
      <c r="A302" s="4" t="str" vm="166">
        <f>CUBEMEMBER("SINGER_NIVEIN Health_Care_Cube",{"[Dim Doctor].[Doctor ID].&amp;[944]","[Dim Doctor].[Doctor Name].&amp;[Jolyn]","[Dim Patient].[First Name].&amp;[Frank]","[Dim Patient].[Patient ID].&amp;[398]"})</f>
        <v>398</v>
      </c>
    </row>
    <row r="303" spans="1:3" x14ac:dyDescent="0.3">
      <c r="A303" s="5" t="str" vm="148">
        <f>CUBEMEMBER("SINGER_NIVEIN Health_Care_Cube",{"[Dim Doctor].[Doctor ID].&amp;[944]","[Dim Doctor].[Doctor Name].&amp;[Jolyn]","[Dim Patient].[First Name].&amp;[Frank]","[Dim Patient].[Patient ID].&amp;[398]","[Dim Procedure].[Procedure Name].&amp;[Chemotherapy]"})</f>
        <v>Chemotherapy</v>
      </c>
      <c r="B303" vm="395">
        <f>CUBEVALUE("SINGER_NIVEIN Health_Care_Cube",$A303,B$1)</f>
        <v>553</v>
      </c>
      <c r="C303" vm="394">
        <f>CUBEVALUE("SINGER_NIVEIN Health_Care_Cube",$A303,C$1)</f>
        <v>1</v>
      </c>
    </row>
    <row r="304" spans="1:3" x14ac:dyDescent="0.3">
      <c r="A304" s="1" t="str" vm="129">
        <f>CUBEMEMBER("SINGER_NIVEIN Health_Care_Cube","[Dim Doctor].[Doctor ID].&amp;[947]")</f>
        <v>947</v>
      </c>
    </row>
    <row r="305" spans="1:3" x14ac:dyDescent="0.3">
      <c r="A305" s="2" t="str" vm="12">
        <f>CUBEMEMBER("SINGER_NIVEIN Health_Care_Cube",{"[Dim Doctor].[Doctor ID].&amp;[947]","[Dim Doctor].[Doctor Name].&amp;[Carolina]"})</f>
        <v>Carolina</v>
      </c>
    </row>
    <row r="306" spans="1:3" x14ac:dyDescent="0.3">
      <c r="A306" s="3" t="str" vm="2">
        <f>CUBEMEMBER("SINGER_NIVEIN Health_Care_Cube",{"[Dim Doctor].[Doctor ID].&amp;[947]","[Dim Doctor].[Doctor Name].&amp;[Carolina]","[Dim Patient].[First Name].&amp;[Morganica]"})</f>
        <v>Morganica</v>
      </c>
    </row>
    <row r="307" spans="1:3" x14ac:dyDescent="0.3">
      <c r="A307" s="4" t="str" vm="49">
        <f>CUBEMEMBER("SINGER_NIVEIN Health_Care_Cube",{"[Dim Doctor].[Doctor ID].&amp;[947]","[Dim Doctor].[Doctor Name].&amp;[Carolina]","[Dim Patient].[First Name].&amp;[Morganica]","[Dim Patient].[Patient ID].&amp;[853]"})</f>
        <v>853</v>
      </c>
    </row>
    <row r="308" spans="1:3" x14ac:dyDescent="0.3">
      <c r="A308" s="5" t="str" vm="22">
        <f>CUBEMEMBER("SINGER_NIVEIN Health_Care_Cube",{"[Dim Doctor].[Doctor ID].&amp;[947]","[Dim Doctor].[Doctor Name].&amp;[Carolina]","[Dim Patient].[First Name].&amp;[Morganica]","[Dim Patient].[Patient ID].&amp;[853]","[Dim Procedure].[Procedure Name].&amp;[Coronary artery bypass surgery]"})</f>
        <v>Coronary artery bypass surgery</v>
      </c>
      <c r="B308" vm="463">
        <f>CUBEVALUE("SINGER_NIVEIN Health_Care_Cube",$A308,B$1)</f>
        <v>303</v>
      </c>
      <c r="C308" vm="347">
        <f>CUBEVALUE("SINGER_NIVEIN Health_Care_Cube",$A308,C$1)</f>
        <v>1</v>
      </c>
    </row>
    <row r="309" spans="1:3" x14ac:dyDescent="0.3">
      <c r="A309" s="3" t="str" vm="110">
        <f>CUBEMEMBER("SINGER_NIVEIN Health_Care_Cube",{"[Dim Doctor].[Doctor ID].&amp;[947]","[Dim Doctor].[Doctor Name].&amp;[Carolina]","[Dim Patient].[First Name].&amp;[Tabbatha]"})</f>
        <v>Tabbatha</v>
      </c>
    </row>
    <row r="310" spans="1:3" x14ac:dyDescent="0.3">
      <c r="A310" s="4" t="str" vm="315">
        <f>CUBEMEMBER("SINGER_NIVEIN Health_Care_Cube",{"[Dim Doctor].[Doctor ID].&amp;[947]","[Dim Doctor].[Doctor Name].&amp;[Carolina]","[Dim Patient].[First Name].&amp;[Tabbatha]","[Dim Patient].[Patient ID].&amp;[903]"})</f>
        <v>903</v>
      </c>
    </row>
    <row r="311" spans="1:3" x14ac:dyDescent="0.3">
      <c r="A311" s="5" t="str" vm="310">
        <f>CUBEMEMBER("SINGER_NIVEIN Health_Care_Cube",{"[Dim Doctor].[Doctor ID].&amp;[947]","[Dim Doctor].[Doctor Name].&amp;[Carolina]","[Dim Patient].[First Name].&amp;[Tabbatha]","[Dim Patient].[Patient ID].&amp;[903]","[Dim Procedure].[Procedure Name].&amp;[General surgery]"})</f>
        <v>General surgery</v>
      </c>
      <c r="B311" vm="442">
        <f>CUBEVALUE("SINGER_NIVEIN Health_Care_Cube",$A311,B$1)</f>
        <v>528</v>
      </c>
      <c r="C311" vm="443">
        <f>CUBEVALUE("SINGER_NIVEIN Health_Care_Cube",$A311,C$1)</f>
        <v>1</v>
      </c>
    </row>
    <row r="312" spans="1:3" x14ac:dyDescent="0.3">
      <c r="A312" s="1" t="str" vm="300">
        <f>CUBEMEMBER("SINGER_NIVEIN Health_Care_Cube","[Dim Doctor].[Doctor ID].&amp;[956]")</f>
        <v>956</v>
      </c>
    </row>
    <row r="313" spans="1:3" x14ac:dyDescent="0.3">
      <c r="A313" s="2" t="str" vm="269">
        <f>CUBEMEMBER("SINGER_NIVEIN Health_Care_Cube",{"[Dim Doctor].[Doctor ID].&amp;[956]","[Dim Doctor].[Doctor Name].&amp;[Helsa]"})</f>
        <v>Helsa</v>
      </c>
    </row>
    <row r="314" spans="1:3" x14ac:dyDescent="0.3">
      <c r="A314" s="3" t="str" vm="252">
        <f>CUBEMEMBER("SINGER_NIVEIN Health_Care_Cube",{"[Dim Doctor].[Doctor ID].&amp;[956]","[Dim Doctor].[Doctor Name].&amp;[Helsa]","[Dim Patient].[First Name].&amp;[Lorie]"})</f>
        <v>Lorie</v>
      </c>
    </row>
    <row r="315" spans="1:3" x14ac:dyDescent="0.3">
      <c r="A315" s="4" t="str" vm="217">
        <f>CUBEMEMBER("SINGER_NIVEIN Health_Care_Cube",{"[Dim Doctor].[Doctor ID].&amp;[956]","[Dim Doctor].[Doctor Name].&amp;[Helsa]","[Dim Patient].[First Name].&amp;[Lorie]","[Dim Patient].[Patient ID].&amp;[960]"})</f>
        <v>960</v>
      </c>
    </row>
    <row r="316" spans="1:3" x14ac:dyDescent="0.3">
      <c r="A316" s="5" t="str" vm="241">
        <f>CUBEMEMBER("SINGER_NIVEIN Health_Care_Cube",{"[Dim Doctor].[Doctor ID].&amp;[956]","[Dim Doctor].[Doctor Name].&amp;[Helsa]","[Dim Patient].[First Name].&amp;[Lorie]","[Dim Patient].[Patient ID].&amp;[960]","[Dim Procedure].[Procedure Name].&amp;[Cochlear implant surgery]"})</f>
        <v>Cochlear implant surgery</v>
      </c>
      <c r="B316" vm="418">
        <f>CUBEVALUE("SINGER_NIVEIN Health_Care_Cube",$A316,B$1)</f>
        <v>266</v>
      </c>
      <c r="C316" vm="419">
        <f>CUBEVALUE("SINGER_NIVEIN Health_Care_Cube",$A316,C$1)</f>
        <v>1</v>
      </c>
    </row>
    <row r="317" spans="1:3" x14ac:dyDescent="0.3">
      <c r="A317" s="1" t="str" vm="91">
        <f>CUBEMEMBER("SINGER_NIVEIN Health_Care_Cube","[Dim Doctor].[Doctor ID].&amp;[993]")</f>
        <v>993</v>
      </c>
    </row>
    <row r="318" spans="1:3" x14ac:dyDescent="0.3">
      <c r="A318" s="2" t="str" vm="74">
        <f>CUBEMEMBER("SINGER_NIVEIN Health_Care_Cube",{"[Dim Doctor].[Doctor ID].&amp;[993]","[Dim Doctor].[Doctor Name].&amp;[Sam]"})</f>
        <v>Sam</v>
      </c>
    </row>
    <row r="319" spans="1:3" x14ac:dyDescent="0.3">
      <c r="A319" s="3" t="str" vm="48">
        <f>CUBEMEMBER("SINGER_NIVEIN Health_Care_Cube",{"[Dim Doctor].[Doctor ID].&amp;[993]","[Dim Doctor].[Doctor Name].&amp;[Sam]","[Dim Patient].[First Name].&amp;[Bettine]"})</f>
        <v>Bettine</v>
      </c>
    </row>
    <row r="320" spans="1:3" x14ac:dyDescent="0.3">
      <c r="A320" s="4" t="str" vm="21">
        <f>CUBEMEMBER("SINGER_NIVEIN Health_Care_Cube",{"[Dim Doctor].[Doctor ID].&amp;[993]","[Dim Doctor].[Doctor Name].&amp;[Sam]","[Dim Patient].[First Name].&amp;[Bettine]","[Dim Patient].[Patient ID].&amp;[931]"})</f>
        <v>931</v>
      </c>
    </row>
    <row r="321" spans="1:3" x14ac:dyDescent="0.3">
      <c r="A321" s="5" t="str" vm="183">
        <f>CUBEMEMBER("SINGER_NIVEIN Health_Care_Cube",{"[Dim Doctor].[Doctor ID].&amp;[993]","[Dim Doctor].[Doctor Name].&amp;[Sam]","[Dim Patient].[First Name].&amp;[Bettine]","[Dim Patient].[Patient ID].&amp;[931]","[Dim Procedure].[Procedure Name].&amp;[Psychotherapy]"})</f>
        <v>Psychotherapy</v>
      </c>
      <c r="B321" vm="406">
        <f>CUBEVALUE("SINGER_NIVEIN Health_Care_Cube",$A321,B$1)</f>
        <v>169</v>
      </c>
      <c r="C321" vm="407">
        <f>CUBEVALUE("SINGER_NIVEIN Health_Care_Cube",$A321,C$1)</f>
        <v>1</v>
      </c>
    </row>
    <row r="322" spans="1:3" x14ac:dyDescent="0.3">
      <c r="A322" s="3" t="str" vm="165">
        <f>CUBEMEMBER("SINGER_NIVEIN Health_Care_Cube",{"[Dim Doctor].[Doctor ID].&amp;[993]","[Dim Doctor].[Doctor Name].&amp;[Sam]","[Dim Patient].[First Name].&amp;[Maye]"})</f>
        <v>Maye</v>
      </c>
    </row>
    <row r="323" spans="1:3" x14ac:dyDescent="0.3">
      <c r="A323" s="4" t="str" vm="147">
        <f>CUBEMEMBER("SINGER_NIVEIN Health_Care_Cube",{"[Dim Doctor].[Doctor ID].&amp;[993]","[Dim Doctor].[Doctor Name].&amp;[Sam]","[Dim Patient].[First Name].&amp;[Maye]","[Dim Patient].[Patient ID].&amp;[141]"})</f>
        <v>141</v>
      </c>
    </row>
    <row r="324" spans="1:3" x14ac:dyDescent="0.3">
      <c r="A324" s="5" t="str" vm="128">
        <f>CUBEMEMBER("SINGER_NIVEIN Health_Care_Cube",{"[Dim Doctor].[Doctor ID].&amp;[993]","[Dim Doctor].[Doctor Name].&amp;[Sam]","[Dim Patient].[First Name].&amp;[Maye]","[Dim Patient].[Patient ID].&amp;[141]","[Dim Procedure].[Procedure Name].&amp;[LASIK eye surgery]"})</f>
        <v>LASIK eye surgery</v>
      </c>
      <c r="B324" vm="388">
        <f>CUBEVALUE("SINGER_NIVEIN Health_Care_Cube",$A324,B$1)</f>
        <v>998</v>
      </c>
      <c r="C324" vm="389">
        <f>CUBEVALUE("SINGER_NIVEIN Health_Care_Cube",$A324,C$1)</f>
        <v>1</v>
      </c>
    </row>
    <row r="325" spans="1:3" x14ac:dyDescent="0.3">
      <c r="A325" s="1" t="str" vm="109">
        <f>CUBEMEMBER("SINGER_NIVEIN Health_Care_Cube","[Dim Doctor].[Doctor ID].[All]","Grand Total")</f>
        <v>Grand Total</v>
      </c>
      <c r="B325" vm="386">
        <f>CUBEVALUE("SINGER_NIVEIN Health_Care_Cube",$A325,B$1)</f>
        <v>35444</v>
      </c>
      <c r="C325" vm="387">
        <f>CUBEVALUE("SINGER_NIVEIN Health_Care_Cube",$A325,C$1)</f>
        <v>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DB4D1-8FED-46C7-AFE8-31AFB4561143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Sakindu Rathnasiri</dc:creator>
  <cp:lastModifiedBy>Sakindu Rathnasiri</cp:lastModifiedBy>
  <dcterms:created xsi:type="dcterms:W3CDTF">2025-05-11T07:51:46Z</dcterms:created>
  <dcterms:modified xsi:type="dcterms:W3CDTF">2025-05-13T03:38:37Z</dcterms:modified>
</cp:coreProperties>
</file>