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hijoyKumar\Downloads\"/>
    </mc:Choice>
  </mc:AlternateContent>
  <xr:revisionPtr revIDLastSave="0" documentId="13_ncr:1_{8FACD4FA-7CBC-49EF-BFDF-085D9ABBEE62}" xr6:coauthVersionLast="47" xr6:coauthVersionMax="47" xr10:uidLastSave="{00000000-0000-0000-0000-000000000000}"/>
  <bookViews>
    <workbookView xWindow="-108" yWindow="-108" windowWidth="23256" windowHeight="12456" activeTab="1" xr2:uid="{BA22A7E7-1AB7-4098-B12D-87BEDC42654C}"/>
  </bookViews>
  <sheets>
    <sheet name="Controls" sheetId="1" r:id="rId1"/>
    <sheet name="Model Parameters" sheetId="24" r:id="rId2"/>
    <sheet name="Drug Cost" sheetId="4" r:id="rId3"/>
    <sheet name="Disease Management Costs" sheetId="22" r:id="rId4"/>
    <sheet name="Utilities" sheetId="7" r:id="rId5"/>
    <sheet name="Adverse Event" sheetId="3" r:id="rId6"/>
    <sheet name="AE Incidence" sheetId="8" r:id="rId7"/>
    <sheet name="End of Life cost" sheetId="23" r:id="rId8"/>
    <sheet name="Age related disutilities" sheetId="25" r:id="rId9"/>
    <sheet name="General Mortalities" sheetId="26" r:id="rId10"/>
    <sheet name="Parameters" sheetId="6" r:id="rId11"/>
  </sheets>
  <externalReferences>
    <externalReference r:id="rId12"/>
    <externalReference r:id="rId13"/>
  </externalReferences>
  <definedNames>
    <definedName name="AE_alanine_cost">'Adverse Event'!$C$12</definedName>
    <definedName name="AE_anemic_cost">'Adverse Event'!$C$15</definedName>
    <definedName name="AE_appet_cost">'Adverse Event'!$C$9</definedName>
    <definedName name="AE_aspar_cost">'Adverse Event'!$C$13</definedName>
    <definedName name="AE_creatinine_cost">'Adverse Event'!$C$17</definedName>
    <definedName name="AE_disutil_alanine">'Adverse Event'!$C$27</definedName>
    <definedName name="AE_disutil_anemic">'Adverse Event'!$C$30</definedName>
    <definedName name="AE_disutil_appetite">'Adverse Event'!$C$24</definedName>
    <definedName name="AE_disutil_aspart">'Adverse Event'!$C$28</definedName>
    <definedName name="AE_disutil_creatinine">'Adverse Event'!$C$32</definedName>
    <definedName name="AE_disutil_headache">'Adverse Event'!$C$23</definedName>
    <definedName name="AE_disutil_high_temp">'Adverse Event'!$C$29</definedName>
    <definedName name="AE_disutil_hypo">'Adverse Event'!$C$31</definedName>
    <definedName name="AE_disutil_nausea">'Adverse Event'!$C$25</definedName>
    <definedName name="AE_disutil_oedema">'Adverse Event'!$C$22</definedName>
    <definedName name="AE_disutil_vomit">'Adverse Event'!$C$26</definedName>
    <definedName name="AE_headache_cost">'Adverse Event'!$C$8</definedName>
    <definedName name="AE_high_temp_cost">'Adverse Event'!$C$14</definedName>
    <definedName name="AE_hypo_cost">'Adverse Event'!$C$16</definedName>
    <definedName name="AE_naus_cost">'Adverse Event'!$C$10</definedName>
    <definedName name="AE_oedema_cost">'Adverse Event'!$C$7</definedName>
    <definedName name="AE_vomit_cost">'Adverse Event'!$C$11</definedName>
    <definedName name="assumedse">Parameters!#REF!</definedName>
    <definedName name="CEAC_Clear">#REF!</definedName>
    <definedName name="chemo_bed_cost">'Disease Management Costs'!$E$22</definedName>
    <definedName name="chemo_blood_test_cost">'Disease Management Costs'!$E$25</definedName>
    <definedName name="chemo_electro_cost">'Disease Management Costs'!$E$28</definedName>
    <definedName name="chemo_outp_service_cost">'Disease Management Costs'!$E$23</definedName>
    <definedName name="chemo_sero_exam_cost">'Disease Management Costs'!$E$24</definedName>
    <definedName name="chemo_stool_test_cost">'Disease Management Costs'!$E$27</definedName>
    <definedName name="chemo_urine_test_cost">'Disease Management Costs'!$E$26</definedName>
    <definedName name="con_disc">Controls!$D$31</definedName>
    <definedName name="con_DR_costs">Controls!$D$29</definedName>
    <definedName name="con_DR_QALYs">Controls!$D$28</definedName>
    <definedName name="con_HCC">Controls!$D$12</definedName>
    <definedName name="con_mean_age">Controls!#REF!</definedName>
    <definedName name="con_modelstructure">Controls!$D$33</definedName>
    <definedName name="con_modelstructure_code">Controls!$F$33</definedName>
    <definedName name="con_N_age">Controls!#REF!</definedName>
    <definedName name="con_sd_age">Controls!#REF!</definedName>
    <definedName name="con_TW">[1]Controls!$D$36</definedName>
    <definedName name="con_TWE">Controls!$D$46</definedName>
    <definedName name="con_WTP">Controls!$D$14</definedName>
    <definedName name="cycle_length">'[2]&lt;Central Data Control&gt;'!$E$16</definedName>
    <definedName name="cycles_in_months">Controls!$D$9</definedName>
    <definedName name="first_bed_cost">'Disease Management Costs'!$E$8</definedName>
    <definedName name="first_bone_scan_cost">'Disease Management Costs'!$E$13</definedName>
    <definedName name="first_bronch_cost">'Disease Management Costs'!$E$16</definedName>
    <definedName name="first_CT_cost">'Disease Management Costs'!$E$12</definedName>
    <definedName name="first_fib_bronch_cost">'Disease Management Costs'!$E$15</definedName>
    <definedName name="first_gene_seq_cost">'Disease Management Costs'!$E$11</definedName>
    <definedName name="first_MRI_cost">'Disease Management Costs'!$E$14</definedName>
    <definedName name="first_nurse_cost">'Disease Management Costs'!$E$9</definedName>
    <definedName name="first_outp_service_cost">'Disease Management Costs'!$E$10</definedName>
    <definedName name="guma_AE_incidence_alanine">'AE Incidence'!$C$13</definedName>
    <definedName name="guma_AE_incidence_anemic">'AE Incidence'!$C$16</definedName>
    <definedName name="guma_AE_incidence_appet">'AE Incidence'!$C$10</definedName>
    <definedName name="guma_AE_incidence_aspart">'AE Incidence'!$C$14</definedName>
    <definedName name="guma_AE_incidence_creatinine">'AE Incidence'!$C$18</definedName>
    <definedName name="guma_AE_incidence_headache">'AE Incidence'!$C$9</definedName>
    <definedName name="guma_AE_incidence_high_temp">'AE Incidence'!$C$15</definedName>
    <definedName name="guma_AE_incidence_hypo">'AE Incidence'!$C$17</definedName>
    <definedName name="guma_AE_incidence_nausea">'AE Incidence'!$C$11</definedName>
    <definedName name="guma_AE_incidence_oedema">'AE Incidence'!$C$8</definedName>
    <definedName name="guma_AE_incidence_vomit">'AE Incidence'!$C$12</definedName>
    <definedName name="guma_OS_exp_lambda">'Model Parameters'!$F$10</definedName>
    <definedName name="guma_per_cycle_drug_cost">'Drug Cost'!$D$10</definedName>
    <definedName name="guma_PFS_lognorm_lambda">'Model Parameters'!$F$11</definedName>
    <definedName name="guma_PFS_lognorm_sigma">'Model Parameters'!$G$11</definedName>
    <definedName name="ICER_controls">#REF!</definedName>
    <definedName name="int_cost">Parameters!#REF!</definedName>
    <definedName name="lists_modelstructure">#REF!</definedName>
    <definedName name="lists_modelstructure_code">#REF!</definedName>
    <definedName name="lists_perspective">#REF!</definedName>
    <definedName name="lists_perspective_codes">#REF!</definedName>
    <definedName name="model_setting">Parameters!#REF!</definedName>
    <definedName name="n_patients_control" localSheetId="1">'Model Parameters'!#REF!</definedName>
    <definedName name="n_patients_control">'Drug Cost'!#REF!</definedName>
    <definedName name="n_patients_intervention" localSheetId="1">'Model Parameters'!#REF!</definedName>
    <definedName name="n_patients_intervention">'Drug Cost'!#REF!</definedName>
    <definedName name="NMB_controls">#REF!</definedName>
    <definedName name="OWSA_first_par">#REF!</definedName>
    <definedName name="OWSA_last_run">#REF!</definedName>
    <definedName name="OWSA_last_run_structure">#REF!</definedName>
    <definedName name="OWSA_live">#REF!</definedName>
    <definedName name="OWSA_lower_paste">#REF!</definedName>
    <definedName name="OWSA_n">#REF!</definedName>
    <definedName name="OWSA_results">#REF!</definedName>
    <definedName name="OWSA_upper_paste">#REF!</definedName>
    <definedName name="p_con_age">Parameters!#REF!</definedName>
    <definedName name="p_OWSA_start">Parameters!#REF!</definedName>
    <definedName name="p_PSA_start">Parameters!#REF!</definedName>
    <definedName name="Para_start">Parameters!#REF!</definedName>
    <definedName name="param_count">Parameters!#REF!</definedName>
    <definedName name="part_per_grp" localSheetId="1">'Model Parameters'!#REF!</definedName>
    <definedName name="part_per_grp">'Drug Cost'!#REF!</definedName>
    <definedName name="patient_mean_BSA">Controls!$D$39</definedName>
    <definedName name="patient_mean_weight">Controls!$D$38</definedName>
    <definedName name="pct_female">[2]Specifications!$H$39</definedName>
    <definedName name="peme_cisp_per_cycle_drug_cost">'Drug Cost'!$D$12</definedName>
    <definedName name="PSA_CEAC_live">#REF!</definedName>
    <definedName name="PSA_CEAC_paste">#REF!</definedName>
    <definedName name="PSA_clear">#REF!</definedName>
    <definedName name="PSA_count">#REF!</definedName>
    <definedName name="PSA_iterations">#REF!</definedName>
    <definedName name="PSA_lastrun">#REF!</definedName>
    <definedName name="PSA_live_copy">#REF!</definedName>
    <definedName name="PSA_paste">#REF!</definedName>
    <definedName name="PSA_timestamp">#REF!</definedName>
    <definedName name="return_blood_test_cost">'Disease Management Costs'!$E$18</definedName>
    <definedName name="return_electro_cost">'Disease Management Costs'!$E$21</definedName>
    <definedName name="return_sero_exam_cost">'Disease Management Costs'!$E$17</definedName>
    <definedName name="return_stool_test_cost">'Disease Management Costs'!$E$20</definedName>
    <definedName name="return_urine_test_cost">'Disease Management Costs'!$E$19</definedName>
    <definedName name="savo_AE_incidence_alanine">'AE Incidence'!$D$13</definedName>
    <definedName name="savo_AE_incidence_anemic">'AE Incidence'!$D$16</definedName>
    <definedName name="savo_AE_incidence_appet">'AE Incidence'!$D$10</definedName>
    <definedName name="savo_AE_incidence_aspart">'AE Incidence'!$D$14</definedName>
    <definedName name="savo_AE_incidence_creatinine">'AE Incidence'!$D$18</definedName>
    <definedName name="savo_AE_incidence_headache">'AE Incidence'!$D$9</definedName>
    <definedName name="savo_AE_incidence_high_temp">'AE Incidence'!$D$15</definedName>
    <definedName name="savo_AE_incidence_hypo">'AE Incidence'!$D$17</definedName>
    <definedName name="savo_AE_incidence_nausea">'AE Incidence'!$D$11</definedName>
    <definedName name="savo_AE_incidence_oedema">'AE Incidence'!$D$8</definedName>
    <definedName name="savo_AE_incidence_vomit">'AE Incidence'!$D$12</definedName>
    <definedName name="savo_OS_exp_lambda">'Model Parameters'!$F$12</definedName>
    <definedName name="savo_per_cycle_drug_cost">'Drug Cost'!$D$11</definedName>
    <definedName name="savo_PFS_lognorm_lambda">'Model Parameters'!$F$13</definedName>
    <definedName name="savo_PFS_lognorm_sigma">'Model Parameters'!$G$13</definedName>
    <definedName name="starting_age">[2]Specifications!$H$38</definedName>
    <definedName name="terminal_cost">'End of Life cost'!$C$7</definedName>
    <definedName name="time_dep">Parameters!#REF!</definedName>
    <definedName name="total_int_cost">#REF!</definedName>
    <definedName name="Use_in_OWSA">Parameters!#REF!</definedName>
    <definedName name="util_PD">Utilities!$C$9</definedName>
    <definedName name="util_PFS">Utilities!$C$8</definedName>
    <definedName name="utility_pfs">Parameters!$D$9</definedName>
    <definedName name="WTP_lis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6" l="1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4" i="26"/>
  <c r="D93" i="6" l="1"/>
  <c r="D92" i="6"/>
  <c r="D91" i="6"/>
  <c r="D90" i="6"/>
  <c r="D89" i="6"/>
  <c r="D88" i="6"/>
  <c r="D87" i="6"/>
  <c r="H93" i="26"/>
  <c r="G85" i="26"/>
  <c r="H85" i="26" s="1"/>
  <c r="G86" i="26"/>
  <c r="H86" i="26" s="1"/>
  <c r="G87" i="26"/>
  <c r="H87" i="26" s="1"/>
  <c r="G88" i="26"/>
  <c r="H88" i="26" s="1"/>
  <c r="G89" i="26"/>
  <c r="H89" i="26" s="1"/>
  <c r="G90" i="26"/>
  <c r="H90" i="26" s="1"/>
  <c r="G91" i="26"/>
  <c r="H91" i="26" s="1"/>
  <c r="G92" i="26"/>
  <c r="H92" i="26" s="1"/>
  <c r="G93" i="26"/>
  <c r="G94" i="26"/>
  <c r="H94" i="26" s="1"/>
  <c r="G95" i="26"/>
  <c r="H95" i="26" s="1"/>
  <c r="G96" i="26"/>
  <c r="H96" i="26" s="1"/>
  <c r="G97" i="26"/>
  <c r="H97" i="26" s="1"/>
  <c r="G98" i="26"/>
  <c r="H98" i="26" s="1"/>
  <c r="G99" i="26"/>
  <c r="H99" i="26" s="1"/>
  <c r="G100" i="26"/>
  <c r="H100" i="26" s="1"/>
  <c r="G101" i="26"/>
  <c r="H101" i="26" s="1"/>
  <c r="G102" i="26"/>
  <c r="H102" i="26" s="1"/>
  <c r="G103" i="26"/>
  <c r="H103" i="26" s="1"/>
  <c r="G104" i="26"/>
  <c r="H104" i="26" s="1"/>
  <c r="G105" i="26"/>
  <c r="H105" i="26" s="1"/>
  <c r="G106" i="26"/>
  <c r="H106" i="26" s="1"/>
  <c r="G107" i="26"/>
  <c r="H107" i="26" s="1"/>
  <c r="G108" i="26"/>
  <c r="H108" i="26" s="1"/>
  <c r="G109" i="26"/>
  <c r="H109" i="26" s="1"/>
  <c r="G110" i="26"/>
  <c r="H110" i="26" s="1"/>
  <c r="G111" i="26"/>
  <c r="H111" i="26" s="1"/>
  <c r="G112" i="26"/>
  <c r="H112" i="26" s="1"/>
  <c r="G113" i="26"/>
  <c r="H113" i="26" s="1"/>
  <c r="G114" i="26"/>
  <c r="H114" i="26" s="1"/>
  <c r="G5" i="26"/>
  <c r="H5" i="26" s="1"/>
  <c r="G6" i="26"/>
  <c r="H6" i="26" s="1"/>
  <c r="G7" i="26"/>
  <c r="H7" i="26" s="1"/>
  <c r="G8" i="26"/>
  <c r="H8" i="26" s="1"/>
  <c r="G9" i="26"/>
  <c r="H9" i="26" s="1"/>
  <c r="G10" i="26"/>
  <c r="H10" i="26" s="1"/>
  <c r="G11" i="26"/>
  <c r="H11" i="26" s="1"/>
  <c r="G12" i="26"/>
  <c r="H12" i="26" s="1"/>
  <c r="G13" i="26"/>
  <c r="H13" i="26" s="1"/>
  <c r="G14" i="26"/>
  <c r="H14" i="26" s="1"/>
  <c r="G15" i="26"/>
  <c r="H15" i="26" s="1"/>
  <c r="G16" i="26"/>
  <c r="H16" i="26" s="1"/>
  <c r="G17" i="26"/>
  <c r="G18" i="26"/>
  <c r="G19" i="26"/>
  <c r="H19" i="26" s="1"/>
  <c r="G20" i="26"/>
  <c r="G21" i="26"/>
  <c r="H21" i="26" s="1"/>
  <c r="G22" i="26"/>
  <c r="H22" i="26" s="1"/>
  <c r="G23" i="26"/>
  <c r="H23" i="26" s="1"/>
  <c r="G24" i="26"/>
  <c r="H24" i="26" s="1"/>
  <c r="G25" i="26"/>
  <c r="H25" i="26" s="1"/>
  <c r="G26" i="26"/>
  <c r="H26" i="26" s="1"/>
  <c r="G27" i="26"/>
  <c r="H27" i="26" s="1"/>
  <c r="G28" i="26"/>
  <c r="H28" i="26" s="1"/>
  <c r="G29" i="26"/>
  <c r="G30" i="26"/>
  <c r="H30" i="26" s="1"/>
  <c r="G31" i="26"/>
  <c r="H31" i="26" s="1"/>
  <c r="G32" i="26"/>
  <c r="H32" i="26" s="1"/>
  <c r="G33" i="26"/>
  <c r="H33" i="26" s="1"/>
  <c r="G34" i="26"/>
  <c r="H34" i="26" s="1"/>
  <c r="G35" i="26"/>
  <c r="H35" i="26" s="1"/>
  <c r="G36" i="26"/>
  <c r="H36" i="26" s="1"/>
  <c r="G37" i="26"/>
  <c r="H37" i="26" s="1"/>
  <c r="G38" i="26"/>
  <c r="H38" i="26" s="1"/>
  <c r="G39" i="26"/>
  <c r="H39" i="26" s="1"/>
  <c r="G40" i="26"/>
  <c r="H40" i="26" s="1"/>
  <c r="G41" i="26"/>
  <c r="H41" i="26" s="1"/>
  <c r="G42" i="26"/>
  <c r="H42" i="26" s="1"/>
  <c r="G43" i="26"/>
  <c r="G44" i="26"/>
  <c r="H44" i="26" s="1"/>
  <c r="G45" i="26"/>
  <c r="H45" i="26" s="1"/>
  <c r="G46" i="26"/>
  <c r="H46" i="26" s="1"/>
  <c r="G47" i="26"/>
  <c r="H47" i="26" s="1"/>
  <c r="G48" i="26"/>
  <c r="H48" i="26" s="1"/>
  <c r="G49" i="26"/>
  <c r="H49" i="26" s="1"/>
  <c r="G50" i="26"/>
  <c r="H50" i="26" s="1"/>
  <c r="G51" i="26"/>
  <c r="H51" i="26" s="1"/>
  <c r="G52" i="26"/>
  <c r="H52" i="26" s="1"/>
  <c r="G53" i="26"/>
  <c r="G54" i="26"/>
  <c r="H54" i="26" s="1"/>
  <c r="G55" i="26"/>
  <c r="H55" i="26" s="1"/>
  <c r="G56" i="26"/>
  <c r="H56" i="26" s="1"/>
  <c r="G57" i="26"/>
  <c r="H57" i="26" s="1"/>
  <c r="G58" i="26"/>
  <c r="H58" i="26" s="1"/>
  <c r="G59" i="26"/>
  <c r="H59" i="26" s="1"/>
  <c r="G60" i="26"/>
  <c r="H60" i="26" s="1"/>
  <c r="G61" i="26"/>
  <c r="H61" i="26" s="1"/>
  <c r="G62" i="26"/>
  <c r="H62" i="26" s="1"/>
  <c r="G63" i="26"/>
  <c r="H63" i="26" s="1"/>
  <c r="G64" i="26"/>
  <c r="H64" i="26" s="1"/>
  <c r="G65" i="26"/>
  <c r="G66" i="26"/>
  <c r="H66" i="26" s="1"/>
  <c r="G67" i="26"/>
  <c r="H67" i="26" s="1"/>
  <c r="G68" i="26"/>
  <c r="H68" i="26" s="1"/>
  <c r="G69" i="26"/>
  <c r="H69" i="26" s="1"/>
  <c r="G70" i="26"/>
  <c r="H70" i="26" s="1"/>
  <c r="G71" i="26"/>
  <c r="H71" i="26" s="1"/>
  <c r="G72" i="26"/>
  <c r="H72" i="26" s="1"/>
  <c r="G73" i="26"/>
  <c r="H73" i="26" s="1"/>
  <c r="G74" i="26"/>
  <c r="H74" i="26" s="1"/>
  <c r="G75" i="26"/>
  <c r="H75" i="26" s="1"/>
  <c r="G76" i="26"/>
  <c r="H76" i="26" s="1"/>
  <c r="G77" i="26"/>
  <c r="H77" i="26" s="1"/>
  <c r="G78" i="26"/>
  <c r="H78" i="26" s="1"/>
  <c r="G79" i="26"/>
  <c r="G80" i="26"/>
  <c r="H80" i="26" s="1"/>
  <c r="G81" i="26"/>
  <c r="H81" i="26" s="1"/>
  <c r="G82" i="26"/>
  <c r="H82" i="26" s="1"/>
  <c r="G83" i="26"/>
  <c r="H83" i="26" s="1"/>
  <c r="G84" i="26"/>
  <c r="H84" i="26" s="1"/>
  <c r="G4" i="26"/>
  <c r="H4" i="26" s="1"/>
  <c r="B5" i="26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B82" i="26" s="1"/>
  <c r="B83" i="26" s="1"/>
  <c r="B84" i="26" s="1"/>
  <c r="B85" i="26" s="1"/>
  <c r="B86" i="26" s="1"/>
  <c r="B87" i="26" s="1"/>
  <c r="B88" i="26" s="1"/>
  <c r="B89" i="26" s="1"/>
  <c r="B90" i="26" s="1"/>
  <c r="B91" i="26" s="1"/>
  <c r="B92" i="26" s="1"/>
  <c r="B93" i="26" s="1"/>
  <c r="B94" i="26" s="1"/>
  <c r="B95" i="26" s="1"/>
  <c r="B96" i="26" s="1"/>
  <c r="B97" i="26" s="1"/>
  <c r="B98" i="26" s="1"/>
  <c r="B99" i="26" s="1"/>
  <c r="B100" i="26" s="1"/>
  <c r="B101" i="26" s="1"/>
  <c r="B102" i="26" s="1"/>
  <c r="B103" i="26" s="1"/>
  <c r="B104" i="26" s="1"/>
  <c r="B105" i="26" s="1"/>
  <c r="B106" i="26" s="1"/>
  <c r="B107" i="26" s="1"/>
  <c r="B108" i="26" s="1"/>
  <c r="B109" i="26" s="1"/>
  <c r="B110" i="26" s="1"/>
  <c r="B111" i="26" s="1"/>
  <c r="B112" i="26" s="1"/>
  <c r="B113" i="26" s="1"/>
  <c r="B114" i="26" s="1"/>
  <c r="H17" i="26"/>
  <c r="H18" i="26"/>
  <c r="H20" i="26"/>
  <c r="H29" i="26"/>
  <c r="H43" i="26"/>
  <c r="H53" i="26"/>
  <c r="H65" i="26"/>
  <c r="H79" i="26"/>
  <c r="G6" i="6"/>
  <c r="F6" i="6"/>
  <c r="G5" i="6"/>
  <c r="F5" i="6"/>
  <c r="D86" i="6" l="1"/>
  <c r="D5" i="6"/>
  <c r="D9" i="1"/>
  <c r="D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 l="1"/>
  <c r="D15" i="6"/>
  <c r="D14" i="6"/>
  <c r="D13" i="6"/>
  <c r="D12" i="6"/>
  <c r="D11" i="6"/>
  <c r="D7" i="6"/>
  <c r="D8" i="6"/>
  <c r="D10" i="6" l="1"/>
  <c r="D9" i="6"/>
</calcChain>
</file>

<file path=xl/sharedStrings.xml><?xml version="1.0" encoding="utf-8"?>
<sst xmlns="http://schemas.openxmlformats.org/spreadsheetml/2006/main" count="470" uniqueCount="319">
  <si>
    <t>Control Settings</t>
  </si>
  <si>
    <t>Model settings</t>
  </si>
  <si>
    <t>Time horizon</t>
  </si>
  <si>
    <t>years</t>
  </si>
  <si>
    <t>time horizon in months</t>
  </si>
  <si>
    <t>Cycle length</t>
  </si>
  <si>
    <t>months</t>
  </si>
  <si>
    <t>Half-cycle correction</t>
  </si>
  <si>
    <t>No</t>
  </si>
  <si>
    <t>Willingness to pay threshold</t>
  </si>
  <si>
    <t>$35,007</t>
  </si>
  <si>
    <t>Apply adverse event cost</t>
  </si>
  <si>
    <t>One-off</t>
  </si>
  <si>
    <t>Apply adverse event disutility</t>
  </si>
  <si>
    <t>Apply general mortality</t>
  </si>
  <si>
    <t>Apply age related disutility</t>
  </si>
  <si>
    <t>Perspectives</t>
  </si>
  <si>
    <t>Country</t>
  </si>
  <si>
    <t>China</t>
  </si>
  <si>
    <t>Economic perspective</t>
  </si>
  <si>
    <t>Payer</t>
  </si>
  <si>
    <t>Low</t>
  </si>
  <si>
    <t>High</t>
  </si>
  <si>
    <t>Discount rates</t>
  </si>
  <si>
    <t>QALYs</t>
  </si>
  <si>
    <t>per year</t>
  </si>
  <si>
    <t>Costs</t>
  </si>
  <si>
    <t>Apply discounting in year 1?</t>
  </si>
  <si>
    <t>Model structure</t>
  </si>
  <si>
    <t>Partitioned Survival Model</t>
  </si>
  <si>
    <t>Population</t>
  </si>
  <si>
    <t>Patient characteristics</t>
  </si>
  <si>
    <t>Mean</t>
  </si>
  <si>
    <t>Weight</t>
  </si>
  <si>
    <t>BSA</t>
  </si>
  <si>
    <t>Treatment Waning</t>
  </si>
  <si>
    <t>Start Year</t>
  </si>
  <si>
    <t>End Year</t>
  </si>
  <si>
    <t>Drug Costs</t>
  </si>
  <si>
    <t>Group</t>
  </si>
  <si>
    <t>Survival Curve</t>
  </si>
  <si>
    <t>Distribution</t>
  </si>
  <si>
    <t>λ</t>
  </si>
  <si>
    <t>σ</t>
  </si>
  <si>
    <t>Gumarontinib</t>
  </si>
  <si>
    <t>OS</t>
  </si>
  <si>
    <t>Exponential</t>
  </si>
  <si>
    <t>-</t>
  </si>
  <si>
    <t>PFS</t>
  </si>
  <si>
    <t>Savolitinib</t>
  </si>
  <si>
    <t>Drug</t>
  </si>
  <si>
    <t>Unit cost (US$)</t>
  </si>
  <si>
    <t>Reference</t>
  </si>
  <si>
    <t>Drug Costs (per cycle)</t>
  </si>
  <si>
    <t>Cycle cost of Gumarontinib</t>
  </si>
  <si>
    <t xml:space="preserve"> Provided by enterprises</t>
  </si>
  <si>
    <t>Cycle cost of savolitinib</t>
  </si>
  <si>
    <t>Public database: from the China Drug Bidding Database (shuju.menet.com.cn)</t>
  </si>
  <si>
    <t>Cycle cost of Pemetrexed +
cisplatin</t>
  </si>
  <si>
    <t>Disease Management Costs</t>
  </si>
  <si>
    <t>Items</t>
  </si>
  <si>
    <t>Frequency/Days</t>
  </si>
  <si>
    <t>Cost (once) 
(US$)</t>
  </si>
  <si>
    <t>First Visit</t>
  </si>
  <si>
    <t>Bed</t>
  </si>
  <si>
    <t>Nurse</t>
  </si>
  <si>
    <t>Outpatient service</t>
  </si>
  <si>
    <t>Second-generation gene sequencing</t>
  </si>
  <si>
    <t>Contrast enhancement CT</t>
  </si>
  <si>
    <t>Bone Scan</t>
  </si>
  <si>
    <t>Brain MRI</t>
  </si>
  <si>
    <t>Fiberoptic bronchoscopy</t>
  </si>
  <si>
    <t>Bronchoscopy</t>
  </si>
  <si>
    <t>Return visit (targeting drug)</t>
  </si>
  <si>
    <t>Serological examination</t>
  </si>
  <si>
    <t>1 (every six weeks)</t>
  </si>
  <si>
    <t>Routine blood test</t>
  </si>
  <si>
    <t>Routine urine test</t>
  </si>
  <si>
    <t>Routine stool test</t>
  </si>
  <si>
    <t>electrocardiogram</t>
  </si>
  <si>
    <t>Return visit (chemotherapy)</t>
  </si>
  <si>
    <t>3 (every 3 weeks)</t>
  </si>
  <si>
    <t>1 (every 3 weeks)</t>
  </si>
  <si>
    <t>Utilities</t>
  </si>
  <si>
    <t>State</t>
  </si>
  <si>
    <t>Utilities, mean</t>
  </si>
  <si>
    <t>PD</t>
  </si>
  <si>
    <t>Adverse Event Costs</t>
  </si>
  <si>
    <t>Adverse Event</t>
  </si>
  <si>
    <t>AE costs, mean
(US$)</t>
  </si>
  <si>
    <t>Peripheral oedema</t>
  </si>
  <si>
    <t>Zhang et al. (2023)</t>
  </si>
  <si>
    <t>Have a headache</t>
  </si>
  <si>
    <t>Expert opinion from medical oncology departments in 17 Chinese tertiary hospitals</t>
  </si>
  <si>
    <t>Loss of appetite</t>
  </si>
  <si>
    <t>Nauseating</t>
  </si>
  <si>
    <t>Vomiting</t>
  </si>
  <si>
    <t>Elevated alanine aminotransferase</t>
  </si>
  <si>
    <t>Elevated aspartate aminotransferase</t>
  </si>
  <si>
    <t>Have a high-temperature</t>
  </si>
  <si>
    <t>Anemic</t>
  </si>
  <si>
    <t>Hypokalaemia</t>
  </si>
  <si>
    <t>Elevated blood creatinine</t>
  </si>
  <si>
    <t>AE disutility, mean</t>
  </si>
  <si>
    <t>Oedema</t>
  </si>
  <si>
    <t>−0.041</t>
  </si>
  <si>
    <t>−0.057</t>
  </si>
  <si>
    <t>Assumption</t>
  </si>
  <si>
    <t>Doyle et al. (2008)</t>
  </si>
  <si>
    <t>Nafees et al. (2017)</t>
  </si>
  <si>
    <t>Sivignon et al. (2020)</t>
  </si>
  <si>
    <t>Swinburn et al. (2010)</t>
  </si>
  <si>
    <t>Adverse Event Incidence Rates</t>
  </si>
  <si>
    <t xml:space="preserve"> Savolitinib</t>
  </si>
  <si>
    <t>End of Life costs</t>
  </si>
  <si>
    <t>End of Life Care Costs</t>
  </si>
  <si>
    <t>Cost, mean
(US$)</t>
  </si>
  <si>
    <t>Terminal Cost (once)</t>
  </si>
  <si>
    <t>Cycle</t>
  </si>
  <si>
    <t>Year</t>
  </si>
  <si>
    <t>Year (integer)</t>
  </si>
  <si>
    <t>Age of cohort</t>
  </si>
  <si>
    <t>Age-related disutility</t>
  </si>
  <si>
    <t>Cycles</t>
  </si>
  <si>
    <t>Years</t>
  </si>
  <si>
    <t>Annual mortality rate (gender-weighted)</t>
  </si>
  <si>
    <t>Probability of death per cycle</t>
  </si>
  <si>
    <t>Survival probability</t>
  </si>
  <si>
    <t>Parameter name</t>
  </si>
  <si>
    <t>r_label</t>
  </si>
  <si>
    <t>Lower</t>
  </si>
  <si>
    <t>Upper</t>
  </si>
  <si>
    <t>WTP</t>
  </si>
  <si>
    <t>con_WTP</t>
  </si>
  <si>
    <t>Discount rate for QALYs</t>
  </si>
  <si>
    <t>con_DR_QALYs</t>
  </si>
  <si>
    <t>Discount rate for costs</t>
  </si>
  <si>
    <t>con_DR_costs</t>
  </si>
  <si>
    <t>Patient characteristics, weight</t>
  </si>
  <si>
    <t>patient_mean_weight</t>
  </si>
  <si>
    <t>Patient characteristics, BSA</t>
  </si>
  <si>
    <t>patient_mean_BSA</t>
  </si>
  <si>
    <t>Utility, PFS state</t>
  </si>
  <si>
    <t>util_PFS</t>
  </si>
  <si>
    <t>Beta</t>
  </si>
  <si>
    <t>Utility, PD state</t>
  </si>
  <si>
    <t>util_PD</t>
  </si>
  <si>
    <t>Exponential distribution parameter (lambda) of gumarontinib, OS data</t>
  </si>
  <si>
    <t>guma_OS_exp_lambda</t>
  </si>
  <si>
    <t>Exponential distribution parameter (lambda) of savolitinib, OS data</t>
  </si>
  <si>
    <t>savo_OS_exp_lambda</t>
  </si>
  <si>
    <t>Lognormal distribution parameter (lambda) of gumarontinib, PFS data</t>
  </si>
  <si>
    <t>guma_PFS_lognorm_lambda</t>
  </si>
  <si>
    <t>Lognormal distribution parameter (sigma) of gumarontinib, PFS data</t>
  </si>
  <si>
    <t>guma_PFS_lognorm_sigma</t>
  </si>
  <si>
    <t>Lognormal distribution parameter (lambda) of savolitinib, PFS data</t>
  </si>
  <si>
    <t>savo_PFS_lognorm_lambda</t>
  </si>
  <si>
    <t>Lognormal distribution parameter (sigma) of savolitinib, PFS data</t>
  </si>
  <si>
    <t>savo_PFS_lognorm_sigma</t>
  </si>
  <si>
    <t>Per cycle cost of Gumarontinib</t>
  </si>
  <si>
    <t>guma_per_cycle_drug_cost</t>
  </si>
  <si>
    <t>Gamma</t>
  </si>
  <si>
    <t>Per cycle cost of Savolitinib</t>
  </si>
  <si>
    <t>savo_per_cycle_drug_cost</t>
  </si>
  <si>
    <t>Per cycle cost of Pemetrexed + cisplatin</t>
  </si>
  <si>
    <t>peme_cisp_per_cycle_drug_cost</t>
  </si>
  <si>
    <t>First visit bed cost</t>
  </si>
  <si>
    <t>first_bed_cost</t>
  </si>
  <si>
    <t>First visit nurse cost</t>
  </si>
  <si>
    <t>first_nurse_cost</t>
  </si>
  <si>
    <t>First visit outpatient service cost</t>
  </si>
  <si>
    <t>first_outp_service_cost</t>
  </si>
  <si>
    <t>First visit second-generation gene sequencing cost</t>
  </si>
  <si>
    <t>first_gene_seq_cost</t>
  </si>
  <si>
    <t>First visit contrast enhancement CT cost</t>
  </si>
  <si>
    <t>first_CT_cost</t>
  </si>
  <si>
    <t>First visit bone scan cost</t>
  </si>
  <si>
    <t>first_bone_scan_cost</t>
  </si>
  <si>
    <t>First visit brain MRI cost</t>
  </si>
  <si>
    <t>first_MRI_cost</t>
  </si>
  <si>
    <t>First visit fiberoptic bronchoscopy cost</t>
  </si>
  <si>
    <t>first_fib_bronch_cost</t>
  </si>
  <si>
    <t>First visit bronchoscopy cost</t>
  </si>
  <si>
    <t>first_bronch_cost</t>
  </si>
  <si>
    <t>Return visit (targeting drug), serological examination cost</t>
  </si>
  <si>
    <t>return_sero_exam_cost</t>
  </si>
  <si>
    <t>Return visit (targeting drug), routine blood test cost</t>
  </si>
  <si>
    <t>return_blood_test_cost</t>
  </si>
  <si>
    <t>Return visit (targeting drug), routine urine test cost</t>
  </si>
  <si>
    <t>return_urine_test_cost</t>
  </si>
  <si>
    <t>Return visit (targeting drug), routine stool test cost</t>
  </si>
  <si>
    <t>return_stool_test_cost</t>
  </si>
  <si>
    <t>Return visit (targeting drug), electrocardiogram cost</t>
  </si>
  <si>
    <t>return_electro_cost</t>
  </si>
  <si>
    <t>Return visit (chemotherapy), bed cost</t>
  </si>
  <si>
    <t>chemo_bed_cost</t>
  </si>
  <si>
    <t>Return visit (chemotherapy), outpatient service cost</t>
  </si>
  <si>
    <t>chemo_outp_service_cost</t>
  </si>
  <si>
    <t>Return visit (chemotherapy), serological examination cost</t>
  </si>
  <si>
    <t>chemo_sero_exam_cost</t>
  </si>
  <si>
    <t>Return visit (chemotherapy), routine blood test cost</t>
  </si>
  <si>
    <t>chemo_blood_test_cost</t>
  </si>
  <si>
    <t>Return visit (chemotherapy), routine urine test cost</t>
  </si>
  <si>
    <t>chemo_urine_test_cost</t>
  </si>
  <si>
    <t>Return visit (chemotherapy), routine stool test cost</t>
  </si>
  <si>
    <t>chemo_stool_test_cost</t>
  </si>
  <si>
    <t>Return visit (chemotherapy), electrocardiogram cost</t>
  </si>
  <si>
    <t>chemo_electro_cost</t>
  </si>
  <si>
    <t>Adverse event cost, Peripheral oedema</t>
  </si>
  <si>
    <t>AE_oedema_cost</t>
  </si>
  <si>
    <t>Adverse event cost, Have a headache</t>
  </si>
  <si>
    <t>AE_headache_cost</t>
  </si>
  <si>
    <t>Adverse event cost, Loss of appetite</t>
  </si>
  <si>
    <t>AE_appet_cost</t>
  </si>
  <si>
    <t>Adverse event cost, Nauseating</t>
  </si>
  <si>
    <t>AE_naus_cost</t>
  </si>
  <si>
    <t>Adverse event cost, Vomiting</t>
  </si>
  <si>
    <t>AE_vomit_cost</t>
  </si>
  <si>
    <t>Adverse event cost, Elevated alanine aminotransferase</t>
  </si>
  <si>
    <t>AE_alanine_cost</t>
  </si>
  <si>
    <t>Adverse event cost, Elevated aspartate aminotransferase</t>
  </si>
  <si>
    <t>AE_aspar_cost</t>
  </si>
  <si>
    <t>Adverse event cost, Have a high-temperature</t>
  </si>
  <si>
    <t>AE_high_temp_cost</t>
  </si>
  <si>
    <t>Adverse event cost, Anemic</t>
  </si>
  <si>
    <t>AE_anemic_cost</t>
  </si>
  <si>
    <t>Adverse event cost, Hypokalaemia</t>
  </si>
  <si>
    <t>AE_hypo_cost</t>
  </si>
  <si>
    <t>Adverse event cost, Elevated blood creatinine</t>
  </si>
  <si>
    <t>AE_creatinine_cost</t>
  </si>
  <si>
    <t>Adverse event disutility, Peripheral oedema</t>
  </si>
  <si>
    <t>AE_disutil_oedema</t>
  </si>
  <si>
    <t>Adverse event disutility, Have a headache</t>
  </si>
  <si>
    <t>AE_disutil_headache</t>
  </si>
  <si>
    <t>Adverse event disutility, Loss of appetite</t>
  </si>
  <si>
    <t>AE_disutil_appetite</t>
  </si>
  <si>
    <t>Adverse event disutility, Nauseating</t>
  </si>
  <si>
    <t>AE_disutil_nausea</t>
  </si>
  <si>
    <t>Adverse event disutility, Vomiting</t>
  </si>
  <si>
    <t>AE_disutil_vomit</t>
  </si>
  <si>
    <t>Adverse event disutility, Elevated alanine aminotransferase</t>
  </si>
  <si>
    <t>AE_disutil_alanine</t>
  </si>
  <si>
    <t>Adverse event disutility, Elevated aspartate aminotransferase</t>
  </si>
  <si>
    <t>AE_disutil_aspart</t>
  </si>
  <si>
    <t>Adverse event disutility, Have a high-temperature</t>
  </si>
  <si>
    <t>AE_disutil_high_temp</t>
  </si>
  <si>
    <t>Adverse event disutility, Anemic</t>
  </si>
  <si>
    <t>AE_disutil_anemic</t>
  </si>
  <si>
    <t>Adverse event disutility, Hypokalaemia</t>
  </si>
  <si>
    <t>AE_disutil_hypo</t>
  </si>
  <si>
    <t>Adverse event disutility, Elevated blood creatinine</t>
  </si>
  <si>
    <t>AE_disutil_creatinine</t>
  </si>
  <si>
    <t>Adverse event incidence rate of gumarontinib, Peripheral oedema</t>
  </si>
  <si>
    <t>guma_AE_incidence_oedema</t>
  </si>
  <si>
    <t>Adverse event incidence rate of gumarontinib, Have a headache</t>
  </si>
  <si>
    <t>guma_AE_incidence_headache</t>
  </si>
  <si>
    <t>Adverse event incidence rate of gumarontinib, Loss of appetite</t>
  </si>
  <si>
    <t>guma_AE_incidence_appet</t>
  </si>
  <si>
    <t>Adverse event incidence rate of gumarontinib, Nauseating</t>
  </si>
  <si>
    <t>guma_AE_incidence_nausea</t>
  </si>
  <si>
    <t>Adverse event incidence rate of gumarontinib, Vomiting</t>
  </si>
  <si>
    <t>guma_AE_incidence_vomit</t>
  </si>
  <si>
    <t>Adverse event incidence rate of gumarontinib, Elevated alanine aminotransferase</t>
  </si>
  <si>
    <t>guma_AE_incidence_alanine</t>
  </si>
  <si>
    <t>Adverse event incidence rate of gumarontinib, Elevated aspartate aminotransferase</t>
  </si>
  <si>
    <t>guma_AE_incidence_aspart</t>
  </si>
  <si>
    <t>Adverse event incidence rate of gumarontinib, Have a high-temperature</t>
  </si>
  <si>
    <t>guma_AE_incidence_high_temp</t>
  </si>
  <si>
    <t>Adverse event incidence rate of gumarontinib, Anemic</t>
  </si>
  <si>
    <t>guma_AE_incidence_anemic</t>
  </si>
  <si>
    <t>Adverse event incidence rate of gumarontinib, Hypokalaemia</t>
  </si>
  <si>
    <t>guma_AE_incidence_hypo</t>
  </si>
  <si>
    <t>Adverse event incidence rate of gumarontinib, Elevated blood creatinine</t>
  </si>
  <si>
    <t>guma_AE_incidence_creatinine</t>
  </si>
  <si>
    <t>Adverse event incidence rate of savolitinib, Peripheral oedema</t>
  </si>
  <si>
    <t>savo_AE_incidence_oedema</t>
  </si>
  <si>
    <t>Adverse event incidence rate of savolitinib, Have a headache</t>
  </si>
  <si>
    <t>savo_AE_incidence_headache</t>
  </si>
  <si>
    <t>Adverse event incidence rate of savolitinib, Loss of appetite</t>
  </si>
  <si>
    <t>savo_AE_incidence_appet</t>
  </si>
  <si>
    <t>Adverse event incidence rate of savolitinib, Nauseating</t>
  </si>
  <si>
    <t>savo_AE_incidence_nausea</t>
  </si>
  <si>
    <t>Adverse event incidence rate of savolitinib, Vomiting</t>
  </si>
  <si>
    <t>savo_AE_incidence_vomit</t>
  </si>
  <si>
    <t>Adverse event incidence rate of savolitinib, Elevated alanine aminotransferase</t>
  </si>
  <si>
    <t>savo_AE_incidence_alanine</t>
  </si>
  <si>
    <t>Adverse event incidence rate of savolitinib, Elevated aspartate aminotransferase</t>
  </si>
  <si>
    <t>savo_AE_incidence_aspart</t>
  </si>
  <si>
    <t>Adverse event incidence rate of savolitinib, Have a high-temperature</t>
  </si>
  <si>
    <t>savo_AE_incidence_high_temp</t>
  </si>
  <si>
    <t>Adverse event incidence rate of savolitinib, Anemic</t>
  </si>
  <si>
    <t>savo_AE_incidence_anemic</t>
  </si>
  <si>
    <t>Adverse event incidence rate of savolitinib, Hypokalaemia</t>
  </si>
  <si>
    <t>savo_AE_incidence_hypo</t>
  </si>
  <si>
    <t>Adverse event incidence rate of savolitinib, Elevated blood creatinine</t>
  </si>
  <si>
    <t>savo_AE_incidence_creatinine</t>
  </si>
  <si>
    <t>End of life care cost (terminal cost)</t>
  </si>
  <si>
    <t>terminal_cost</t>
  </si>
  <si>
    <t>con_HCC</t>
  </si>
  <si>
    <t>ae_cost_code</t>
  </si>
  <si>
    <t>ae_disutility_code</t>
  </si>
  <si>
    <t>general_mortality_code</t>
  </si>
  <si>
    <t>age_related_disutility</t>
  </si>
  <si>
    <t>Treatment waning</t>
  </si>
  <si>
    <t>con_TW</t>
  </si>
  <si>
    <t>Treatment waning_start</t>
  </si>
  <si>
    <t>TW_start_year</t>
  </si>
  <si>
    <t>Treatment waning_end</t>
  </si>
  <si>
    <t>TW_end_year</t>
  </si>
  <si>
    <t>Cutoff Point</t>
  </si>
  <si>
    <t>Median Duration (weeks)</t>
  </si>
  <si>
    <t>KM</t>
  </si>
  <si>
    <t>t (wks)</t>
  </si>
  <si>
    <t>PFS (p)</t>
  </si>
  <si>
    <t xml:space="preserve">  </t>
  </si>
  <si>
    <t>Approach</t>
  </si>
  <si>
    <t>One-piece</t>
  </si>
  <si>
    <t>OS (p)</t>
  </si>
  <si>
    <t>LogNormal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</si>
</sst>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\ #,##0;[Red]&quot;$&quot;\ \-#,##0"/>
    <numFmt numFmtId="165" formatCode="_(&quot;£&quot;* #,##0.00_);_(&quot;£&quot;* \(#,##0.00\);_(&quot;£&quot;* &quot;-&quot;??_);_(@_)"/>
    <numFmt numFmtId="166" formatCode="0.0%"/>
    <numFmt numFmtId="167" formatCode="0.000"/>
    <numFmt numFmtId="168" formatCode="0.00000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indexed="8"/>
      <name val="Aptos Narrow"/>
      <family val="2"/>
      <scheme val="minor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16"/>
      <color theme="1"/>
      <name val="Calibri"/>
      <family val="2"/>
    </font>
    <font>
      <sz val="16"/>
      <color theme="1"/>
      <name val="Calibri"/>
      <family val="2"/>
    </font>
    <font>
      <b/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</font>
    <font>
      <b/>
      <sz val="10.5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7C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4C9"/>
        <bgColor indexed="64"/>
      </patternFill>
    </fill>
    <fill>
      <patternFill patternType="darkUp">
        <fgColor theme="8"/>
        <bgColor theme="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5E7F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0DCF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7" borderId="0" applyNumberFormat="0" applyFont="0" applyBorder="0" applyAlignment="0" applyProtection="0"/>
    <xf numFmtId="0" fontId="3" fillId="0" borderId="0"/>
    <xf numFmtId="0" fontId="2" fillId="0" borderId="0"/>
    <xf numFmtId="165" fontId="2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76">
    <xf numFmtId="0" fontId="0" fillId="0" borderId="0" xfId="0"/>
    <xf numFmtId="0" fontId="7" fillId="0" borderId="1" xfId="0" applyFont="1" applyBorder="1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10" borderId="1" xfId="0" applyFont="1" applyFill="1" applyBorder="1"/>
    <xf numFmtId="0" fontId="7" fillId="8" borderId="0" xfId="0" applyFont="1" applyFill="1"/>
    <xf numFmtId="0" fontId="7" fillId="8" borderId="20" xfId="0" applyFont="1" applyFill="1" applyBorder="1"/>
    <xf numFmtId="0" fontId="10" fillId="8" borderId="0" xfId="0" applyFont="1" applyFill="1"/>
    <xf numFmtId="0" fontId="6" fillId="0" borderId="0" xfId="0" applyFont="1"/>
    <xf numFmtId="0" fontId="11" fillId="0" borderId="0" xfId="0" applyFont="1"/>
    <xf numFmtId="0" fontId="9" fillId="0" borderId="6" xfId="0" applyFont="1" applyBorder="1"/>
    <xf numFmtId="0" fontId="7" fillId="0" borderId="6" xfId="0" applyFont="1" applyBorder="1"/>
    <xf numFmtId="0" fontId="7" fillId="0" borderId="4" xfId="0" applyFont="1" applyBorder="1"/>
    <xf numFmtId="0" fontId="7" fillId="0" borderId="3" xfId="0" applyFont="1" applyBorder="1"/>
    <xf numFmtId="0" fontId="8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5" xfId="0" applyFont="1" applyBorder="1"/>
    <xf numFmtId="166" fontId="7" fillId="4" borderId="1" xfId="0" applyNumberFormat="1" applyFont="1" applyFill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6" xfId="0" applyFont="1" applyBorder="1"/>
    <xf numFmtId="0" fontId="11" fillId="0" borderId="4" xfId="0" applyFont="1" applyBorder="1"/>
    <xf numFmtId="0" fontId="13" fillId="8" borderId="0" xfId="0" applyFont="1" applyFill="1"/>
    <xf numFmtId="0" fontId="14" fillId="8" borderId="0" xfId="0" applyFont="1" applyFill="1"/>
    <xf numFmtId="0" fontId="10" fillId="8" borderId="20" xfId="0" applyFont="1" applyFill="1" applyBorder="1"/>
    <xf numFmtId="0" fontId="13" fillId="8" borderId="20" xfId="0" applyFont="1" applyFill="1" applyBorder="1"/>
    <xf numFmtId="0" fontId="14" fillId="8" borderId="20" xfId="0" applyFont="1" applyFill="1" applyBorder="1"/>
    <xf numFmtId="0" fontId="10" fillId="0" borderId="0" xfId="0" applyFont="1"/>
    <xf numFmtId="0" fontId="13" fillId="0" borderId="0" xfId="0" applyFont="1"/>
    <xf numFmtId="0" fontId="14" fillId="0" borderId="0" xfId="0" applyFont="1"/>
    <xf numFmtId="0" fontId="7" fillId="5" borderId="18" xfId="0" applyFont="1" applyFill="1" applyBorder="1"/>
    <xf numFmtId="0" fontId="7" fillId="5" borderId="16" xfId="0" applyFont="1" applyFill="1" applyBorder="1"/>
    <xf numFmtId="0" fontId="7" fillId="0" borderId="17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4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0" fontId="7" fillId="11" borderId="1" xfId="0" applyFont="1" applyFill="1" applyBorder="1"/>
    <xf numFmtId="0" fontId="17" fillId="8" borderId="0" xfId="0" applyFont="1" applyFill="1"/>
    <xf numFmtId="0" fontId="17" fillId="8" borderId="20" xfId="0" applyFont="1" applyFill="1" applyBorder="1"/>
    <xf numFmtId="0" fontId="8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167" fontId="16" fillId="0" borderId="0" xfId="0" applyNumberFormat="1" applyFont="1" applyAlignment="1">
      <alignment horizontal="center" vertical="center" wrapText="1"/>
    </xf>
    <xf numFmtId="0" fontId="7" fillId="0" borderId="11" xfId="0" applyFont="1" applyBorder="1"/>
    <xf numFmtId="0" fontId="7" fillId="0" borderId="15" xfId="0" applyFont="1" applyBorder="1"/>
    <xf numFmtId="2" fontId="7" fillId="5" borderId="20" xfId="0" applyNumberFormat="1" applyFont="1" applyFill="1" applyBorder="1" applyAlignment="1">
      <alignment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 wrapText="1"/>
    </xf>
    <xf numFmtId="0" fontId="6" fillId="9" borderId="7" xfId="0" applyFont="1" applyFill="1" applyBorder="1"/>
    <xf numFmtId="0" fontId="6" fillId="9" borderId="21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4" fontId="7" fillId="0" borderId="0" xfId="0" applyNumberFormat="1" applyFont="1" applyAlignment="1">
      <alignment vertical="center" wrapText="1"/>
    </xf>
    <xf numFmtId="4" fontId="7" fillId="0" borderId="20" xfId="0" applyNumberFormat="1" applyFont="1" applyBorder="1" applyAlignment="1">
      <alignment vertical="center" wrapText="1"/>
    </xf>
    <xf numFmtId="4" fontId="7" fillId="0" borderId="21" xfId="0" applyNumberFormat="1" applyFont="1" applyBorder="1" applyAlignment="1">
      <alignment vertical="center" wrapText="1"/>
    </xf>
    <xf numFmtId="0" fontId="0" fillId="0" borderId="17" xfId="0" applyBorder="1"/>
    <xf numFmtId="0" fontId="0" fillId="0" borderId="15" xfId="0" applyBorder="1"/>
    <xf numFmtId="2" fontId="7" fillId="5" borderId="0" xfId="0" applyNumberFormat="1" applyFont="1" applyFill="1" applyAlignment="1">
      <alignment vertical="center" wrapText="1"/>
    </xf>
    <xf numFmtId="167" fontId="7" fillId="0" borderId="0" xfId="0" applyNumberFormat="1" applyFont="1" applyAlignment="1">
      <alignment horizontal="center"/>
    </xf>
    <xf numFmtId="0" fontId="0" fillId="0" borderId="20" xfId="0" applyBorder="1"/>
    <xf numFmtId="0" fontId="7" fillId="0" borderId="10" xfId="0" applyFont="1" applyBorder="1"/>
    <xf numFmtId="0" fontId="7" fillId="0" borderId="9" xfId="0" applyFont="1" applyBorder="1"/>
    <xf numFmtId="0" fontId="7" fillId="0" borderId="20" xfId="0" applyFont="1" applyBorder="1"/>
    <xf numFmtId="0" fontId="7" fillId="0" borderId="16" xfId="0" applyFont="1" applyBorder="1"/>
    <xf numFmtId="0" fontId="7" fillId="5" borderId="0" xfId="0" applyFont="1" applyFill="1"/>
    <xf numFmtId="0" fontId="7" fillId="5" borderId="20" xfId="0" applyFont="1" applyFill="1" applyBorder="1"/>
    <xf numFmtId="167" fontId="7" fillId="5" borderId="0" xfId="0" applyNumberFormat="1" applyFont="1" applyFill="1" applyAlignment="1">
      <alignment horizontal="right" vertical="center" wrapText="1"/>
    </xf>
    <xf numFmtId="167" fontId="7" fillId="5" borderId="0" xfId="0" applyNumberFormat="1" applyFont="1" applyFill="1" applyAlignment="1">
      <alignment vertical="center" wrapText="1"/>
    </xf>
    <xf numFmtId="0" fontId="0" fillId="0" borderId="18" xfId="0" applyBorder="1"/>
    <xf numFmtId="0" fontId="0" fillId="0" borderId="18" xfId="0" applyBorder="1" applyAlignment="1">
      <alignment vertical="center"/>
    </xf>
    <xf numFmtId="0" fontId="8" fillId="0" borderId="18" xfId="8" applyFont="1" applyBorder="1" applyAlignment="1">
      <alignment vertical="center" wrapText="1"/>
    </xf>
    <xf numFmtId="167" fontId="7" fillId="5" borderId="20" xfId="0" applyNumberFormat="1" applyFont="1" applyFill="1" applyBorder="1" applyAlignment="1">
      <alignment vertical="center" wrapText="1"/>
    </xf>
    <xf numFmtId="0" fontId="8" fillId="0" borderId="16" xfId="8" applyFont="1" applyBorder="1" applyAlignment="1">
      <alignment vertical="center" wrapText="1"/>
    </xf>
    <xf numFmtId="0" fontId="6" fillId="8" borderId="12" xfId="0" applyFont="1" applyFill="1" applyBorder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0" fontId="0" fillId="5" borderId="0" xfId="0" applyFill="1"/>
    <xf numFmtId="0" fontId="0" fillId="5" borderId="20" xfId="0" applyFill="1" applyBorder="1"/>
    <xf numFmtId="0" fontId="0" fillId="0" borderId="18" xfId="0" applyBorder="1" applyAlignment="1">
      <alignment wrapText="1"/>
    </xf>
    <xf numFmtId="0" fontId="0" fillId="0" borderId="16" xfId="0" applyBorder="1"/>
    <xf numFmtId="0" fontId="6" fillId="9" borderId="20" xfId="0" applyFont="1" applyFill="1" applyBorder="1" applyAlignment="1">
      <alignment vertical="center" wrapText="1"/>
    </xf>
    <xf numFmtId="0" fontId="6" fillId="9" borderId="16" xfId="0" applyFont="1" applyFill="1" applyBorder="1" applyAlignment="1">
      <alignment vertical="center" wrapText="1"/>
    </xf>
    <xf numFmtId="0" fontId="6" fillId="9" borderId="20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/>
    </xf>
    <xf numFmtId="0" fontId="6" fillId="15" borderId="20" xfId="0" applyFont="1" applyFill="1" applyBorder="1" applyAlignment="1">
      <alignment horizontal="center"/>
    </xf>
    <xf numFmtId="0" fontId="6" fillId="15" borderId="16" xfId="0" applyFont="1" applyFill="1" applyBorder="1" applyAlignment="1">
      <alignment horizontal="center"/>
    </xf>
    <xf numFmtId="0" fontId="6" fillId="9" borderId="12" xfId="0" applyFont="1" applyFill="1" applyBorder="1" applyAlignment="1">
      <alignment horizontal="center"/>
    </xf>
    <xf numFmtId="166" fontId="7" fillId="5" borderId="1" xfId="7" applyNumberFormat="1" applyFont="1" applyFill="1" applyBorder="1"/>
    <xf numFmtId="2" fontId="7" fillId="0" borderId="1" xfId="0" applyNumberFormat="1" applyFont="1" applyBorder="1"/>
    <xf numFmtId="0" fontId="7" fillId="10" borderId="1" xfId="0" applyFont="1" applyFill="1" applyBorder="1" applyAlignment="1">
      <alignment horizontal="left"/>
    </xf>
    <xf numFmtId="0" fontId="7" fillId="10" borderId="2" xfId="0" applyFont="1" applyFill="1" applyBorder="1" applyAlignment="1">
      <alignment horizontal="left"/>
    </xf>
    <xf numFmtId="2" fontId="7" fillId="0" borderId="0" xfId="0" applyNumberFormat="1" applyFont="1"/>
    <xf numFmtId="0" fontId="0" fillId="0" borderId="11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3" fontId="7" fillId="10" borderId="1" xfId="0" applyNumberFormat="1" applyFont="1" applyFill="1" applyBorder="1" applyAlignment="1">
      <alignment horizontal="left"/>
    </xf>
    <xf numFmtId="4" fontId="7" fillId="10" borderId="1" xfId="0" applyNumberFormat="1" applyFont="1" applyFill="1" applyBorder="1" applyAlignment="1">
      <alignment horizontal="left"/>
    </xf>
    <xf numFmtId="4" fontId="6" fillId="0" borderId="1" xfId="0" applyNumberFormat="1" applyFont="1" applyBorder="1" applyAlignment="1">
      <alignment horizontal="center" vertical="top" wrapText="1"/>
    </xf>
    <xf numFmtId="0" fontId="20" fillId="16" borderId="22" xfId="0" applyFont="1" applyFill="1" applyBorder="1" applyAlignment="1">
      <alignment horizontal="center" vertical="center" wrapText="1"/>
    </xf>
    <xf numFmtId="0" fontId="20" fillId="16" borderId="22" xfId="0" applyFont="1" applyFill="1" applyBorder="1" applyAlignment="1">
      <alignment vertical="center" wrapText="1"/>
    </xf>
    <xf numFmtId="0" fontId="0" fillId="0" borderId="1" xfId="0" applyBorder="1"/>
    <xf numFmtId="168" fontId="8" fillId="17" borderId="1" xfId="0" applyNumberFormat="1" applyFont="1" applyFill="1" applyBorder="1" applyAlignment="1">
      <alignment horizontal="center" vertical="center"/>
    </xf>
    <xf numFmtId="168" fontId="0" fillId="0" borderId="1" xfId="0" applyNumberFormat="1" applyBorder="1"/>
    <xf numFmtId="0" fontId="20" fillId="16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/>
    </xf>
    <xf numFmtId="2" fontId="7" fillId="10" borderId="2" xfId="0" applyNumberFormat="1" applyFont="1" applyFill="1" applyBorder="1" applyAlignment="1">
      <alignment horizontal="left"/>
    </xf>
    <xf numFmtId="0" fontId="6" fillId="9" borderId="21" xfId="0" applyFont="1" applyFill="1" applyBorder="1" applyAlignment="1">
      <alignment horizontal="center" vertical="center" wrapText="1"/>
    </xf>
    <xf numFmtId="0" fontId="19" fillId="9" borderId="21" xfId="0" applyFont="1" applyFill="1" applyBorder="1" applyAlignment="1">
      <alignment horizontal="center" vertical="center" wrapText="1"/>
    </xf>
    <xf numFmtId="0" fontId="7" fillId="9" borderId="21" xfId="0" applyFont="1" applyFill="1" applyBorder="1"/>
    <xf numFmtId="0" fontId="7" fillId="9" borderId="8" xfId="0" applyFont="1" applyFill="1" applyBorder="1"/>
    <xf numFmtId="0" fontId="7" fillId="0" borderId="21" xfId="0" applyFont="1" applyBorder="1"/>
    <xf numFmtId="0" fontId="7" fillId="0" borderId="8" xfId="0" applyFont="1" applyBorder="1"/>
    <xf numFmtId="0" fontId="7" fillId="0" borderId="18" xfId="0" applyFont="1" applyBorder="1"/>
    <xf numFmtId="2" fontId="7" fillId="0" borderId="21" xfId="0" applyNumberFormat="1" applyFont="1" applyBorder="1" applyAlignment="1">
      <alignment vertical="center" wrapText="1"/>
    </xf>
    <xf numFmtId="2" fontId="7" fillId="0" borderId="21" xfId="0" applyNumberFormat="1" applyFont="1" applyBorder="1" applyAlignment="1">
      <alignment horizontal="center" vertical="center" wrapText="1"/>
    </xf>
    <xf numFmtId="2" fontId="7" fillId="0" borderId="20" xfId="0" applyNumberFormat="1" applyFont="1" applyBorder="1"/>
    <xf numFmtId="0" fontId="6" fillId="0" borderId="24" xfId="0" applyFont="1" applyBorder="1" applyAlignment="1">
      <alignment horizontal="left"/>
    </xf>
    <xf numFmtId="167" fontId="8" fillId="0" borderId="1" xfId="0" applyNumberFormat="1" applyFont="1" applyBorder="1" applyAlignment="1">
      <alignment horizontal="right"/>
    </xf>
    <xf numFmtId="167" fontId="8" fillId="4" borderId="25" xfId="0" applyNumberFormat="1" applyFont="1" applyFill="1" applyBorder="1" applyAlignment="1">
      <alignment horizontal="right"/>
    </xf>
    <xf numFmtId="167" fontId="8" fillId="4" borderId="26" xfId="0" applyNumberFormat="1" applyFont="1" applyFill="1" applyBorder="1" applyAlignment="1">
      <alignment horizontal="right"/>
    </xf>
    <xf numFmtId="167" fontId="8" fillId="4" borderId="27" xfId="0" applyNumberFormat="1" applyFont="1" applyFill="1" applyBorder="1" applyAlignment="1">
      <alignment horizontal="right"/>
    </xf>
    <xf numFmtId="0" fontId="7" fillId="0" borderId="0" xfId="0" applyFont="1" applyBorder="1" applyAlignment="1">
      <alignment vertical="center" wrapText="1"/>
    </xf>
    <xf numFmtId="4" fontId="7" fillId="0" borderId="0" xfId="0" applyNumberFormat="1" applyFont="1" applyBorder="1" applyAlignment="1">
      <alignment vertical="center" wrapText="1"/>
    </xf>
    <xf numFmtId="2" fontId="7" fillId="0" borderId="0" xfId="0" applyNumberFormat="1" applyFont="1" applyBorder="1" applyAlignment="1">
      <alignment vertical="center" wrapText="1"/>
    </xf>
    <xf numFmtId="0" fontId="7" fillId="0" borderId="0" xfId="0" applyFont="1" applyBorder="1"/>
    <xf numFmtId="2" fontId="7" fillId="0" borderId="0" xfId="0" applyNumberFormat="1" applyFont="1" applyBorder="1" applyAlignment="1">
      <alignment horizontal="center" vertical="center" wrapText="1"/>
    </xf>
    <xf numFmtId="0" fontId="7" fillId="0" borderId="20" xfId="0" applyFont="1" applyBorder="1" applyAlignment="1">
      <alignment vertical="center" wrapText="1"/>
    </xf>
    <xf numFmtId="0" fontId="8" fillId="6" borderId="1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9" borderId="23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13" xfId="0" applyFont="1" applyFill="1" applyBorder="1" applyAlignment="1">
      <alignment horizontal="center"/>
    </xf>
    <xf numFmtId="0" fontId="6" fillId="9" borderId="21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6" fillId="8" borderId="21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9" fillId="12" borderId="17" xfId="0" applyFont="1" applyFill="1" applyBorder="1" applyAlignment="1">
      <alignment horizontal="center" vertical="center" textRotation="90" wrapText="1"/>
    </xf>
    <xf numFmtId="0" fontId="9" fillId="12" borderId="15" xfId="0" applyFont="1" applyFill="1" applyBorder="1" applyAlignment="1">
      <alignment horizontal="center" vertical="center" textRotation="90" wrapText="1"/>
    </xf>
    <xf numFmtId="0" fontId="9" fillId="13" borderId="17" xfId="0" applyFont="1" applyFill="1" applyBorder="1" applyAlignment="1">
      <alignment horizontal="center" vertical="center" textRotation="90" wrapText="1"/>
    </xf>
    <xf numFmtId="0" fontId="9" fillId="14" borderId="17" xfId="0" applyFont="1" applyFill="1" applyBorder="1" applyAlignment="1">
      <alignment horizontal="center" vertical="center" textRotation="90" wrapText="1"/>
    </xf>
    <xf numFmtId="0" fontId="9" fillId="14" borderId="15" xfId="0" applyFont="1" applyFill="1" applyBorder="1" applyAlignment="1">
      <alignment horizontal="center" vertical="center" textRotation="90" wrapText="1"/>
    </xf>
    <xf numFmtId="0" fontId="7" fillId="8" borderId="9" xfId="0" applyFont="1" applyFill="1" applyBorder="1" applyAlignment="1">
      <alignment horizontal="center" vertical="center"/>
    </xf>
    <xf numFmtId="0" fontId="6" fillId="15" borderId="21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8" fillId="0" borderId="18" xfId="8" applyFont="1" applyBorder="1" applyAlignment="1">
      <alignment horizontal="center" vertical="center" wrapText="1"/>
    </xf>
    <xf numFmtId="0" fontId="8" fillId="0" borderId="16" xfId="8" applyFont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/>
    </xf>
    <xf numFmtId="0" fontId="15" fillId="8" borderId="21" xfId="0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0" fontId="7" fillId="0" borderId="19" xfId="0" applyFont="1" applyBorder="1" applyAlignment="1">
      <alignment horizontal="center"/>
    </xf>
  </cellXfs>
  <cellStyles count="9">
    <cellStyle name="Bad 2" xfId="5" xr:uid="{5EDE14EB-25A6-4CBC-9BEF-4981A9C9DA67}"/>
    <cellStyle name="Currency 2" xfId="4" xr:uid="{D460491A-6A86-455C-BCD8-229E61015208}"/>
    <cellStyle name="HiddenCell" xfId="1" xr:uid="{C7E241D2-B738-4A9A-A820-61EEE9F898E3}"/>
    <cellStyle name="Hyperlink" xfId="8" builtinId="8"/>
    <cellStyle name="Neutral 2" xfId="6" xr:uid="{59747A52-8C05-4B8D-858C-624D7A26035D}"/>
    <cellStyle name="Normal" xfId="0" builtinId="0"/>
    <cellStyle name="Normal 13" xfId="2" xr:uid="{F908142C-E8CD-4CFB-B5E7-9F7B8F2CAAF2}"/>
    <cellStyle name="Normal 2 3" xfId="3" xr:uid="{0993446B-FAC3-4051-B622-E01C30481CA4}"/>
    <cellStyle name="Percent" xfId="7" builtinId="5"/>
  </cellStyles>
  <dxfs count="0"/>
  <tableStyles count="0" defaultTableStyle="TableStyleMedium2" defaultPivotStyle="PivotStyleLight16"/>
  <colors>
    <mruColors>
      <color rgb="FFF5E7F5"/>
      <color rgb="FFFFFFCC"/>
      <color rgb="FFF4B084"/>
      <color rgb="FFF0DCF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SakshamAggarwal\Downloads\R_PSM_Model_input_sheet%20-%2015th%20sep.xlsm" TargetMode="External"/><Relationship Id="rId2" Type="http://schemas.microsoft.com/office/2019/04/relationships/externalLinkLongPath" Target="https://cheorssharepoint.sharepoint.com/sites/CHEORSHomePage/Country%20Adaptations/Training%20Materials/CHEORS%20Inhouse%20Training/Advance%20R/PSM%20Model%20Development/Final_R_PSM_Code_24th-sep/R_PSM_Model_input_sheet%20-%2015th%20sep.xlsm?E9CC0E34" TargetMode="External"/><Relationship Id="rId1" Type="http://schemas.openxmlformats.org/officeDocument/2006/relationships/externalLinkPath" Target="file:///\\E9CC0E34\R_PSM_Model_input_sheet%20-%2015th%20sep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asthaBharti_jibumvj\Desktop\LS-004\Singapore%20Adaptations\Singapore%20CEA%20of%20belzutifan%20in%20VHL-RCC%20CNS%20pNET%20-%20LS004%20IA5_September%2012,%202025.xlsm" TargetMode="External"/><Relationship Id="rId1" Type="http://schemas.openxmlformats.org/officeDocument/2006/relationships/externalLinkPath" Target="https://cheorssharepoint.sharepoint.com/Users/AasthaBharti_jibumvj/Desktop/LS-004/Singapore%20Adaptations/Singapore%20CEA%20of%20belzutifan%20in%20VHL-RCC%20CNS%20pNET%20-%20LS004%20IA5_September%2012,%20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Controls"/>
      <sheetName val="Model Parameters"/>
      <sheetName val="Drug Cost"/>
      <sheetName val="Disease Management Costs"/>
      <sheetName val="Utilities"/>
      <sheetName val="Adverse Event"/>
      <sheetName val="AE Incidence"/>
      <sheetName val="End of Life cost"/>
      <sheetName val="Age related disutilities"/>
      <sheetName val="Parameter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"/>
      <sheetName val="Model Overview"/>
      <sheetName val="Model Schema"/>
      <sheetName val="Specifications"/>
      <sheetName val="Model Results &gt;&gt;"/>
      <sheetName val="Disaggregated Base-Case Results"/>
      <sheetName val="Summary Base-Case Results"/>
      <sheetName val="DSA Results"/>
      <sheetName val="DSA Set-up"/>
      <sheetName val="Tornado Setup"/>
      <sheetName val="PSA Setup"/>
      <sheetName val="PSA Results"/>
      <sheetName val="Model Inputs &gt;&gt;"/>
      <sheetName val="Effectiveness"/>
      <sheetName val="Parameter Estimates"/>
      <sheetName val="Effectiveness Validations_SMFS"/>
      <sheetName val="Effectiveness Validations_OS"/>
      <sheetName val="Market Shares"/>
      <sheetName val="Tx Duration"/>
      <sheetName val="Drug &amp; Admin Costs"/>
      <sheetName val="Surgery"/>
      <sheetName val="Safety"/>
      <sheetName val="Utility"/>
      <sheetName val="HCRU"/>
      <sheetName val="Indirect Costs"/>
      <sheetName val="Life Tables"/>
      <sheetName val="Mortality by Cycle"/>
      <sheetName val="&lt;References&gt;"/>
      <sheetName val="&lt;Central Data Control&gt;"/>
      <sheetName val="Raw_HCRU"/>
      <sheetName val="Raw - Utilities"/>
      <sheetName val="Calculations &gt;&gt;"/>
      <sheetName val="ToT"/>
      <sheetName val="TP_TxReg1_RCC"/>
      <sheetName val="TP_TxReg2_RCC"/>
      <sheetName val="TP_TxReg1_CNSHb"/>
      <sheetName val="TP_TxReg2_CNSHb"/>
      <sheetName val="TP_TxReg1_pNET"/>
      <sheetName val="TP_TxReg2_pNET"/>
      <sheetName val="Validation_Chartdata"/>
      <sheetName val="Trace_TxReg1_RCC"/>
      <sheetName val="Trace_TxReg2_RCC"/>
      <sheetName val="Trace_TxReg1_CNSHb"/>
      <sheetName val="Trace_TxReg2_CNSHb"/>
      <sheetName val="Trace_TxReg1_pNET"/>
      <sheetName val="Trace_TxReg2_pNET"/>
      <sheetName val="PSA Calculation"/>
      <sheetName val="Param Output"/>
      <sheetName val="Distrib Validations"/>
      <sheetName val="Sources &gt;&gt;"/>
      <sheetName val="Raw_Param Estimates"/>
      <sheetName val="Raw_Observed KM curves"/>
      <sheetName val="Raw - AEs"/>
      <sheetName val="Raw - Demographics"/>
      <sheetName val="Raw - CP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729B4-999C-47F8-A448-DAFFA87B2D02}">
  <sheetPr codeName="Sheet1">
    <tabColor theme="6" tint="-0.249977111117893"/>
  </sheetPr>
  <dimension ref="B1:I49"/>
  <sheetViews>
    <sheetView showGridLines="0" zoomScale="80" zoomScaleNormal="80" workbookViewId="0">
      <selection activeCell="D14" sqref="D14"/>
    </sheetView>
  </sheetViews>
  <sheetFormatPr defaultColWidth="8.6640625" defaultRowHeight="14.4" x14ac:dyDescent="0.3"/>
  <cols>
    <col min="1" max="1" width="26.6640625" style="2" customWidth="1"/>
    <col min="2" max="2" width="14.88671875" style="2" customWidth="1"/>
    <col min="3" max="3" width="25.88671875" style="2" bestFit="1" customWidth="1"/>
    <col min="4" max="4" width="24.88671875" style="2" customWidth="1"/>
    <col min="5" max="5" width="28.88671875" style="2" customWidth="1"/>
    <col min="6" max="6" width="8.88671875" style="2" bestFit="1" customWidth="1"/>
    <col min="7" max="16384" width="8.6640625" style="2"/>
  </cols>
  <sheetData>
    <row r="1" spans="2:9" s="6" customFormat="1" ht="17.100000000000001" customHeight="1" x14ac:dyDescent="0.3"/>
    <row r="2" spans="2:9" s="6" customFormat="1" ht="17.100000000000001" customHeight="1" x14ac:dyDescent="0.45">
      <c r="B2" s="8" t="s">
        <v>0</v>
      </c>
    </row>
    <row r="3" spans="2:9" s="7" customFormat="1" ht="17.100000000000001" customHeight="1" thickBot="1" x14ac:dyDescent="0.35"/>
    <row r="6" spans="2:9" ht="15.6" x14ac:dyDescent="0.3">
      <c r="B6" s="24" t="s">
        <v>1</v>
      </c>
      <c r="C6" s="12"/>
      <c r="D6" s="12"/>
      <c r="E6" s="12"/>
      <c r="F6" s="12"/>
      <c r="G6" s="12"/>
      <c r="H6" s="12"/>
      <c r="I6" s="12"/>
    </row>
    <row r="8" spans="2:9" x14ac:dyDescent="0.3">
      <c r="B8" s="13" t="s">
        <v>2</v>
      </c>
      <c r="C8" s="14"/>
      <c r="D8" s="15">
        <v>9</v>
      </c>
      <c r="E8" s="2" t="s">
        <v>3</v>
      </c>
    </row>
    <row r="9" spans="2:9" x14ac:dyDescent="0.3">
      <c r="B9" s="2" t="s">
        <v>4</v>
      </c>
      <c r="D9" s="2">
        <f>D8*12</f>
        <v>108</v>
      </c>
    </row>
    <row r="10" spans="2:9" x14ac:dyDescent="0.3">
      <c r="B10" s="13" t="s">
        <v>5</v>
      </c>
      <c r="C10" s="14"/>
      <c r="D10" s="16">
        <v>1</v>
      </c>
      <c r="E10" s="2" t="s">
        <v>6</v>
      </c>
    </row>
    <row r="12" spans="2:9" x14ac:dyDescent="0.3">
      <c r="B12" s="13" t="s">
        <v>7</v>
      </c>
      <c r="C12" s="14"/>
      <c r="D12" s="17" t="s">
        <v>8</v>
      </c>
    </row>
    <row r="14" spans="2:9" x14ac:dyDescent="0.3">
      <c r="B14" s="13" t="s">
        <v>9</v>
      </c>
      <c r="C14" s="14"/>
      <c r="D14" s="18" t="s">
        <v>10</v>
      </c>
    </row>
    <row r="15" spans="2:9" x14ac:dyDescent="0.3">
      <c r="D15"/>
    </row>
    <row r="16" spans="2:9" x14ac:dyDescent="0.3">
      <c r="B16" s="13" t="s">
        <v>11</v>
      </c>
      <c r="C16" s="14"/>
      <c r="D16" s="17" t="s">
        <v>12</v>
      </c>
    </row>
    <row r="17" spans="2:7" x14ac:dyDescent="0.3">
      <c r="D17"/>
    </row>
    <row r="18" spans="2:7" x14ac:dyDescent="0.3">
      <c r="B18" s="13" t="s">
        <v>13</v>
      </c>
      <c r="C18" s="14"/>
      <c r="D18" s="17" t="s">
        <v>12</v>
      </c>
    </row>
    <row r="19" spans="2:7" x14ac:dyDescent="0.3">
      <c r="D19"/>
    </row>
    <row r="20" spans="2:7" x14ac:dyDescent="0.3">
      <c r="B20" s="13" t="s">
        <v>14</v>
      </c>
      <c r="C20" s="14"/>
      <c r="D20" s="17" t="s">
        <v>8</v>
      </c>
    </row>
    <row r="21" spans="2:7" x14ac:dyDescent="0.3">
      <c r="D21"/>
    </row>
    <row r="22" spans="2:7" x14ac:dyDescent="0.3">
      <c r="B22" s="13" t="s">
        <v>15</v>
      </c>
      <c r="C22" s="14"/>
      <c r="D22" s="17" t="s">
        <v>8</v>
      </c>
    </row>
    <row r="24" spans="2:7" x14ac:dyDescent="0.3">
      <c r="B24" s="10" t="s">
        <v>16</v>
      </c>
      <c r="C24" s="14" t="s">
        <v>17</v>
      </c>
      <c r="D24" s="16" t="s">
        <v>18</v>
      </c>
    </row>
    <row r="25" spans="2:7" x14ac:dyDescent="0.3">
      <c r="C25" s="14" t="s">
        <v>19</v>
      </c>
      <c r="D25" s="17" t="s">
        <v>20</v>
      </c>
    </row>
    <row r="26" spans="2:7" x14ac:dyDescent="0.3">
      <c r="D26" s="19"/>
    </row>
    <row r="27" spans="2:7" x14ac:dyDescent="0.3">
      <c r="D27" s="19"/>
      <c r="F27" s="2" t="s">
        <v>21</v>
      </c>
      <c r="G27" s="2" t="s">
        <v>22</v>
      </c>
    </row>
    <row r="28" spans="2:7" x14ac:dyDescent="0.3">
      <c r="B28" s="10" t="s">
        <v>23</v>
      </c>
      <c r="C28" s="20" t="s">
        <v>24</v>
      </c>
      <c r="D28" s="21">
        <v>0.05</v>
      </c>
      <c r="E28" s="2" t="s">
        <v>25</v>
      </c>
      <c r="F28" s="100">
        <v>4.1000000000000002E-2</v>
      </c>
      <c r="G28" s="100">
        <v>5.7000000000000002E-2</v>
      </c>
    </row>
    <row r="29" spans="2:7" x14ac:dyDescent="0.3">
      <c r="C29" s="20" t="s">
        <v>26</v>
      </c>
      <c r="D29" s="21">
        <v>0.05</v>
      </c>
      <c r="E29" s="2" t="s">
        <v>25</v>
      </c>
      <c r="F29" s="100">
        <v>4.1000000000000002E-2</v>
      </c>
      <c r="G29" s="100">
        <v>5.7000000000000002E-2</v>
      </c>
    </row>
    <row r="30" spans="2:7" x14ac:dyDescent="0.3">
      <c r="D30" s="22"/>
    </row>
    <row r="31" spans="2:7" x14ac:dyDescent="0.3">
      <c r="C31" s="14" t="s">
        <v>27</v>
      </c>
      <c r="D31" s="15" t="s">
        <v>8</v>
      </c>
    </row>
    <row r="33" spans="2:9" x14ac:dyDescent="0.3">
      <c r="B33" s="25" t="s">
        <v>28</v>
      </c>
      <c r="C33" s="13"/>
      <c r="D33" s="140" t="s">
        <v>29</v>
      </c>
      <c r="E33" s="140"/>
    </row>
    <row r="35" spans="2:9" ht="15.6" x14ac:dyDescent="0.3">
      <c r="B35" s="11" t="s">
        <v>30</v>
      </c>
      <c r="C35" s="12"/>
      <c r="D35" s="12"/>
      <c r="E35" s="12"/>
      <c r="F35" s="12"/>
      <c r="G35" s="12"/>
      <c r="H35" s="12"/>
      <c r="I35" s="12"/>
    </row>
    <row r="36" spans="2:9" x14ac:dyDescent="0.3">
      <c r="B36" s="9"/>
    </row>
    <row r="37" spans="2:9" x14ac:dyDescent="0.3">
      <c r="B37" s="9" t="s">
        <v>31</v>
      </c>
      <c r="D37" s="23" t="s">
        <v>32</v>
      </c>
      <c r="E37" s="23"/>
      <c r="F37" s="23"/>
    </row>
    <row r="38" spans="2:9" x14ac:dyDescent="0.3">
      <c r="C38" s="2" t="s">
        <v>33</v>
      </c>
      <c r="D38" s="47">
        <v>60</v>
      </c>
    </row>
    <row r="39" spans="2:9" x14ac:dyDescent="0.3">
      <c r="C39" s="2" t="s">
        <v>34</v>
      </c>
      <c r="D39" s="47">
        <v>1.6</v>
      </c>
    </row>
    <row r="43" spans="2:9" ht="15.6" x14ac:dyDescent="0.3">
      <c r="B43" s="11" t="s">
        <v>35</v>
      </c>
      <c r="C43" s="12"/>
      <c r="D43" s="12"/>
      <c r="E43" s="12"/>
      <c r="F43" s="12"/>
      <c r="G43" s="12"/>
      <c r="H43" s="12"/>
      <c r="I43" s="12"/>
    </row>
    <row r="46" spans="2:9" x14ac:dyDescent="0.3">
      <c r="B46" s="13" t="s">
        <v>35</v>
      </c>
      <c r="C46" s="14"/>
      <c r="D46" s="17" t="s">
        <v>8</v>
      </c>
    </row>
    <row r="48" spans="2:9" x14ac:dyDescent="0.3">
      <c r="C48" s="20" t="s">
        <v>36</v>
      </c>
      <c r="D48" s="117">
        <v>5</v>
      </c>
    </row>
    <row r="49" spans="3:4" x14ac:dyDescent="0.3">
      <c r="C49" s="20" t="s">
        <v>37</v>
      </c>
      <c r="D49" s="117">
        <v>8</v>
      </c>
    </row>
  </sheetData>
  <mergeCells count="1">
    <mergeCell ref="D33:E33"/>
  </mergeCells>
  <dataValidations count="4">
    <dataValidation type="list" allowBlank="1" showInputMessage="1" showErrorMessage="1" sqref="D12 D31 D20 D22 D46" xr:uid="{7C2759D4-7DF4-48ED-945E-0B341F42EE0B}">
      <formula1>"Yes, No"</formula1>
    </dataValidation>
    <dataValidation type="list" allowBlank="1" showInputMessage="1" showErrorMessage="1" sqref="D25" xr:uid="{BE123B21-D6A4-4A71-AEB5-E0591E1F1DB5}">
      <formula1>"Payer, Societal"</formula1>
    </dataValidation>
    <dataValidation allowBlank="1" showDropDown="1" showInputMessage="1" showErrorMessage="1" sqref="D33:E33" xr:uid="{A63CEF2C-CE2E-4D7A-AAEA-0A09D212C943}"/>
    <dataValidation type="list" allowBlank="1" showInputMessage="1" showErrorMessage="1" sqref="D16 D18" xr:uid="{3782F43E-4E27-4648-BA16-8B01CB801299}">
      <formula1>"One-off, per cycle"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5229-5789-4CB5-8834-45AD0A461457}">
  <sheetPr>
    <tabColor theme="4" tint="0.59999389629810485"/>
  </sheetPr>
  <dimension ref="B3:K1479"/>
  <sheetViews>
    <sheetView showGridLines="0" workbookViewId="0">
      <selection activeCell="H4" sqref="H4"/>
    </sheetView>
  </sheetViews>
  <sheetFormatPr defaultRowHeight="14.4" x14ac:dyDescent="0.3"/>
  <cols>
    <col min="6" max="6" width="15.33203125" customWidth="1"/>
    <col min="7" max="7" width="19.6640625" customWidth="1"/>
    <col min="8" max="8" width="9.44140625" bestFit="1" customWidth="1"/>
    <col min="10" max="11" width="0" hidden="1" customWidth="1"/>
  </cols>
  <sheetData>
    <row r="3" spans="2:11" ht="29.1" customHeight="1" x14ac:dyDescent="0.3">
      <c r="B3" s="112" t="s">
        <v>123</v>
      </c>
      <c r="C3" s="112" t="s">
        <v>124</v>
      </c>
      <c r="D3" s="112" t="s">
        <v>120</v>
      </c>
      <c r="E3" s="112" t="s">
        <v>121</v>
      </c>
      <c r="F3" s="111" t="s">
        <v>125</v>
      </c>
      <c r="G3" s="111" t="s">
        <v>126</v>
      </c>
      <c r="H3" s="116" t="s">
        <v>127</v>
      </c>
    </row>
    <row r="4" spans="2:11" x14ac:dyDescent="0.3">
      <c r="B4" s="113">
        <v>0</v>
      </c>
      <c r="C4" s="113">
        <v>0</v>
      </c>
      <c r="D4" s="113">
        <v>0</v>
      </c>
      <c r="E4" s="113">
        <v>60</v>
      </c>
      <c r="F4" s="113">
        <f>INDEX($K$4:$K$44,MATCH(E4,$J$4:$J$44,0))</f>
        <v>1.4444849333605852E-2</v>
      </c>
      <c r="G4" s="114">
        <f>IFERROR(1-EXP(-$F4/12),1)</f>
        <v>1.2030132431614105E-3</v>
      </c>
      <c r="H4" s="115">
        <f t="shared" ref="H4:H68" si="0">1-G4</f>
        <v>0.99879698675683859</v>
      </c>
      <c r="J4">
        <v>60</v>
      </c>
      <c r="K4">
        <v>1.4444849333605852E-2</v>
      </c>
    </row>
    <row r="5" spans="2:11" x14ac:dyDescent="0.3">
      <c r="B5" s="113">
        <f>B4+1</f>
        <v>1</v>
      </c>
      <c r="C5" s="113">
        <v>8.3333333333333329E-2</v>
      </c>
      <c r="D5" s="113">
        <v>0</v>
      </c>
      <c r="E5" s="113">
        <v>60</v>
      </c>
      <c r="F5" s="113">
        <f t="shared" ref="F5:F68" si="1">INDEX($K$4:$K$44,MATCH(E5,$J$4:$J$44,0))</f>
        <v>1.4444849333605852E-2</v>
      </c>
      <c r="G5" s="114">
        <f t="shared" ref="G5:G68" si="2">IFERROR(1-EXP(-$F5/12),1)</f>
        <v>1.2030132431614105E-3</v>
      </c>
      <c r="H5" s="115">
        <f t="shared" si="0"/>
        <v>0.99879698675683859</v>
      </c>
      <c r="J5">
        <v>61</v>
      </c>
      <c r="K5">
        <v>1.5521095911538128E-2</v>
      </c>
    </row>
    <row r="6" spans="2:11" x14ac:dyDescent="0.3">
      <c r="B6" s="113">
        <f t="shared" ref="B6:B69" si="3">B5+1</f>
        <v>2</v>
      </c>
      <c r="C6" s="113">
        <v>0.16666666666666666</v>
      </c>
      <c r="D6" s="113">
        <v>0</v>
      </c>
      <c r="E6" s="113">
        <v>60</v>
      </c>
      <c r="F6" s="113">
        <f t="shared" si="1"/>
        <v>1.4444849333605852E-2</v>
      </c>
      <c r="G6" s="114">
        <f t="shared" si="2"/>
        <v>1.2030132431614105E-3</v>
      </c>
      <c r="H6" s="115">
        <f t="shared" si="0"/>
        <v>0.99879698675683859</v>
      </c>
      <c r="J6">
        <v>62</v>
      </c>
      <c r="K6">
        <v>1.6573068472445596E-2</v>
      </c>
    </row>
    <row r="7" spans="2:11" x14ac:dyDescent="0.3">
      <c r="B7" s="113">
        <f t="shared" si="3"/>
        <v>3</v>
      </c>
      <c r="C7" s="113">
        <v>0.25</v>
      </c>
      <c r="D7" s="113">
        <v>0</v>
      </c>
      <c r="E7" s="113">
        <v>60</v>
      </c>
      <c r="F7" s="113">
        <f t="shared" si="1"/>
        <v>1.4444849333605852E-2</v>
      </c>
      <c r="G7" s="114">
        <f t="shared" si="2"/>
        <v>1.2030132431614105E-3</v>
      </c>
      <c r="H7" s="115">
        <f t="shared" si="0"/>
        <v>0.99879698675683859</v>
      </c>
      <c r="J7">
        <v>63</v>
      </c>
      <c r="K7">
        <v>1.7598942590740858E-2</v>
      </c>
    </row>
    <row r="8" spans="2:11" x14ac:dyDescent="0.3">
      <c r="B8" s="113">
        <f t="shared" si="3"/>
        <v>4</v>
      </c>
      <c r="C8" s="113">
        <v>0.33333333333333331</v>
      </c>
      <c r="D8" s="113">
        <v>0</v>
      </c>
      <c r="E8" s="113">
        <v>60</v>
      </c>
      <c r="F8" s="113">
        <f t="shared" si="1"/>
        <v>1.4444849333605852E-2</v>
      </c>
      <c r="G8" s="114">
        <f t="shared" si="2"/>
        <v>1.2030132431614105E-3</v>
      </c>
      <c r="H8" s="115">
        <f t="shared" si="0"/>
        <v>0.99879698675683859</v>
      </c>
      <c r="J8">
        <v>64</v>
      </c>
      <c r="K8">
        <v>1.8646896285786203E-2</v>
      </c>
    </row>
    <row r="9" spans="2:11" x14ac:dyDescent="0.3">
      <c r="B9" s="113">
        <f t="shared" si="3"/>
        <v>5</v>
      </c>
      <c r="C9" s="113">
        <v>0.41666666666666669</v>
      </c>
      <c r="D9" s="113">
        <v>0</v>
      </c>
      <c r="E9" s="113">
        <v>60</v>
      </c>
      <c r="F9" s="113">
        <f t="shared" si="1"/>
        <v>1.4444849333605852E-2</v>
      </c>
      <c r="G9" s="114">
        <f t="shared" si="2"/>
        <v>1.2030132431614105E-3</v>
      </c>
      <c r="H9" s="115">
        <f t="shared" si="0"/>
        <v>0.99879698675683859</v>
      </c>
      <c r="J9">
        <v>65</v>
      </c>
      <c r="K9">
        <v>1.9769319533725419E-2</v>
      </c>
    </row>
    <row r="10" spans="2:11" x14ac:dyDescent="0.3">
      <c r="B10" s="113">
        <f t="shared" si="3"/>
        <v>6</v>
      </c>
      <c r="C10" s="113">
        <v>0.5</v>
      </c>
      <c r="D10" s="113">
        <v>0</v>
      </c>
      <c r="E10" s="113">
        <v>60</v>
      </c>
      <c r="F10" s="113">
        <f t="shared" si="1"/>
        <v>1.4444849333605852E-2</v>
      </c>
      <c r="G10" s="114">
        <f t="shared" si="2"/>
        <v>1.2030132431614105E-3</v>
      </c>
      <c r="H10" s="115">
        <f t="shared" si="0"/>
        <v>0.99879698675683859</v>
      </c>
      <c r="J10">
        <v>66</v>
      </c>
      <c r="K10">
        <v>2.1148565581714497E-2</v>
      </c>
    </row>
    <row r="11" spans="2:11" x14ac:dyDescent="0.3">
      <c r="B11" s="113">
        <f t="shared" si="3"/>
        <v>7</v>
      </c>
      <c r="C11" s="113">
        <v>0.58333333333333337</v>
      </c>
      <c r="D11" s="113">
        <v>0</v>
      </c>
      <c r="E11" s="113">
        <v>60</v>
      </c>
      <c r="F11" s="113">
        <f t="shared" si="1"/>
        <v>1.4444849333605852E-2</v>
      </c>
      <c r="G11" s="114">
        <f t="shared" si="2"/>
        <v>1.2030132431614105E-3</v>
      </c>
      <c r="H11" s="115">
        <f t="shared" si="0"/>
        <v>0.99879698675683859</v>
      </c>
      <c r="J11">
        <v>67</v>
      </c>
      <c r="K11">
        <v>2.2554485914107861E-2</v>
      </c>
    </row>
    <row r="12" spans="2:11" x14ac:dyDescent="0.3">
      <c r="B12" s="113">
        <f t="shared" si="3"/>
        <v>8</v>
      </c>
      <c r="C12" s="113">
        <v>0.66666666666666663</v>
      </c>
      <c r="D12" s="113">
        <v>0</v>
      </c>
      <c r="E12" s="113">
        <v>60</v>
      </c>
      <c r="F12" s="113">
        <f t="shared" si="1"/>
        <v>1.4444849333605852E-2</v>
      </c>
      <c r="G12" s="114">
        <f t="shared" si="2"/>
        <v>1.2030132431614105E-3</v>
      </c>
      <c r="H12" s="115">
        <f t="shared" si="0"/>
        <v>0.99879698675683859</v>
      </c>
      <c r="J12">
        <v>68</v>
      </c>
      <c r="K12">
        <v>2.4090721518560947E-2</v>
      </c>
    </row>
    <row r="13" spans="2:11" x14ac:dyDescent="0.3">
      <c r="B13" s="113">
        <f t="shared" si="3"/>
        <v>9</v>
      </c>
      <c r="C13" s="113">
        <v>0.75</v>
      </c>
      <c r="D13" s="113">
        <v>0</v>
      </c>
      <c r="E13" s="113">
        <v>60</v>
      </c>
      <c r="F13" s="113">
        <f t="shared" si="1"/>
        <v>1.4444849333605852E-2</v>
      </c>
      <c r="G13" s="114">
        <f t="shared" si="2"/>
        <v>1.2030132431614105E-3</v>
      </c>
      <c r="H13" s="115">
        <f t="shared" si="0"/>
        <v>0.99879698675683859</v>
      </c>
      <c r="J13">
        <v>69</v>
      </c>
      <c r="K13">
        <v>2.5709058038765737E-2</v>
      </c>
    </row>
    <row r="14" spans="2:11" x14ac:dyDescent="0.3">
      <c r="B14" s="113">
        <f t="shared" si="3"/>
        <v>10</v>
      </c>
      <c r="C14" s="113">
        <v>0.83333333333333337</v>
      </c>
      <c r="D14" s="113">
        <v>0</v>
      </c>
      <c r="E14" s="113">
        <v>60</v>
      </c>
      <c r="F14" s="113">
        <f t="shared" si="1"/>
        <v>1.4444849333605852E-2</v>
      </c>
      <c r="G14" s="114">
        <f t="shared" si="2"/>
        <v>1.2030132431614105E-3</v>
      </c>
      <c r="H14" s="115">
        <f t="shared" si="0"/>
        <v>0.99879698675683859</v>
      </c>
      <c r="J14">
        <v>70</v>
      </c>
      <c r="K14">
        <v>2.7275001037741164E-2</v>
      </c>
    </row>
    <row r="15" spans="2:11" x14ac:dyDescent="0.3">
      <c r="B15" s="113">
        <f t="shared" si="3"/>
        <v>11</v>
      </c>
      <c r="C15" s="113">
        <v>0.91666666666666663</v>
      </c>
      <c r="D15" s="113">
        <v>0</v>
      </c>
      <c r="E15" s="113">
        <v>60</v>
      </c>
      <c r="F15" s="113">
        <f t="shared" si="1"/>
        <v>1.4444849333605852E-2</v>
      </c>
      <c r="G15" s="114">
        <f t="shared" si="2"/>
        <v>1.2030132431614105E-3</v>
      </c>
      <c r="H15" s="115">
        <f t="shared" si="0"/>
        <v>0.99879698675683859</v>
      </c>
      <c r="J15">
        <v>71</v>
      </c>
      <c r="K15">
        <v>2.912160500879209E-2</v>
      </c>
    </row>
    <row r="16" spans="2:11" x14ac:dyDescent="0.3">
      <c r="B16" s="113">
        <f t="shared" si="3"/>
        <v>12</v>
      </c>
      <c r="C16" s="113">
        <v>1</v>
      </c>
      <c r="D16" s="113">
        <v>1</v>
      </c>
      <c r="E16" s="113">
        <v>61</v>
      </c>
      <c r="F16" s="113">
        <f t="shared" si="1"/>
        <v>1.5521095911538128E-2</v>
      </c>
      <c r="G16" s="114">
        <f t="shared" si="2"/>
        <v>1.292588546142226E-3</v>
      </c>
      <c r="H16" s="115">
        <f t="shared" si="0"/>
        <v>0.99870741145385777</v>
      </c>
      <c r="J16">
        <v>72</v>
      </c>
      <c r="K16">
        <v>3.1269564376247061E-2</v>
      </c>
    </row>
    <row r="17" spans="2:11" x14ac:dyDescent="0.3">
      <c r="B17" s="113">
        <f t="shared" si="3"/>
        <v>13</v>
      </c>
      <c r="C17" s="113">
        <v>1.0833333333333333</v>
      </c>
      <c r="D17" s="113">
        <v>1</v>
      </c>
      <c r="E17" s="113">
        <v>61</v>
      </c>
      <c r="F17" s="113">
        <f t="shared" si="1"/>
        <v>1.5521095911538128E-2</v>
      </c>
      <c r="G17" s="114">
        <f t="shared" si="2"/>
        <v>1.292588546142226E-3</v>
      </c>
      <c r="H17" s="115">
        <f t="shared" si="0"/>
        <v>0.99870741145385777</v>
      </c>
      <c r="J17">
        <v>73</v>
      </c>
      <c r="K17">
        <v>3.3926721988569844E-2</v>
      </c>
    </row>
    <row r="18" spans="2:11" x14ac:dyDescent="0.3">
      <c r="B18" s="113">
        <f t="shared" si="3"/>
        <v>14</v>
      </c>
      <c r="C18" s="113">
        <v>1.1666666666666667</v>
      </c>
      <c r="D18" s="113">
        <v>1</v>
      </c>
      <c r="E18" s="113">
        <v>61</v>
      </c>
      <c r="F18" s="113">
        <f t="shared" si="1"/>
        <v>1.5521095911538128E-2</v>
      </c>
      <c r="G18" s="114">
        <f t="shared" si="2"/>
        <v>1.292588546142226E-3</v>
      </c>
      <c r="H18" s="115">
        <f t="shared" si="0"/>
        <v>0.99870741145385777</v>
      </c>
      <c r="J18">
        <v>74</v>
      </c>
      <c r="K18">
        <v>3.6601809847141079E-2</v>
      </c>
    </row>
    <row r="19" spans="2:11" x14ac:dyDescent="0.3">
      <c r="B19" s="113">
        <f t="shared" si="3"/>
        <v>15</v>
      </c>
      <c r="C19" s="113">
        <v>1.25</v>
      </c>
      <c r="D19" s="113">
        <v>1</v>
      </c>
      <c r="E19" s="113">
        <v>61</v>
      </c>
      <c r="F19" s="113">
        <f t="shared" si="1"/>
        <v>1.5521095911538128E-2</v>
      </c>
      <c r="G19" s="114">
        <f t="shared" si="2"/>
        <v>1.292588546142226E-3</v>
      </c>
      <c r="H19" s="115">
        <f t="shared" si="0"/>
        <v>0.99870741145385777</v>
      </c>
      <c r="J19">
        <v>75</v>
      </c>
      <c r="K19">
        <v>4.1333518013406643E-2</v>
      </c>
    </row>
    <row r="20" spans="2:11" x14ac:dyDescent="0.3">
      <c r="B20" s="113">
        <f t="shared" si="3"/>
        <v>16</v>
      </c>
      <c r="C20" s="113">
        <v>1.3333333333333333</v>
      </c>
      <c r="D20" s="113">
        <v>1</v>
      </c>
      <c r="E20" s="113">
        <v>61</v>
      </c>
      <c r="F20" s="113">
        <f t="shared" si="1"/>
        <v>1.5521095911538128E-2</v>
      </c>
      <c r="G20" s="114">
        <f t="shared" si="2"/>
        <v>1.292588546142226E-3</v>
      </c>
      <c r="H20" s="115">
        <f t="shared" si="0"/>
        <v>0.99870741145385777</v>
      </c>
      <c r="J20">
        <v>76</v>
      </c>
      <c r="K20">
        <v>4.5045475126753415E-2</v>
      </c>
    </row>
    <row r="21" spans="2:11" x14ac:dyDescent="0.3">
      <c r="B21" s="113">
        <f t="shared" si="3"/>
        <v>17</v>
      </c>
      <c r="C21" s="113">
        <v>1.4166666666666667</v>
      </c>
      <c r="D21" s="113">
        <v>1</v>
      </c>
      <c r="E21" s="113">
        <v>61</v>
      </c>
      <c r="F21" s="113">
        <f t="shared" si="1"/>
        <v>1.5521095911538128E-2</v>
      </c>
      <c r="G21" s="114">
        <f t="shared" si="2"/>
        <v>1.292588546142226E-3</v>
      </c>
      <c r="H21" s="115">
        <f t="shared" si="0"/>
        <v>0.99870741145385777</v>
      </c>
      <c r="J21">
        <v>77</v>
      </c>
      <c r="K21">
        <v>5.0030691247182929E-2</v>
      </c>
    </row>
    <row r="22" spans="2:11" x14ac:dyDescent="0.3">
      <c r="B22" s="113">
        <f t="shared" si="3"/>
        <v>18</v>
      </c>
      <c r="C22" s="113">
        <v>1.5</v>
      </c>
      <c r="D22" s="113">
        <v>1</v>
      </c>
      <c r="E22" s="113">
        <v>61</v>
      </c>
      <c r="F22" s="113">
        <f t="shared" si="1"/>
        <v>1.5521095911538128E-2</v>
      </c>
      <c r="G22" s="114">
        <f t="shared" si="2"/>
        <v>1.292588546142226E-3</v>
      </c>
      <c r="H22" s="115">
        <f t="shared" si="0"/>
        <v>0.99870741145385777</v>
      </c>
      <c r="J22">
        <v>78</v>
      </c>
      <c r="K22">
        <v>5.4625576183748754E-2</v>
      </c>
    </row>
    <row r="23" spans="2:11" x14ac:dyDescent="0.3">
      <c r="B23" s="113">
        <f t="shared" si="3"/>
        <v>19</v>
      </c>
      <c r="C23" s="113">
        <v>1.5833333333333333</v>
      </c>
      <c r="D23" s="113">
        <v>1</v>
      </c>
      <c r="E23" s="113">
        <v>61</v>
      </c>
      <c r="F23" s="113">
        <f t="shared" si="1"/>
        <v>1.5521095911538128E-2</v>
      </c>
      <c r="G23" s="114">
        <f t="shared" si="2"/>
        <v>1.292588546142226E-3</v>
      </c>
      <c r="H23" s="115">
        <f t="shared" si="0"/>
        <v>0.99870741145385777</v>
      </c>
      <c r="J23">
        <v>79</v>
      </c>
      <c r="K23">
        <v>6.0695985347397979E-2</v>
      </c>
    </row>
    <row r="24" spans="2:11" x14ac:dyDescent="0.3">
      <c r="B24" s="113">
        <f t="shared" si="3"/>
        <v>20</v>
      </c>
      <c r="C24" s="113">
        <v>1.6666666666666667</v>
      </c>
      <c r="D24" s="113">
        <v>1</v>
      </c>
      <c r="E24" s="113">
        <v>61</v>
      </c>
      <c r="F24" s="113">
        <f t="shared" si="1"/>
        <v>1.5521095911538128E-2</v>
      </c>
      <c r="G24" s="114">
        <f t="shared" si="2"/>
        <v>1.292588546142226E-3</v>
      </c>
      <c r="H24" s="115">
        <f t="shared" si="0"/>
        <v>0.99870741145385777</v>
      </c>
      <c r="J24">
        <v>80</v>
      </c>
      <c r="K24">
        <v>6.6066091310040848E-2</v>
      </c>
    </row>
    <row r="25" spans="2:11" x14ac:dyDescent="0.3">
      <c r="B25" s="113">
        <f t="shared" si="3"/>
        <v>21</v>
      </c>
      <c r="C25" s="113">
        <v>1.75</v>
      </c>
      <c r="D25" s="113">
        <v>1</v>
      </c>
      <c r="E25" s="113">
        <v>61</v>
      </c>
      <c r="F25" s="113">
        <f t="shared" si="1"/>
        <v>1.5521095911538128E-2</v>
      </c>
      <c r="G25" s="114">
        <f t="shared" si="2"/>
        <v>1.292588546142226E-3</v>
      </c>
      <c r="H25" s="115">
        <f t="shared" si="0"/>
        <v>0.99870741145385777</v>
      </c>
      <c r="J25">
        <v>81</v>
      </c>
      <c r="K25">
        <v>7.2872731157409984E-2</v>
      </c>
    </row>
    <row r="26" spans="2:11" x14ac:dyDescent="0.3">
      <c r="B26" s="113">
        <f t="shared" si="3"/>
        <v>22</v>
      </c>
      <c r="C26" s="113">
        <v>1.8333333333333333</v>
      </c>
      <c r="D26" s="113">
        <v>1</v>
      </c>
      <c r="E26" s="113">
        <v>61</v>
      </c>
      <c r="F26" s="113">
        <f t="shared" si="1"/>
        <v>1.5521095911538128E-2</v>
      </c>
      <c r="G26" s="114">
        <f t="shared" si="2"/>
        <v>1.292588546142226E-3</v>
      </c>
      <c r="H26" s="115">
        <f t="shared" si="0"/>
        <v>0.99870741145385777</v>
      </c>
      <c r="J26">
        <v>82</v>
      </c>
      <c r="K26">
        <v>8.0038292516988171E-2</v>
      </c>
    </row>
    <row r="27" spans="2:11" x14ac:dyDescent="0.3">
      <c r="B27" s="113">
        <f t="shared" si="3"/>
        <v>23</v>
      </c>
      <c r="C27" s="113">
        <v>1.9166666666666667</v>
      </c>
      <c r="D27" s="113">
        <v>1</v>
      </c>
      <c r="E27" s="113">
        <v>61</v>
      </c>
      <c r="F27" s="113">
        <f t="shared" si="1"/>
        <v>1.5521095911538128E-2</v>
      </c>
      <c r="G27" s="114">
        <f t="shared" si="2"/>
        <v>1.292588546142226E-3</v>
      </c>
      <c r="H27" s="115">
        <f t="shared" si="0"/>
        <v>0.99870741145385777</v>
      </c>
      <c r="J27">
        <v>83</v>
      </c>
      <c r="K27">
        <v>8.8568581261036103E-2</v>
      </c>
    </row>
    <row r="28" spans="2:11" x14ac:dyDescent="0.3">
      <c r="B28" s="113">
        <f t="shared" si="3"/>
        <v>24</v>
      </c>
      <c r="C28" s="113">
        <v>2</v>
      </c>
      <c r="D28" s="113">
        <v>2</v>
      </c>
      <c r="E28" s="113">
        <v>62</v>
      </c>
      <c r="F28" s="113">
        <f t="shared" si="1"/>
        <v>1.6573068472445596E-2</v>
      </c>
      <c r="G28" s="114">
        <f t="shared" si="2"/>
        <v>1.3801357748013388E-3</v>
      </c>
      <c r="H28" s="115">
        <f t="shared" si="0"/>
        <v>0.99861986422519866</v>
      </c>
      <c r="J28">
        <v>84</v>
      </c>
      <c r="K28">
        <v>9.9186134217294844E-2</v>
      </c>
    </row>
    <row r="29" spans="2:11" x14ac:dyDescent="0.3">
      <c r="B29" s="113">
        <f t="shared" si="3"/>
        <v>25</v>
      </c>
      <c r="C29" s="113">
        <v>2.0833333333333335</v>
      </c>
      <c r="D29" s="113">
        <v>2</v>
      </c>
      <c r="E29" s="113">
        <v>62</v>
      </c>
      <c r="F29" s="113">
        <f t="shared" si="1"/>
        <v>1.6573068472445596E-2</v>
      </c>
      <c r="G29" s="114">
        <f t="shared" si="2"/>
        <v>1.3801357748013388E-3</v>
      </c>
      <c r="H29" s="115">
        <f t="shared" si="0"/>
        <v>0.99861986422519866</v>
      </c>
      <c r="J29">
        <v>85</v>
      </c>
      <c r="K29">
        <v>0.11005987123764954</v>
      </c>
    </row>
    <row r="30" spans="2:11" x14ac:dyDescent="0.3">
      <c r="B30" s="113">
        <f t="shared" si="3"/>
        <v>26</v>
      </c>
      <c r="C30" s="113">
        <v>2.1666666666666665</v>
      </c>
      <c r="D30" s="113">
        <v>2</v>
      </c>
      <c r="E30" s="113">
        <v>62</v>
      </c>
      <c r="F30" s="113">
        <f t="shared" si="1"/>
        <v>1.6573068472445596E-2</v>
      </c>
      <c r="G30" s="114">
        <f t="shared" si="2"/>
        <v>1.3801357748013388E-3</v>
      </c>
      <c r="H30" s="115">
        <f t="shared" si="0"/>
        <v>0.99861986422519866</v>
      </c>
      <c r="J30">
        <v>86</v>
      </c>
      <c r="K30">
        <v>0.12362513712913907</v>
      </c>
    </row>
    <row r="31" spans="2:11" x14ac:dyDescent="0.3">
      <c r="B31" s="113">
        <f t="shared" si="3"/>
        <v>27</v>
      </c>
      <c r="C31" s="113">
        <v>2.25</v>
      </c>
      <c r="D31" s="113">
        <v>2</v>
      </c>
      <c r="E31" s="113">
        <v>62</v>
      </c>
      <c r="F31" s="113">
        <f t="shared" si="1"/>
        <v>1.6573068472445596E-2</v>
      </c>
      <c r="G31" s="114">
        <f t="shared" si="2"/>
        <v>1.3801357748013388E-3</v>
      </c>
      <c r="H31" s="115">
        <f t="shared" si="0"/>
        <v>0.99861986422519866</v>
      </c>
      <c r="J31">
        <v>87</v>
      </c>
      <c r="K31">
        <v>0.13860195871963041</v>
      </c>
    </row>
    <row r="32" spans="2:11" x14ac:dyDescent="0.3">
      <c r="B32" s="113">
        <f t="shared" si="3"/>
        <v>28</v>
      </c>
      <c r="C32" s="113">
        <v>2.3333333333333335</v>
      </c>
      <c r="D32" s="113">
        <v>2</v>
      </c>
      <c r="E32" s="113">
        <v>62</v>
      </c>
      <c r="F32" s="113">
        <f t="shared" si="1"/>
        <v>1.6573068472445596E-2</v>
      </c>
      <c r="G32" s="114">
        <f t="shared" si="2"/>
        <v>1.3801357748013388E-3</v>
      </c>
      <c r="H32" s="115">
        <f t="shared" si="0"/>
        <v>0.99861986422519866</v>
      </c>
      <c r="J32">
        <v>88</v>
      </c>
      <c r="K32">
        <v>0.15507214710304851</v>
      </c>
    </row>
    <row r="33" spans="2:11" x14ac:dyDescent="0.3">
      <c r="B33" s="113">
        <f t="shared" si="3"/>
        <v>29</v>
      </c>
      <c r="C33" s="113">
        <v>2.4166666666666665</v>
      </c>
      <c r="D33" s="113">
        <v>2</v>
      </c>
      <c r="E33" s="113">
        <v>62</v>
      </c>
      <c r="F33" s="113">
        <f t="shared" si="1"/>
        <v>1.6573068472445596E-2</v>
      </c>
      <c r="G33" s="114">
        <f t="shared" si="2"/>
        <v>1.3801357748013388E-3</v>
      </c>
      <c r="H33" s="115">
        <f t="shared" si="0"/>
        <v>0.99861986422519866</v>
      </c>
      <c r="J33">
        <v>89</v>
      </c>
      <c r="K33">
        <v>0.17310617452194563</v>
      </c>
    </row>
    <row r="34" spans="2:11" x14ac:dyDescent="0.3">
      <c r="B34" s="113">
        <f t="shared" si="3"/>
        <v>30</v>
      </c>
      <c r="C34" s="113">
        <v>2.5</v>
      </c>
      <c r="D34" s="113">
        <v>2</v>
      </c>
      <c r="E34" s="113">
        <v>62</v>
      </c>
      <c r="F34" s="113">
        <f t="shared" si="1"/>
        <v>1.6573068472445596E-2</v>
      </c>
      <c r="G34" s="114">
        <f t="shared" si="2"/>
        <v>1.3801357748013388E-3</v>
      </c>
      <c r="H34" s="115">
        <f t="shared" si="0"/>
        <v>0.99861986422519866</v>
      </c>
      <c r="J34">
        <v>90</v>
      </c>
      <c r="K34">
        <v>0.19275900488306619</v>
      </c>
    </row>
    <row r="35" spans="2:11" x14ac:dyDescent="0.3">
      <c r="B35" s="113">
        <f t="shared" si="3"/>
        <v>31</v>
      </c>
      <c r="C35" s="113">
        <v>2.5833333333333335</v>
      </c>
      <c r="D35" s="113">
        <v>2</v>
      </c>
      <c r="E35" s="113">
        <v>62</v>
      </c>
      <c r="F35" s="113">
        <f t="shared" si="1"/>
        <v>1.6573068472445596E-2</v>
      </c>
      <c r="G35" s="114">
        <f t="shared" si="2"/>
        <v>1.3801357748013388E-3</v>
      </c>
      <c r="H35" s="115">
        <f t="shared" si="0"/>
        <v>0.99861986422519866</v>
      </c>
      <c r="J35">
        <v>91</v>
      </c>
      <c r="K35">
        <v>0.21406537545078816</v>
      </c>
    </row>
    <row r="36" spans="2:11" x14ac:dyDescent="0.3">
      <c r="B36" s="113">
        <f t="shared" si="3"/>
        <v>32</v>
      </c>
      <c r="C36" s="113">
        <v>2.6666666666666665</v>
      </c>
      <c r="D36" s="113">
        <v>2</v>
      </c>
      <c r="E36" s="113">
        <v>62</v>
      </c>
      <c r="F36" s="113">
        <f t="shared" si="1"/>
        <v>1.6573068472445596E-2</v>
      </c>
      <c r="G36" s="114">
        <f t="shared" si="2"/>
        <v>1.3801357748013388E-3</v>
      </c>
      <c r="H36" s="115">
        <f t="shared" si="0"/>
        <v>0.99861986422519866</v>
      </c>
      <c r="J36">
        <v>92</v>
      </c>
      <c r="K36">
        <v>0.23703533878025579</v>
      </c>
    </row>
    <row r="37" spans="2:11" x14ac:dyDescent="0.3">
      <c r="B37" s="113">
        <f t="shared" si="3"/>
        <v>33</v>
      </c>
      <c r="C37" s="113">
        <v>2.75</v>
      </c>
      <c r="D37" s="113">
        <v>2</v>
      </c>
      <c r="E37" s="113">
        <v>62</v>
      </c>
      <c r="F37" s="113">
        <f t="shared" si="1"/>
        <v>1.6573068472445596E-2</v>
      </c>
      <c r="G37" s="114">
        <f t="shared" si="2"/>
        <v>1.3801357748013388E-3</v>
      </c>
      <c r="H37" s="115">
        <f t="shared" si="0"/>
        <v>0.99861986422519866</v>
      </c>
      <c r="J37">
        <v>93</v>
      </c>
      <c r="K37">
        <v>0.26164949559914069</v>
      </c>
    </row>
    <row r="38" spans="2:11" x14ac:dyDescent="0.3">
      <c r="B38" s="113">
        <f t="shared" si="3"/>
        <v>34</v>
      </c>
      <c r="C38" s="113">
        <v>2.8333333333333335</v>
      </c>
      <c r="D38" s="113">
        <v>2</v>
      </c>
      <c r="E38" s="113">
        <v>62</v>
      </c>
      <c r="F38" s="113">
        <f t="shared" si="1"/>
        <v>1.6573068472445596E-2</v>
      </c>
      <c r="G38" s="114">
        <f t="shared" si="2"/>
        <v>1.3801357748013388E-3</v>
      </c>
      <c r="H38" s="115">
        <f t="shared" si="0"/>
        <v>0.99861986422519866</v>
      </c>
      <c r="J38">
        <v>94</v>
      </c>
      <c r="K38">
        <v>0.28785528702299024</v>
      </c>
    </row>
    <row r="39" spans="2:11" x14ac:dyDescent="0.3">
      <c r="B39" s="113">
        <f t="shared" si="3"/>
        <v>35</v>
      </c>
      <c r="C39" s="113">
        <v>2.9166666666666665</v>
      </c>
      <c r="D39" s="113">
        <v>2</v>
      </c>
      <c r="E39" s="113">
        <v>62</v>
      </c>
      <c r="F39" s="113">
        <f t="shared" si="1"/>
        <v>1.6573068472445596E-2</v>
      </c>
      <c r="G39" s="114">
        <f t="shared" si="2"/>
        <v>1.3801357748013388E-3</v>
      </c>
      <c r="H39" s="115">
        <f t="shared" si="0"/>
        <v>0.99861986422519866</v>
      </c>
      <c r="J39">
        <v>95</v>
      </c>
      <c r="K39">
        <v>0.31556399753548009</v>
      </c>
    </row>
    <row r="40" spans="2:11" x14ac:dyDescent="0.3">
      <c r="B40" s="113">
        <f t="shared" si="3"/>
        <v>36</v>
      </c>
      <c r="C40" s="113">
        <v>3</v>
      </c>
      <c r="D40" s="113">
        <v>3</v>
      </c>
      <c r="E40" s="113">
        <v>63</v>
      </c>
      <c r="F40" s="113">
        <f t="shared" si="1"/>
        <v>1.7598942590740858E-2</v>
      </c>
      <c r="G40" s="114">
        <f t="shared" si="2"/>
        <v>1.4655036484475525E-3</v>
      </c>
      <c r="H40" s="115">
        <f t="shared" si="0"/>
        <v>0.99853449635155245</v>
      </c>
      <c r="J40">
        <v>96</v>
      </c>
      <c r="K40">
        <v>0.34464908361006341</v>
      </c>
    </row>
    <row r="41" spans="2:11" x14ac:dyDescent="0.3">
      <c r="B41" s="113">
        <f t="shared" si="3"/>
        <v>37</v>
      </c>
      <c r="C41" s="113">
        <v>3.0833333333333335</v>
      </c>
      <c r="D41" s="113">
        <v>3</v>
      </c>
      <c r="E41" s="113">
        <v>63</v>
      </c>
      <c r="F41" s="113">
        <f t="shared" si="1"/>
        <v>1.7598942590740858E-2</v>
      </c>
      <c r="G41" s="114">
        <f t="shared" si="2"/>
        <v>1.4655036484475525E-3</v>
      </c>
      <c r="H41" s="115">
        <f t="shared" si="0"/>
        <v>0.99853449635155245</v>
      </c>
      <c r="J41">
        <v>97</v>
      </c>
      <c r="K41">
        <v>0.37494639413796521</v>
      </c>
    </row>
    <row r="42" spans="2:11" x14ac:dyDescent="0.3">
      <c r="B42" s="113">
        <f t="shared" si="3"/>
        <v>38</v>
      </c>
      <c r="C42" s="113">
        <v>3.1666666666666665</v>
      </c>
      <c r="D42" s="113">
        <v>3</v>
      </c>
      <c r="E42" s="113">
        <v>63</v>
      </c>
      <c r="F42" s="113">
        <f t="shared" si="1"/>
        <v>1.7598942590740858E-2</v>
      </c>
      <c r="G42" s="114">
        <f t="shared" si="2"/>
        <v>1.4655036484475525E-3</v>
      </c>
      <c r="H42" s="115">
        <f t="shared" si="0"/>
        <v>0.99853449635155245</v>
      </c>
      <c r="J42">
        <v>98</v>
      </c>
      <c r="K42">
        <v>0.40625602191636156</v>
      </c>
    </row>
    <row r="43" spans="2:11" x14ac:dyDescent="0.3">
      <c r="B43" s="113">
        <f t="shared" si="3"/>
        <v>39</v>
      </c>
      <c r="C43" s="113">
        <v>3.25</v>
      </c>
      <c r="D43" s="113">
        <v>3</v>
      </c>
      <c r="E43" s="113">
        <v>63</v>
      </c>
      <c r="F43" s="113">
        <f t="shared" si="1"/>
        <v>1.7598942590740858E-2</v>
      </c>
      <c r="G43" s="114">
        <f t="shared" si="2"/>
        <v>1.4655036484475525E-3</v>
      </c>
      <c r="H43" s="115">
        <f t="shared" si="0"/>
        <v>0.99853449635155245</v>
      </c>
      <c r="J43">
        <v>99</v>
      </c>
      <c r="K43">
        <v>0.43834656458512639</v>
      </c>
    </row>
    <row r="44" spans="2:11" x14ac:dyDescent="0.3">
      <c r="B44" s="113">
        <f t="shared" si="3"/>
        <v>40</v>
      </c>
      <c r="C44" s="113">
        <v>3.3333333333333335</v>
      </c>
      <c r="D44" s="113">
        <v>3</v>
      </c>
      <c r="E44" s="113">
        <v>63</v>
      </c>
      <c r="F44" s="113">
        <f t="shared" si="1"/>
        <v>1.7598942590740858E-2</v>
      </c>
      <c r="G44" s="114">
        <f t="shared" si="2"/>
        <v>1.4655036484475525E-3</v>
      </c>
      <c r="H44" s="115">
        <f t="shared" si="0"/>
        <v>0.99853449635155245</v>
      </c>
      <c r="J44">
        <v>100</v>
      </c>
      <c r="K44">
        <v>0.51295114996047309</v>
      </c>
    </row>
    <row r="45" spans="2:11" x14ac:dyDescent="0.3">
      <c r="B45" s="113">
        <f t="shared" si="3"/>
        <v>41</v>
      </c>
      <c r="C45" s="113">
        <v>3.4166666666666665</v>
      </c>
      <c r="D45" s="113">
        <v>3</v>
      </c>
      <c r="E45" s="113">
        <v>63</v>
      </c>
      <c r="F45" s="113">
        <f t="shared" si="1"/>
        <v>1.7598942590740858E-2</v>
      </c>
      <c r="G45" s="114">
        <f t="shared" si="2"/>
        <v>1.4655036484475525E-3</v>
      </c>
      <c r="H45" s="115">
        <f t="shared" si="0"/>
        <v>0.99853449635155245</v>
      </c>
    </row>
    <row r="46" spans="2:11" x14ac:dyDescent="0.3">
      <c r="B46" s="113">
        <f t="shared" si="3"/>
        <v>42</v>
      </c>
      <c r="C46" s="113">
        <v>3.5</v>
      </c>
      <c r="D46" s="113">
        <v>3</v>
      </c>
      <c r="E46" s="113">
        <v>63</v>
      </c>
      <c r="F46" s="113">
        <f t="shared" si="1"/>
        <v>1.7598942590740858E-2</v>
      </c>
      <c r="G46" s="114">
        <f t="shared" si="2"/>
        <v>1.4655036484475525E-3</v>
      </c>
      <c r="H46" s="115">
        <f t="shared" si="0"/>
        <v>0.99853449635155245</v>
      </c>
    </row>
    <row r="47" spans="2:11" x14ac:dyDescent="0.3">
      <c r="B47" s="113">
        <f t="shared" si="3"/>
        <v>43</v>
      </c>
      <c r="C47" s="113">
        <v>3.5833333333333335</v>
      </c>
      <c r="D47" s="113">
        <v>3</v>
      </c>
      <c r="E47" s="113">
        <v>63</v>
      </c>
      <c r="F47" s="113">
        <f t="shared" si="1"/>
        <v>1.7598942590740858E-2</v>
      </c>
      <c r="G47" s="114">
        <f t="shared" si="2"/>
        <v>1.4655036484475525E-3</v>
      </c>
      <c r="H47" s="115">
        <f t="shared" si="0"/>
        <v>0.99853449635155245</v>
      </c>
    </row>
    <row r="48" spans="2:11" x14ac:dyDescent="0.3">
      <c r="B48" s="113">
        <f t="shared" si="3"/>
        <v>44</v>
      </c>
      <c r="C48" s="113">
        <v>3.6666666666666665</v>
      </c>
      <c r="D48" s="113">
        <v>3</v>
      </c>
      <c r="E48" s="113">
        <v>63</v>
      </c>
      <c r="F48" s="113">
        <f t="shared" si="1"/>
        <v>1.7598942590740858E-2</v>
      </c>
      <c r="G48" s="114">
        <f t="shared" si="2"/>
        <v>1.4655036484475525E-3</v>
      </c>
      <c r="H48" s="115">
        <f t="shared" si="0"/>
        <v>0.99853449635155245</v>
      </c>
    </row>
    <row r="49" spans="2:8" x14ac:dyDescent="0.3">
      <c r="B49" s="113">
        <f t="shared" si="3"/>
        <v>45</v>
      </c>
      <c r="C49" s="113">
        <v>3.75</v>
      </c>
      <c r="D49" s="113">
        <v>3</v>
      </c>
      <c r="E49" s="113">
        <v>63</v>
      </c>
      <c r="F49" s="113">
        <f t="shared" si="1"/>
        <v>1.7598942590740858E-2</v>
      </c>
      <c r="G49" s="114">
        <f t="shared" si="2"/>
        <v>1.4655036484475525E-3</v>
      </c>
      <c r="H49" s="115">
        <f t="shared" si="0"/>
        <v>0.99853449635155245</v>
      </c>
    </row>
    <row r="50" spans="2:8" x14ac:dyDescent="0.3">
      <c r="B50" s="113">
        <f t="shared" si="3"/>
        <v>46</v>
      </c>
      <c r="C50" s="113">
        <v>3.8333333333333335</v>
      </c>
      <c r="D50" s="113">
        <v>3</v>
      </c>
      <c r="E50" s="113">
        <v>63</v>
      </c>
      <c r="F50" s="113">
        <f t="shared" si="1"/>
        <v>1.7598942590740858E-2</v>
      </c>
      <c r="G50" s="114">
        <f t="shared" si="2"/>
        <v>1.4655036484475525E-3</v>
      </c>
      <c r="H50" s="115">
        <f t="shared" si="0"/>
        <v>0.99853449635155245</v>
      </c>
    </row>
    <row r="51" spans="2:8" x14ac:dyDescent="0.3">
      <c r="B51" s="113">
        <f t="shared" si="3"/>
        <v>47</v>
      </c>
      <c r="C51" s="113">
        <v>3.9166666666666665</v>
      </c>
      <c r="D51" s="113">
        <v>3</v>
      </c>
      <c r="E51" s="113">
        <v>63</v>
      </c>
      <c r="F51" s="113">
        <f t="shared" si="1"/>
        <v>1.7598942590740858E-2</v>
      </c>
      <c r="G51" s="114">
        <f t="shared" si="2"/>
        <v>1.4655036484475525E-3</v>
      </c>
      <c r="H51" s="115">
        <f t="shared" si="0"/>
        <v>0.99853449635155245</v>
      </c>
    </row>
    <row r="52" spans="2:8" x14ac:dyDescent="0.3">
      <c r="B52" s="113">
        <f t="shared" si="3"/>
        <v>48</v>
      </c>
      <c r="C52" s="113">
        <v>4</v>
      </c>
      <c r="D52" s="113">
        <v>4</v>
      </c>
      <c r="E52" s="113">
        <v>64</v>
      </c>
      <c r="F52" s="113">
        <f t="shared" si="1"/>
        <v>1.8646896285786203E-2</v>
      </c>
      <c r="G52" s="114">
        <f t="shared" si="2"/>
        <v>1.5527013338516582E-3</v>
      </c>
      <c r="H52" s="115">
        <f t="shared" si="0"/>
        <v>0.99844729866614834</v>
      </c>
    </row>
    <row r="53" spans="2:8" x14ac:dyDescent="0.3">
      <c r="B53" s="113">
        <f t="shared" si="3"/>
        <v>49</v>
      </c>
      <c r="C53" s="113">
        <v>4.083333333333333</v>
      </c>
      <c r="D53" s="113">
        <v>4</v>
      </c>
      <c r="E53" s="113">
        <v>64</v>
      </c>
      <c r="F53" s="113">
        <f t="shared" si="1"/>
        <v>1.8646896285786203E-2</v>
      </c>
      <c r="G53" s="114">
        <f t="shared" si="2"/>
        <v>1.5527013338516582E-3</v>
      </c>
      <c r="H53" s="115">
        <f t="shared" si="0"/>
        <v>0.99844729866614834</v>
      </c>
    </row>
    <row r="54" spans="2:8" x14ac:dyDescent="0.3">
      <c r="B54" s="113">
        <f t="shared" si="3"/>
        <v>50</v>
      </c>
      <c r="C54" s="113">
        <v>4.166666666666667</v>
      </c>
      <c r="D54" s="113">
        <v>4</v>
      </c>
      <c r="E54" s="113">
        <v>64</v>
      </c>
      <c r="F54" s="113">
        <f t="shared" si="1"/>
        <v>1.8646896285786203E-2</v>
      </c>
      <c r="G54" s="114">
        <f t="shared" si="2"/>
        <v>1.5527013338516582E-3</v>
      </c>
      <c r="H54" s="115">
        <f t="shared" si="0"/>
        <v>0.99844729866614834</v>
      </c>
    </row>
    <row r="55" spans="2:8" x14ac:dyDescent="0.3">
      <c r="B55" s="113">
        <f t="shared" si="3"/>
        <v>51</v>
      </c>
      <c r="C55" s="113">
        <v>4.25</v>
      </c>
      <c r="D55" s="113">
        <v>4</v>
      </c>
      <c r="E55" s="113">
        <v>64</v>
      </c>
      <c r="F55" s="113">
        <f t="shared" si="1"/>
        <v>1.8646896285786203E-2</v>
      </c>
      <c r="G55" s="114">
        <f t="shared" si="2"/>
        <v>1.5527013338516582E-3</v>
      </c>
      <c r="H55" s="115">
        <f t="shared" si="0"/>
        <v>0.99844729866614834</v>
      </c>
    </row>
    <row r="56" spans="2:8" x14ac:dyDescent="0.3">
      <c r="B56" s="113">
        <f t="shared" si="3"/>
        <v>52</v>
      </c>
      <c r="C56" s="113">
        <v>4.333333333333333</v>
      </c>
      <c r="D56" s="113">
        <v>4</v>
      </c>
      <c r="E56" s="113">
        <v>64</v>
      </c>
      <c r="F56" s="113">
        <f t="shared" si="1"/>
        <v>1.8646896285786203E-2</v>
      </c>
      <c r="G56" s="114">
        <f t="shared" si="2"/>
        <v>1.5527013338516582E-3</v>
      </c>
      <c r="H56" s="115">
        <f t="shared" si="0"/>
        <v>0.99844729866614834</v>
      </c>
    </row>
    <row r="57" spans="2:8" x14ac:dyDescent="0.3">
      <c r="B57" s="113">
        <f t="shared" si="3"/>
        <v>53</v>
      </c>
      <c r="C57" s="113">
        <v>4.416666666666667</v>
      </c>
      <c r="D57" s="113">
        <v>4</v>
      </c>
      <c r="E57" s="113">
        <v>64</v>
      </c>
      <c r="F57" s="113">
        <f t="shared" si="1"/>
        <v>1.8646896285786203E-2</v>
      </c>
      <c r="G57" s="114">
        <f t="shared" si="2"/>
        <v>1.5527013338516582E-3</v>
      </c>
      <c r="H57" s="115">
        <f t="shared" si="0"/>
        <v>0.99844729866614834</v>
      </c>
    </row>
    <row r="58" spans="2:8" x14ac:dyDescent="0.3">
      <c r="B58" s="113">
        <f t="shared" si="3"/>
        <v>54</v>
      </c>
      <c r="C58" s="113">
        <v>4.5</v>
      </c>
      <c r="D58" s="113">
        <v>4</v>
      </c>
      <c r="E58" s="113">
        <v>64</v>
      </c>
      <c r="F58" s="113">
        <f t="shared" si="1"/>
        <v>1.8646896285786203E-2</v>
      </c>
      <c r="G58" s="114">
        <f t="shared" si="2"/>
        <v>1.5527013338516582E-3</v>
      </c>
      <c r="H58" s="115">
        <f t="shared" si="0"/>
        <v>0.99844729866614834</v>
      </c>
    </row>
    <row r="59" spans="2:8" x14ac:dyDescent="0.3">
      <c r="B59" s="113">
        <f t="shared" si="3"/>
        <v>55</v>
      </c>
      <c r="C59" s="113">
        <v>4.583333333333333</v>
      </c>
      <c r="D59" s="113">
        <v>4</v>
      </c>
      <c r="E59" s="113">
        <v>64</v>
      </c>
      <c r="F59" s="113">
        <f t="shared" si="1"/>
        <v>1.8646896285786203E-2</v>
      </c>
      <c r="G59" s="114">
        <f t="shared" si="2"/>
        <v>1.5527013338516582E-3</v>
      </c>
      <c r="H59" s="115">
        <f t="shared" si="0"/>
        <v>0.99844729866614834</v>
      </c>
    </row>
    <row r="60" spans="2:8" x14ac:dyDescent="0.3">
      <c r="B60" s="113">
        <f t="shared" si="3"/>
        <v>56</v>
      </c>
      <c r="C60" s="113">
        <v>4.666666666666667</v>
      </c>
      <c r="D60" s="113">
        <v>4</v>
      </c>
      <c r="E60" s="113">
        <v>64</v>
      </c>
      <c r="F60" s="113">
        <f t="shared" si="1"/>
        <v>1.8646896285786203E-2</v>
      </c>
      <c r="G60" s="114">
        <f t="shared" si="2"/>
        <v>1.5527013338516582E-3</v>
      </c>
      <c r="H60" s="115">
        <f t="shared" si="0"/>
        <v>0.99844729866614834</v>
      </c>
    </row>
    <row r="61" spans="2:8" x14ac:dyDescent="0.3">
      <c r="B61" s="113">
        <f t="shared" si="3"/>
        <v>57</v>
      </c>
      <c r="C61" s="113">
        <v>4.75</v>
      </c>
      <c r="D61" s="113">
        <v>4</v>
      </c>
      <c r="E61" s="113">
        <v>64</v>
      </c>
      <c r="F61" s="113">
        <f t="shared" si="1"/>
        <v>1.8646896285786203E-2</v>
      </c>
      <c r="G61" s="114">
        <f t="shared" si="2"/>
        <v>1.5527013338516582E-3</v>
      </c>
      <c r="H61" s="115">
        <f t="shared" si="0"/>
        <v>0.99844729866614834</v>
      </c>
    </row>
    <row r="62" spans="2:8" x14ac:dyDescent="0.3">
      <c r="B62" s="113">
        <f t="shared" si="3"/>
        <v>58</v>
      </c>
      <c r="C62" s="113">
        <v>4.833333333333333</v>
      </c>
      <c r="D62" s="113">
        <v>4</v>
      </c>
      <c r="E62" s="113">
        <v>64</v>
      </c>
      <c r="F62" s="113">
        <f t="shared" si="1"/>
        <v>1.8646896285786203E-2</v>
      </c>
      <c r="G62" s="114">
        <f t="shared" si="2"/>
        <v>1.5527013338516582E-3</v>
      </c>
      <c r="H62" s="115">
        <f t="shared" si="0"/>
        <v>0.99844729866614834</v>
      </c>
    </row>
    <row r="63" spans="2:8" x14ac:dyDescent="0.3">
      <c r="B63" s="113">
        <f t="shared" si="3"/>
        <v>59</v>
      </c>
      <c r="C63" s="113">
        <v>4.916666666666667</v>
      </c>
      <c r="D63" s="113">
        <v>4</v>
      </c>
      <c r="E63" s="113">
        <v>64</v>
      </c>
      <c r="F63" s="113">
        <f t="shared" si="1"/>
        <v>1.8646896285786203E-2</v>
      </c>
      <c r="G63" s="114">
        <f t="shared" si="2"/>
        <v>1.5527013338516582E-3</v>
      </c>
      <c r="H63" s="115">
        <f t="shared" si="0"/>
        <v>0.99844729866614834</v>
      </c>
    </row>
    <row r="64" spans="2:8" x14ac:dyDescent="0.3">
      <c r="B64" s="113">
        <f t="shared" si="3"/>
        <v>60</v>
      </c>
      <c r="C64" s="113">
        <v>5</v>
      </c>
      <c r="D64" s="113">
        <v>5</v>
      </c>
      <c r="E64" s="113">
        <v>65</v>
      </c>
      <c r="F64" s="113">
        <f t="shared" si="1"/>
        <v>1.9769319533725419E-2</v>
      </c>
      <c r="G64" s="114">
        <f t="shared" si="2"/>
        <v>1.6460870046786091E-3</v>
      </c>
      <c r="H64" s="115">
        <f t="shared" si="0"/>
        <v>0.99835391299532139</v>
      </c>
    </row>
    <row r="65" spans="2:8" x14ac:dyDescent="0.3">
      <c r="B65" s="113">
        <f t="shared" si="3"/>
        <v>61</v>
      </c>
      <c r="C65" s="113">
        <v>5.083333333333333</v>
      </c>
      <c r="D65" s="113">
        <v>5</v>
      </c>
      <c r="E65" s="113">
        <v>65</v>
      </c>
      <c r="F65" s="113">
        <f t="shared" si="1"/>
        <v>1.9769319533725419E-2</v>
      </c>
      <c r="G65" s="114">
        <f t="shared" si="2"/>
        <v>1.6460870046786091E-3</v>
      </c>
      <c r="H65" s="115">
        <f t="shared" si="0"/>
        <v>0.99835391299532139</v>
      </c>
    </row>
    <row r="66" spans="2:8" x14ac:dyDescent="0.3">
      <c r="B66" s="113">
        <f t="shared" si="3"/>
        <v>62</v>
      </c>
      <c r="C66" s="113">
        <v>5.166666666666667</v>
      </c>
      <c r="D66" s="113">
        <v>5</v>
      </c>
      <c r="E66" s="113">
        <v>65</v>
      </c>
      <c r="F66" s="113">
        <f t="shared" si="1"/>
        <v>1.9769319533725419E-2</v>
      </c>
      <c r="G66" s="114">
        <f t="shared" si="2"/>
        <v>1.6460870046786091E-3</v>
      </c>
      <c r="H66" s="115">
        <f t="shared" si="0"/>
        <v>0.99835391299532139</v>
      </c>
    </row>
    <row r="67" spans="2:8" x14ac:dyDescent="0.3">
      <c r="B67" s="113">
        <f t="shared" si="3"/>
        <v>63</v>
      </c>
      <c r="C67" s="113">
        <v>5.25</v>
      </c>
      <c r="D67" s="113">
        <v>5</v>
      </c>
      <c r="E67" s="113">
        <v>65</v>
      </c>
      <c r="F67" s="113">
        <f t="shared" si="1"/>
        <v>1.9769319533725419E-2</v>
      </c>
      <c r="G67" s="114">
        <f t="shared" si="2"/>
        <v>1.6460870046786091E-3</v>
      </c>
      <c r="H67" s="115">
        <f t="shared" si="0"/>
        <v>0.99835391299532139</v>
      </c>
    </row>
    <row r="68" spans="2:8" x14ac:dyDescent="0.3">
      <c r="B68" s="113">
        <f t="shared" si="3"/>
        <v>64</v>
      </c>
      <c r="C68" s="113">
        <v>5.333333333333333</v>
      </c>
      <c r="D68" s="113">
        <v>5</v>
      </c>
      <c r="E68" s="113">
        <v>65</v>
      </c>
      <c r="F68" s="113">
        <f t="shared" si="1"/>
        <v>1.9769319533725419E-2</v>
      </c>
      <c r="G68" s="114">
        <f t="shared" si="2"/>
        <v>1.6460870046786091E-3</v>
      </c>
      <c r="H68" s="115">
        <f t="shared" si="0"/>
        <v>0.99835391299532139</v>
      </c>
    </row>
    <row r="69" spans="2:8" x14ac:dyDescent="0.3">
      <c r="B69" s="113">
        <f t="shared" si="3"/>
        <v>65</v>
      </c>
      <c r="C69" s="113">
        <v>5.416666666666667</v>
      </c>
      <c r="D69" s="113">
        <v>5</v>
      </c>
      <c r="E69" s="113">
        <v>65</v>
      </c>
      <c r="F69" s="113">
        <f t="shared" ref="F69:F114" si="4">INDEX($K$4:$K$44,MATCH(E69,$J$4:$J$44,0))</f>
        <v>1.9769319533725419E-2</v>
      </c>
      <c r="G69" s="114">
        <f t="shared" ref="G69:G114" si="5">IFERROR(1-EXP(-$F69/12),1)</f>
        <v>1.6460870046786091E-3</v>
      </c>
      <c r="H69" s="115">
        <f t="shared" ref="H69:H114" si="6">1-G69</f>
        <v>0.99835391299532139</v>
      </c>
    </row>
    <row r="70" spans="2:8" x14ac:dyDescent="0.3">
      <c r="B70" s="113">
        <f t="shared" ref="B70:B114" si="7">B69+1</f>
        <v>66</v>
      </c>
      <c r="C70" s="113">
        <v>5.5</v>
      </c>
      <c r="D70" s="113">
        <v>5</v>
      </c>
      <c r="E70" s="113">
        <v>65</v>
      </c>
      <c r="F70" s="113">
        <f t="shared" si="4"/>
        <v>1.9769319533725419E-2</v>
      </c>
      <c r="G70" s="114">
        <f t="shared" si="5"/>
        <v>1.6460870046786091E-3</v>
      </c>
      <c r="H70" s="115">
        <f t="shared" si="6"/>
        <v>0.99835391299532139</v>
      </c>
    </row>
    <row r="71" spans="2:8" x14ac:dyDescent="0.3">
      <c r="B71" s="113">
        <f t="shared" si="7"/>
        <v>67</v>
      </c>
      <c r="C71" s="113">
        <v>5.583333333333333</v>
      </c>
      <c r="D71" s="113">
        <v>5</v>
      </c>
      <c r="E71" s="113">
        <v>65</v>
      </c>
      <c r="F71" s="113">
        <f t="shared" si="4"/>
        <v>1.9769319533725419E-2</v>
      </c>
      <c r="G71" s="114">
        <f t="shared" si="5"/>
        <v>1.6460870046786091E-3</v>
      </c>
      <c r="H71" s="115">
        <f t="shared" si="6"/>
        <v>0.99835391299532139</v>
      </c>
    </row>
    <row r="72" spans="2:8" x14ac:dyDescent="0.3">
      <c r="B72" s="113">
        <f t="shared" si="7"/>
        <v>68</v>
      </c>
      <c r="C72" s="113">
        <v>5.666666666666667</v>
      </c>
      <c r="D72" s="113">
        <v>5</v>
      </c>
      <c r="E72" s="113">
        <v>65</v>
      </c>
      <c r="F72" s="113">
        <f t="shared" si="4"/>
        <v>1.9769319533725419E-2</v>
      </c>
      <c r="G72" s="114">
        <f t="shared" si="5"/>
        <v>1.6460870046786091E-3</v>
      </c>
      <c r="H72" s="115">
        <f t="shared" si="6"/>
        <v>0.99835391299532139</v>
      </c>
    </row>
    <row r="73" spans="2:8" x14ac:dyDescent="0.3">
      <c r="B73" s="113">
        <f t="shared" si="7"/>
        <v>69</v>
      </c>
      <c r="C73" s="113">
        <v>5.75</v>
      </c>
      <c r="D73" s="113">
        <v>5</v>
      </c>
      <c r="E73" s="113">
        <v>65</v>
      </c>
      <c r="F73" s="113">
        <f t="shared" si="4"/>
        <v>1.9769319533725419E-2</v>
      </c>
      <c r="G73" s="114">
        <f t="shared" si="5"/>
        <v>1.6460870046786091E-3</v>
      </c>
      <c r="H73" s="115">
        <f t="shared" si="6"/>
        <v>0.99835391299532139</v>
      </c>
    </row>
    <row r="74" spans="2:8" x14ac:dyDescent="0.3">
      <c r="B74" s="113">
        <f t="shared" si="7"/>
        <v>70</v>
      </c>
      <c r="C74" s="113">
        <v>5.833333333333333</v>
      </c>
      <c r="D74" s="113">
        <v>5</v>
      </c>
      <c r="E74" s="113">
        <v>65</v>
      </c>
      <c r="F74" s="113">
        <f t="shared" si="4"/>
        <v>1.9769319533725419E-2</v>
      </c>
      <c r="G74" s="114">
        <f t="shared" si="5"/>
        <v>1.6460870046786091E-3</v>
      </c>
      <c r="H74" s="115">
        <f t="shared" si="6"/>
        <v>0.99835391299532139</v>
      </c>
    </row>
    <row r="75" spans="2:8" x14ac:dyDescent="0.3">
      <c r="B75" s="113">
        <f t="shared" si="7"/>
        <v>71</v>
      </c>
      <c r="C75" s="113">
        <v>5.916666666666667</v>
      </c>
      <c r="D75" s="113">
        <v>5</v>
      </c>
      <c r="E75" s="113">
        <v>65</v>
      </c>
      <c r="F75" s="113">
        <f t="shared" si="4"/>
        <v>1.9769319533725419E-2</v>
      </c>
      <c r="G75" s="114">
        <f t="shared" si="5"/>
        <v>1.6460870046786091E-3</v>
      </c>
      <c r="H75" s="115">
        <f t="shared" si="6"/>
        <v>0.99835391299532139</v>
      </c>
    </row>
    <row r="76" spans="2:8" x14ac:dyDescent="0.3">
      <c r="B76" s="113">
        <f t="shared" si="7"/>
        <v>72</v>
      </c>
      <c r="C76" s="113">
        <v>6</v>
      </c>
      <c r="D76" s="113">
        <v>6</v>
      </c>
      <c r="E76" s="113">
        <v>66</v>
      </c>
      <c r="F76" s="113">
        <f t="shared" si="4"/>
        <v>2.1148565581714497E-2</v>
      </c>
      <c r="G76" s="114">
        <f t="shared" si="5"/>
        <v>1.7608283846103356E-3</v>
      </c>
      <c r="H76" s="115">
        <f t="shared" si="6"/>
        <v>0.99823917161538966</v>
      </c>
    </row>
    <row r="77" spans="2:8" x14ac:dyDescent="0.3">
      <c r="B77" s="113">
        <f t="shared" si="7"/>
        <v>73</v>
      </c>
      <c r="C77" s="113">
        <v>6.083333333333333</v>
      </c>
      <c r="D77" s="113">
        <v>6</v>
      </c>
      <c r="E77" s="113">
        <v>66</v>
      </c>
      <c r="F77" s="113">
        <f t="shared" si="4"/>
        <v>2.1148565581714497E-2</v>
      </c>
      <c r="G77" s="114">
        <f t="shared" si="5"/>
        <v>1.7608283846103356E-3</v>
      </c>
      <c r="H77" s="115">
        <f t="shared" si="6"/>
        <v>0.99823917161538966</v>
      </c>
    </row>
    <row r="78" spans="2:8" x14ac:dyDescent="0.3">
      <c r="B78" s="113">
        <f t="shared" si="7"/>
        <v>74</v>
      </c>
      <c r="C78" s="113">
        <v>6.166666666666667</v>
      </c>
      <c r="D78" s="113">
        <v>6</v>
      </c>
      <c r="E78" s="113">
        <v>66</v>
      </c>
      <c r="F78" s="113">
        <f t="shared" si="4"/>
        <v>2.1148565581714497E-2</v>
      </c>
      <c r="G78" s="114">
        <f t="shared" si="5"/>
        <v>1.7608283846103356E-3</v>
      </c>
      <c r="H78" s="115">
        <f t="shared" si="6"/>
        <v>0.99823917161538966</v>
      </c>
    </row>
    <row r="79" spans="2:8" x14ac:dyDescent="0.3">
      <c r="B79" s="113">
        <f t="shared" si="7"/>
        <v>75</v>
      </c>
      <c r="C79" s="113">
        <v>6.25</v>
      </c>
      <c r="D79" s="113">
        <v>6</v>
      </c>
      <c r="E79" s="113">
        <v>66</v>
      </c>
      <c r="F79" s="113">
        <f t="shared" si="4"/>
        <v>2.1148565581714497E-2</v>
      </c>
      <c r="G79" s="114">
        <f t="shared" si="5"/>
        <v>1.7608283846103356E-3</v>
      </c>
      <c r="H79" s="115">
        <f t="shared" si="6"/>
        <v>0.99823917161538966</v>
      </c>
    </row>
    <row r="80" spans="2:8" x14ac:dyDescent="0.3">
      <c r="B80" s="113">
        <f t="shared" si="7"/>
        <v>76</v>
      </c>
      <c r="C80" s="113">
        <v>6.333333333333333</v>
      </c>
      <c r="D80" s="113">
        <v>6</v>
      </c>
      <c r="E80" s="113">
        <v>66</v>
      </c>
      <c r="F80" s="113">
        <f t="shared" si="4"/>
        <v>2.1148565581714497E-2</v>
      </c>
      <c r="G80" s="114">
        <f t="shared" si="5"/>
        <v>1.7608283846103356E-3</v>
      </c>
      <c r="H80" s="115">
        <f t="shared" si="6"/>
        <v>0.99823917161538966</v>
      </c>
    </row>
    <row r="81" spans="2:8" x14ac:dyDescent="0.3">
      <c r="B81" s="113">
        <f t="shared" si="7"/>
        <v>77</v>
      </c>
      <c r="C81" s="113">
        <v>6.416666666666667</v>
      </c>
      <c r="D81" s="113">
        <v>6</v>
      </c>
      <c r="E81" s="113">
        <v>66</v>
      </c>
      <c r="F81" s="113">
        <f t="shared" si="4"/>
        <v>2.1148565581714497E-2</v>
      </c>
      <c r="G81" s="114">
        <f t="shared" si="5"/>
        <v>1.7608283846103356E-3</v>
      </c>
      <c r="H81" s="115">
        <f t="shared" si="6"/>
        <v>0.99823917161538966</v>
      </c>
    </row>
    <row r="82" spans="2:8" x14ac:dyDescent="0.3">
      <c r="B82" s="113">
        <f t="shared" si="7"/>
        <v>78</v>
      </c>
      <c r="C82" s="113">
        <v>6.5</v>
      </c>
      <c r="D82" s="113">
        <v>6</v>
      </c>
      <c r="E82" s="113">
        <v>66</v>
      </c>
      <c r="F82" s="113">
        <f t="shared" si="4"/>
        <v>2.1148565581714497E-2</v>
      </c>
      <c r="G82" s="114">
        <f t="shared" si="5"/>
        <v>1.7608283846103356E-3</v>
      </c>
      <c r="H82" s="115">
        <f t="shared" si="6"/>
        <v>0.99823917161538966</v>
      </c>
    </row>
    <row r="83" spans="2:8" x14ac:dyDescent="0.3">
      <c r="B83" s="113">
        <f t="shared" si="7"/>
        <v>79</v>
      </c>
      <c r="C83" s="113">
        <v>6.583333333333333</v>
      </c>
      <c r="D83" s="113">
        <v>6</v>
      </c>
      <c r="E83" s="113">
        <v>66</v>
      </c>
      <c r="F83" s="113">
        <f t="shared" si="4"/>
        <v>2.1148565581714497E-2</v>
      </c>
      <c r="G83" s="114">
        <f t="shared" si="5"/>
        <v>1.7608283846103356E-3</v>
      </c>
      <c r="H83" s="115">
        <f t="shared" si="6"/>
        <v>0.99823917161538966</v>
      </c>
    </row>
    <row r="84" spans="2:8" x14ac:dyDescent="0.3">
      <c r="B84" s="113">
        <f t="shared" si="7"/>
        <v>80</v>
      </c>
      <c r="C84" s="113">
        <v>6.666666666666667</v>
      </c>
      <c r="D84" s="113">
        <v>6</v>
      </c>
      <c r="E84" s="113">
        <v>66</v>
      </c>
      <c r="F84" s="113">
        <f t="shared" si="4"/>
        <v>2.1148565581714497E-2</v>
      </c>
      <c r="G84" s="114">
        <f t="shared" si="5"/>
        <v>1.7608283846103356E-3</v>
      </c>
      <c r="H84" s="115">
        <f t="shared" si="6"/>
        <v>0.99823917161538966</v>
      </c>
    </row>
    <row r="85" spans="2:8" x14ac:dyDescent="0.3">
      <c r="B85" s="113">
        <f>B84+1</f>
        <v>81</v>
      </c>
      <c r="C85" s="113">
        <v>6.75</v>
      </c>
      <c r="D85" s="113">
        <v>6</v>
      </c>
      <c r="E85" s="113">
        <v>66</v>
      </c>
      <c r="F85" s="113">
        <f t="shared" si="4"/>
        <v>2.1148565581714497E-2</v>
      </c>
      <c r="G85" s="114">
        <f t="shared" si="5"/>
        <v>1.7608283846103356E-3</v>
      </c>
      <c r="H85" s="115">
        <f t="shared" si="6"/>
        <v>0.99823917161538966</v>
      </c>
    </row>
    <row r="86" spans="2:8" x14ac:dyDescent="0.3">
      <c r="B86" s="113">
        <f t="shared" si="7"/>
        <v>82</v>
      </c>
      <c r="C86" s="113">
        <v>6.833333333333333</v>
      </c>
      <c r="D86" s="113">
        <v>6</v>
      </c>
      <c r="E86" s="113">
        <v>66</v>
      </c>
      <c r="F86" s="113">
        <f t="shared" si="4"/>
        <v>2.1148565581714497E-2</v>
      </c>
      <c r="G86" s="114">
        <f t="shared" si="5"/>
        <v>1.7608283846103356E-3</v>
      </c>
      <c r="H86" s="115">
        <f t="shared" si="6"/>
        <v>0.99823917161538966</v>
      </c>
    </row>
    <row r="87" spans="2:8" x14ac:dyDescent="0.3">
      <c r="B87" s="113">
        <f t="shared" si="7"/>
        <v>83</v>
      </c>
      <c r="C87" s="113">
        <v>6.916666666666667</v>
      </c>
      <c r="D87" s="113">
        <v>6</v>
      </c>
      <c r="E87" s="113">
        <v>66</v>
      </c>
      <c r="F87" s="113">
        <f t="shared" si="4"/>
        <v>2.1148565581714497E-2</v>
      </c>
      <c r="G87" s="114">
        <f t="shared" si="5"/>
        <v>1.7608283846103356E-3</v>
      </c>
      <c r="H87" s="115">
        <f t="shared" si="6"/>
        <v>0.99823917161538966</v>
      </c>
    </row>
    <row r="88" spans="2:8" x14ac:dyDescent="0.3">
      <c r="B88" s="113">
        <f t="shared" si="7"/>
        <v>84</v>
      </c>
      <c r="C88" s="113">
        <v>7</v>
      </c>
      <c r="D88" s="113">
        <v>7</v>
      </c>
      <c r="E88" s="113">
        <v>67</v>
      </c>
      <c r="F88" s="113">
        <f t="shared" si="4"/>
        <v>2.2554485914107861E-2</v>
      </c>
      <c r="G88" s="114">
        <f t="shared" si="5"/>
        <v>1.8777752627239241E-3</v>
      </c>
      <c r="H88" s="115">
        <f t="shared" si="6"/>
        <v>0.99812222473727608</v>
      </c>
    </row>
    <row r="89" spans="2:8" x14ac:dyDescent="0.3">
      <c r="B89" s="113">
        <f t="shared" si="7"/>
        <v>85</v>
      </c>
      <c r="C89" s="113">
        <v>7.083333333333333</v>
      </c>
      <c r="D89" s="113">
        <v>7</v>
      </c>
      <c r="E89" s="113">
        <v>67</v>
      </c>
      <c r="F89" s="113">
        <f t="shared" si="4"/>
        <v>2.2554485914107861E-2</v>
      </c>
      <c r="G89" s="114">
        <f t="shared" si="5"/>
        <v>1.8777752627239241E-3</v>
      </c>
      <c r="H89" s="115">
        <f t="shared" si="6"/>
        <v>0.99812222473727608</v>
      </c>
    </row>
    <row r="90" spans="2:8" x14ac:dyDescent="0.3">
      <c r="B90" s="113">
        <f t="shared" si="7"/>
        <v>86</v>
      </c>
      <c r="C90" s="113">
        <v>7.166666666666667</v>
      </c>
      <c r="D90" s="113">
        <v>7</v>
      </c>
      <c r="E90" s="113">
        <v>67</v>
      </c>
      <c r="F90" s="113">
        <f t="shared" si="4"/>
        <v>2.2554485914107861E-2</v>
      </c>
      <c r="G90" s="114">
        <f t="shared" si="5"/>
        <v>1.8777752627239241E-3</v>
      </c>
      <c r="H90" s="115">
        <f t="shared" si="6"/>
        <v>0.99812222473727608</v>
      </c>
    </row>
    <row r="91" spans="2:8" x14ac:dyDescent="0.3">
      <c r="B91" s="113">
        <f t="shared" si="7"/>
        <v>87</v>
      </c>
      <c r="C91" s="113">
        <v>7.25</v>
      </c>
      <c r="D91" s="113">
        <v>7</v>
      </c>
      <c r="E91" s="113">
        <v>67</v>
      </c>
      <c r="F91" s="113">
        <f t="shared" si="4"/>
        <v>2.2554485914107861E-2</v>
      </c>
      <c r="G91" s="114">
        <f t="shared" si="5"/>
        <v>1.8777752627239241E-3</v>
      </c>
      <c r="H91" s="115">
        <f t="shared" si="6"/>
        <v>0.99812222473727608</v>
      </c>
    </row>
    <row r="92" spans="2:8" x14ac:dyDescent="0.3">
      <c r="B92" s="113">
        <f t="shared" si="7"/>
        <v>88</v>
      </c>
      <c r="C92" s="113">
        <v>7.333333333333333</v>
      </c>
      <c r="D92" s="113">
        <v>7</v>
      </c>
      <c r="E92" s="113">
        <v>67</v>
      </c>
      <c r="F92" s="113">
        <f t="shared" si="4"/>
        <v>2.2554485914107861E-2</v>
      </c>
      <c r="G92" s="114">
        <f t="shared" si="5"/>
        <v>1.8777752627239241E-3</v>
      </c>
      <c r="H92" s="115">
        <f t="shared" si="6"/>
        <v>0.99812222473727608</v>
      </c>
    </row>
    <row r="93" spans="2:8" x14ac:dyDescent="0.3">
      <c r="B93" s="113">
        <f t="shared" si="7"/>
        <v>89</v>
      </c>
      <c r="C93" s="113">
        <v>7.416666666666667</v>
      </c>
      <c r="D93" s="113">
        <v>7</v>
      </c>
      <c r="E93" s="113">
        <v>67</v>
      </c>
      <c r="F93" s="113">
        <f t="shared" si="4"/>
        <v>2.2554485914107861E-2</v>
      </c>
      <c r="G93" s="114">
        <f t="shared" si="5"/>
        <v>1.8777752627239241E-3</v>
      </c>
      <c r="H93" s="115">
        <f t="shared" si="6"/>
        <v>0.99812222473727608</v>
      </c>
    </row>
    <row r="94" spans="2:8" x14ac:dyDescent="0.3">
      <c r="B94" s="113">
        <f t="shared" si="7"/>
        <v>90</v>
      </c>
      <c r="C94" s="113">
        <v>7.5</v>
      </c>
      <c r="D94" s="113">
        <v>7</v>
      </c>
      <c r="E94" s="113">
        <v>67</v>
      </c>
      <c r="F94" s="113">
        <f t="shared" si="4"/>
        <v>2.2554485914107861E-2</v>
      </c>
      <c r="G94" s="114">
        <f t="shared" si="5"/>
        <v>1.8777752627239241E-3</v>
      </c>
      <c r="H94" s="115">
        <f t="shared" si="6"/>
        <v>0.99812222473727608</v>
      </c>
    </row>
    <row r="95" spans="2:8" x14ac:dyDescent="0.3">
      <c r="B95" s="113">
        <f t="shared" si="7"/>
        <v>91</v>
      </c>
      <c r="C95" s="113">
        <v>7.583333333333333</v>
      </c>
      <c r="D95" s="113">
        <v>7</v>
      </c>
      <c r="E95" s="113">
        <v>67</v>
      </c>
      <c r="F95" s="113">
        <f t="shared" si="4"/>
        <v>2.2554485914107861E-2</v>
      </c>
      <c r="G95" s="114">
        <f t="shared" si="5"/>
        <v>1.8777752627239241E-3</v>
      </c>
      <c r="H95" s="115">
        <f t="shared" si="6"/>
        <v>0.99812222473727608</v>
      </c>
    </row>
    <row r="96" spans="2:8" x14ac:dyDescent="0.3">
      <c r="B96" s="113">
        <f t="shared" si="7"/>
        <v>92</v>
      </c>
      <c r="C96" s="113">
        <v>7.666666666666667</v>
      </c>
      <c r="D96" s="113">
        <v>7</v>
      </c>
      <c r="E96" s="113">
        <v>67</v>
      </c>
      <c r="F96" s="113">
        <f t="shared" si="4"/>
        <v>2.2554485914107861E-2</v>
      </c>
      <c r="G96" s="114">
        <f t="shared" si="5"/>
        <v>1.8777752627239241E-3</v>
      </c>
      <c r="H96" s="115">
        <f t="shared" si="6"/>
        <v>0.99812222473727608</v>
      </c>
    </row>
    <row r="97" spans="2:8" x14ac:dyDescent="0.3">
      <c r="B97" s="113">
        <f t="shared" si="7"/>
        <v>93</v>
      </c>
      <c r="C97" s="113">
        <v>7.75</v>
      </c>
      <c r="D97" s="113">
        <v>7</v>
      </c>
      <c r="E97" s="113">
        <v>67</v>
      </c>
      <c r="F97" s="113">
        <f t="shared" si="4"/>
        <v>2.2554485914107861E-2</v>
      </c>
      <c r="G97" s="114">
        <f t="shared" si="5"/>
        <v>1.8777752627239241E-3</v>
      </c>
      <c r="H97" s="115">
        <f t="shared" si="6"/>
        <v>0.99812222473727608</v>
      </c>
    </row>
    <row r="98" spans="2:8" x14ac:dyDescent="0.3">
      <c r="B98" s="113">
        <f t="shared" si="7"/>
        <v>94</v>
      </c>
      <c r="C98" s="113">
        <v>7.833333333333333</v>
      </c>
      <c r="D98" s="113">
        <v>7</v>
      </c>
      <c r="E98" s="113">
        <v>67</v>
      </c>
      <c r="F98" s="113">
        <f t="shared" si="4"/>
        <v>2.2554485914107861E-2</v>
      </c>
      <c r="G98" s="114">
        <f t="shared" si="5"/>
        <v>1.8777752627239241E-3</v>
      </c>
      <c r="H98" s="115">
        <f t="shared" si="6"/>
        <v>0.99812222473727608</v>
      </c>
    </row>
    <row r="99" spans="2:8" x14ac:dyDescent="0.3">
      <c r="B99" s="113">
        <f t="shared" si="7"/>
        <v>95</v>
      </c>
      <c r="C99" s="113">
        <v>7.916666666666667</v>
      </c>
      <c r="D99" s="113">
        <v>7</v>
      </c>
      <c r="E99" s="113">
        <v>67</v>
      </c>
      <c r="F99" s="113">
        <f t="shared" si="4"/>
        <v>2.2554485914107861E-2</v>
      </c>
      <c r="G99" s="114">
        <f t="shared" si="5"/>
        <v>1.8777752627239241E-3</v>
      </c>
      <c r="H99" s="115">
        <f t="shared" si="6"/>
        <v>0.99812222473727608</v>
      </c>
    </row>
    <row r="100" spans="2:8" x14ac:dyDescent="0.3">
      <c r="B100" s="113">
        <f t="shared" si="7"/>
        <v>96</v>
      </c>
      <c r="C100" s="113">
        <v>8</v>
      </c>
      <c r="D100" s="113">
        <v>8</v>
      </c>
      <c r="E100" s="113">
        <v>68</v>
      </c>
      <c r="F100" s="113">
        <f t="shared" si="4"/>
        <v>2.4090721518560947E-2</v>
      </c>
      <c r="G100" s="114">
        <f t="shared" si="5"/>
        <v>2.0055463255501671E-3</v>
      </c>
      <c r="H100" s="115">
        <f t="shared" si="6"/>
        <v>0.99799445367444983</v>
      </c>
    </row>
    <row r="101" spans="2:8" x14ac:dyDescent="0.3">
      <c r="B101" s="113">
        <f t="shared" si="7"/>
        <v>97</v>
      </c>
      <c r="C101" s="113">
        <v>8.0833333333333339</v>
      </c>
      <c r="D101" s="113">
        <v>8</v>
      </c>
      <c r="E101" s="113">
        <v>68</v>
      </c>
      <c r="F101" s="113">
        <f t="shared" si="4"/>
        <v>2.4090721518560947E-2</v>
      </c>
      <c r="G101" s="114">
        <f t="shared" si="5"/>
        <v>2.0055463255501671E-3</v>
      </c>
      <c r="H101" s="115">
        <f t="shared" si="6"/>
        <v>0.99799445367444983</v>
      </c>
    </row>
    <row r="102" spans="2:8" x14ac:dyDescent="0.3">
      <c r="B102" s="113">
        <f t="shared" si="7"/>
        <v>98</v>
      </c>
      <c r="C102" s="113">
        <v>8.1666666666666661</v>
      </c>
      <c r="D102" s="113">
        <v>8</v>
      </c>
      <c r="E102" s="113">
        <v>68</v>
      </c>
      <c r="F102" s="113">
        <f t="shared" si="4"/>
        <v>2.4090721518560947E-2</v>
      </c>
      <c r="G102" s="114">
        <f t="shared" si="5"/>
        <v>2.0055463255501671E-3</v>
      </c>
      <c r="H102" s="115">
        <f t="shared" si="6"/>
        <v>0.99799445367444983</v>
      </c>
    </row>
    <row r="103" spans="2:8" x14ac:dyDescent="0.3">
      <c r="B103" s="113">
        <f t="shared" si="7"/>
        <v>99</v>
      </c>
      <c r="C103" s="113">
        <v>8.25</v>
      </c>
      <c r="D103" s="113">
        <v>8</v>
      </c>
      <c r="E103" s="113">
        <v>68</v>
      </c>
      <c r="F103" s="113">
        <f t="shared" si="4"/>
        <v>2.4090721518560947E-2</v>
      </c>
      <c r="G103" s="114">
        <f t="shared" si="5"/>
        <v>2.0055463255501671E-3</v>
      </c>
      <c r="H103" s="115">
        <f t="shared" si="6"/>
        <v>0.99799445367444983</v>
      </c>
    </row>
    <row r="104" spans="2:8" x14ac:dyDescent="0.3">
      <c r="B104" s="113">
        <f t="shared" si="7"/>
        <v>100</v>
      </c>
      <c r="C104" s="113">
        <v>8.3333333333333339</v>
      </c>
      <c r="D104" s="113">
        <v>8</v>
      </c>
      <c r="E104" s="113">
        <v>68</v>
      </c>
      <c r="F104" s="113">
        <f t="shared" si="4"/>
        <v>2.4090721518560947E-2</v>
      </c>
      <c r="G104" s="114">
        <f t="shared" si="5"/>
        <v>2.0055463255501671E-3</v>
      </c>
      <c r="H104" s="115">
        <f t="shared" si="6"/>
        <v>0.99799445367444983</v>
      </c>
    </row>
    <row r="105" spans="2:8" x14ac:dyDescent="0.3">
      <c r="B105" s="113">
        <f t="shared" si="7"/>
        <v>101</v>
      </c>
      <c r="C105" s="113">
        <v>8.4166666666666661</v>
      </c>
      <c r="D105" s="113">
        <v>8</v>
      </c>
      <c r="E105" s="113">
        <v>68</v>
      </c>
      <c r="F105" s="113">
        <f t="shared" si="4"/>
        <v>2.4090721518560947E-2</v>
      </c>
      <c r="G105" s="114">
        <f t="shared" si="5"/>
        <v>2.0055463255501671E-3</v>
      </c>
      <c r="H105" s="115">
        <f t="shared" si="6"/>
        <v>0.99799445367444983</v>
      </c>
    </row>
    <row r="106" spans="2:8" x14ac:dyDescent="0.3">
      <c r="B106" s="113">
        <f t="shared" si="7"/>
        <v>102</v>
      </c>
      <c r="C106" s="113">
        <v>8.5</v>
      </c>
      <c r="D106" s="113">
        <v>8</v>
      </c>
      <c r="E106" s="113">
        <v>68</v>
      </c>
      <c r="F106" s="113">
        <f t="shared" si="4"/>
        <v>2.4090721518560947E-2</v>
      </c>
      <c r="G106" s="114">
        <f t="shared" si="5"/>
        <v>2.0055463255501671E-3</v>
      </c>
      <c r="H106" s="115">
        <f t="shared" si="6"/>
        <v>0.99799445367444983</v>
      </c>
    </row>
    <row r="107" spans="2:8" x14ac:dyDescent="0.3">
      <c r="B107" s="113">
        <f t="shared" si="7"/>
        <v>103</v>
      </c>
      <c r="C107" s="113">
        <v>8.5833333333333339</v>
      </c>
      <c r="D107" s="113">
        <v>8</v>
      </c>
      <c r="E107" s="113">
        <v>68</v>
      </c>
      <c r="F107" s="113">
        <f t="shared" si="4"/>
        <v>2.4090721518560947E-2</v>
      </c>
      <c r="G107" s="114">
        <f t="shared" si="5"/>
        <v>2.0055463255501671E-3</v>
      </c>
      <c r="H107" s="115">
        <f t="shared" si="6"/>
        <v>0.99799445367444983</v>
      </c>
    </row>
    <row r="108" spans="2:8" x14ac:dyDescent="0.3">
      <c r="B108" s="113">
        <f t="shared" si="7"/>
        <v>104</v>
      </c>
      <c r="C108" s="113">
        <v>8.6666666666666661</v>
      </c>
      <c r="D108" s="113">
        <v>8</v>
      </c>
      <c r="E108" s="113">
        <v>68</v>
      </c>
      <c r="F108" s="113">
        <f t="shared" si="4"/>
        <v>2.4090721518560947E-2</v>
      </c>
      <c r="G108" s="114">
        <f t="shared" si="5"/>
        <v>2.0055463255501671E-3</v>
      </c>
      <c r="H108" s="115">
        <f t="shared" si="6"/>
        <v>0.99799445367444983</v>
      </c>
    </row>
    <row r="109" spans="2:8" x14ac:dyDescent="0.3">
      <c r="B109" s="113">
        <f t="shared" si="7"/>
        <v>105</v>
      </c>
      <c r="C109" s="113">
        <v>8.75</v>
      </c>
      <c r="D109" s="113">
        <v>8</v>
      </c>
      <c r="E109" s="113">
        <v>68</v>
      </c>
      <c r="F109" s="113">
        <f t="shared" si="4"/>
        <v>2.4090721518560947E-2</v>
      </c>
      <c r="G109" s="114">
        <f t="shared" si="5"/>
        <v>2.0055463255501671E-3</v>
      </c>
      <c r="H109" s="115">
        <f t="shared" si="6"/>
        <v>0.99799445367444983</v>
      </c>
    </row>
    <row r="110" spans="2:8" x14ac:dyDescent="0.3">
      <c r="B110" s="113">
        <f t="shared" si="7"/>
        <v>106</v>
      </c>
      <c r="C110" s="113">
        <v>8.8333333333333339</v>
      </c>
      <c r="D110" s="113">
        <v>8</v>
      </c>
      <c r="E110" s="113">
        <v>68</v>
      </c>
      <c r="F110" s="113">
        <f t="shared" si="4"/>
        <v>2.4090721518560947E-2</v>
      </c>
      <c r="G110" s="114">
        <f t="shared" si="5"/>
        <v>2.0055463255501671E-3</v>
      </c>
      <c r="H110" s="115">
        <f t="shared" si="6"/>
        <v>0.99799445367444983</v>
      </c>
    </row>
    <row r="111" spans="2:8" x14ac:dyDescent="0.3">
      <c r="B111" s="113">
        <f t="shared" si="7"/>
        <v>107</v>
      </c>
      <c r="C111" s="113">
        <v>8.9166666666666661</v>
      </c>
      <c r="D111" s="113">
        <v>8</v>
      </c>
      <c r="E111" s="113">
        <v>68</v>
      </c>
      <c r="F111" s="113">
        <f t="shared" si="4"/>
        <v>2.4090721518560947E-2</v>
      </c>
      <c r="G111" s="114">
        <f t="shared" si="5"/>
        <v>2.0055463255501671E-3</v>
      </c>
      <c r="H111" s="115">
        <f t="shared" si="6"/>
        <v>0.99799445367444983</v>
      </c>
    </row>
    <row r="112" spans="2:8" x14ac:dyDescent="0.3">
      <c r="B112" s="113">
        <f t="shared" si="7"/>
        <v>108</v>
      </c>
      <c r="C112" s="113">
        <v>9</v>
      </c>
      <c r="D112" s="113">
        <v>9</v>
      </c>
      <c r="E112" s="113">
        <v>69</v>
      </c>
      <c r="F112" s="113">
        <f t="shared" si="4"/>
        <v>2.5709058038765737E-2</v>
      </c>
      <c r="G112" s="114">
        <f t="shared" si="5"/>
        <v>2.1401281563460106E-3</v>
      </c>
      <c r="H112" s="115">
        <f t="shared" si="6"/>
        <v>0.99785987184365399</v>
      </c>
    </row>
    <row r="113" spans="2:8" x14ac:dyDescent="0.3">
      <c r="B113" s="113">
        <f t="shared" si="7"/>
        <v>109</v>
      </c>
      <c r="C113" s="113">
        <v>9.0833333333333339</v>
      </c>
      <c r="D113" s="113">
        <v>9</v>
      </c>
      <c r="E113" s="113">
        <v>69</v>
      </c>
      <c r="F113" s="113">
        <f t="shared" si="4"/>
        <v>2.5709058038765737E-2</v>
      </c>
      <c r="G113" s="114">
        <f t="shared" si="5"/>
        <v>2.1401281563460106E-3</v>
      </c>
      <c r="H113" s="115">
        <f t="shared" si="6"/>
        <v>0.99785987184365399</v>
      </c>
    </row>
    <row r="114" spans="2:8" x14ac:dyDescent="0.3">
      <c r="B114" s="113">
        <f t="shared" si="7"/>
        <v>110</v>
      </c>
      <c r="C114" s="113">
        <v>9.1666666666666661</v>
      </c>
      <c r="D114" s="113">
        <v>9</v>
      </c>
      <c r="E114" s="113">
        <v>69</v>
      </c>
      <c r="F114" s="113">
        <f t="shared" si="4"/>
        <v>2.5709058038765737E-2</v>
      </c>
      <c r="G114" s="114">
        <f t="shared" si="5"/>
        <v>2.1401281563460106E-3</v>
      </c>
      <c r="H114" s="115">
        <f t="shared" si="6"/>
        <v>0.99785987184365399</v>
      </c>
    </row>
    <row r="480" spans="3:6" x14ac:dyDescent="0.3">
      <c r="C480" s="113"/>
      <c r="D480" s="113"/>
      <c r="E480" s="113"/>
      <c r="F480" s="1"/>
    </row>
    <row r="481" spans="3:6" x14ac:dyDescent="0.3">
      <c r="C481" s="113"/>
      <c r="D481" s="113"/>
      <c r="E481" s="113"/>
      <c r="F481" s="1"/>
    </row>
    <row r="482" spans="3:6" x14ac:dyDescent="0.3">
      <c r="C482" s="113"/>
      <c r="D482" s="113"/>
      <c r="E482" s="113"/>
      <c r="F482" s="1"/>
    </row>
    <row r="483" spans="3:6" x14ac:dyDescent="0.3">
      <c r="C483" s="113"/>
      <c r="D483" s="113"/>
      <c r="E483" s="113"/>
      <c r="F483" s="1"/>
    </row>
    <row r="484" spans="3:6" x14ac:dyDescent="0.3">
      <c r="C484" s="113"/>
      <c r="D484" s="113"/>
      <c r="E484" s="113"/>
      <c r="F484" s="1"/>
    </row>
    <row r="485" spans="3:6" x14ac:dyDescent="0.3">
      <c r="C485" s="113"/>
      <c r="D485" s="113"/>
      <c r="E485" s="113"/>
      <c r="F485" s="1"/>
    </row>
    <row r="486" spans="3:6" x14ac:dyDescent="0.3">
      <c r="C486" s="113"/>
      <c r="D486" s="113"/>
      <c r="E486" s="113"/>
      <c r="F486" s="1"/>
    </row>
    <row r="487" spans="3:6" x14ac:dyDescent="0.3">
      <c r="C487" s="113"/>
      <c r="D487" s="113"/>
      <c r="E487" s="113"/>
      <c r="F487" s="1"/>
    </row>
    <row r="488" spans="3:6" x14ac:dyDescent="0.3">
      <c r="C488" s="113"/>
      <c r="D488" s="113"/>
      <c r="E488" s="113"/>
      <c r="F488" s="1"/>
    </row>
    <row r="489" spans="3:6" x14ac:dyDescent="0.3">
      <c r="C489" s="113"/>
      <c r="D489" s="113"/>
      <c r="E489" s="113"/>
      <c r="F489" s="1"/>
    </row>
    <row r="490" spans="3:6" x14ac:dyDescent="0.3">
      <c r="C490" s="113"/>
      <c r="D490" s="113"/>
      <c r="E490" s="113"/>
      <c r="F490" s="1"/>
    </row>
    <row r="491" spans="3:6" x14ac:dyDescent="0.3">
      <c r="C491" s="113"/>
      <c r="D491" s="113"/>
      <c r="E491" s="113"/>
      <c r="F491" s="1"/>
    </row>
    <row r="492" spans="3:6" x14ac:dyDescent="0.3">
      <c r="C492" s="113"/>
      <c r="D492" s="113"/>
      <c r="E492" s="113"/>
      <c r="F492" s="1"/>
    </row>
    <row r="493" spans="3:6" x14ac:dyDescent="0.3">
      <c r="C493" s="113"/>
      <c r="D493" s="113"/>
      <c r="E493" s="113"/>
      <c r="F493" s="1"/>
    </row>
    <row r="494" spans="3:6" x14ac:dyDescent="0.3">
      <c r="C494" s="113"/>
      <c r="D494" s="113"/>
      <c r="E494" s="113"/>
      <c r="F494" s="1"/>
    </row>
    <row r="495" spans="3:6" x14ac:dyDescent="0.3">
      <c r="C495" s="113"/>
      <c r="D495" s="113"/>
      <c r="E495" s="113"/>
      <c r="F495" s="1"/>
    </row>
    <row r="496" spans="3:6" x14ac:dyDescent="0.3">
      <c r="C496" s="113"/>
      <c r="D496" s="113"/>
      <c r="E496" s="113"/>
      <c r="F496" s="1"/>
    </row>
    <row r="497" spans="3:6" x14ac:dyDescent="0.3">
      <c r="C497" s="113"/>
      <c r="D497" s="113"/>
      <c r="E497" s="113"/>
      <c r="F497" s="1"/>
    </row>
    <row r="498" spans="3:6" x14ac:dyDescent="0.3">
      <c r="C498" s="113"/>
      <c r="D498" s="113"/>
      <c r="E498" s="113"/>
      <c r="F498" s="1"/>
    </row>
    <row r="499" spans="3:6" x14ac:dyDescent="0.3">
      <c r="C499" s="113"/>
      <c r="D499" s="113"/>
      <c r="E499" s="113"/>
      <c r="F499" s="1"/>
    </row>
    <row r="500" spans="3:6" x14ac:dyDescent="0.3">
      <c r="C500" s="113"/>
      <c r="D500" s="113"/>
      <c r="E500" s="113"/>
      <c r="F500" s="1"/>
    </row>
    <row r="501" spans="3:6" x14ac:dyDescent="0.3">
      <c r="C501" s="113"/>
      <c r="D501" s="113"/>
      <c r="E501" s="113"/>
      <c r="F501" s="1"/>
    </row>
    <row r="502" spans="3:6" x14ac:dyDescent="0.3">
      <c r="C502" s="113"/>
      <c r="D502" s="113"/>
      <c r="E502" s="113"/>
      <c r="F502" s="1"/>
    </row>
    <row r="503" spans="3:6" x14ac:dyDescent="0.3">
      <c r="C503" s="113"/>
      <c r="D503" s="113"/>
      <c r="E503" s="113"/>
      <c r="F503" s="1"/>
    </row>
    <row r="504" spans="3:6" x14ac:dyDescent="0.3">
      <c r="C504" s="113"/>
      <c r="D504" s="113"/>
      <c r="E504" s="113"/>
      <c r="F504" s="1"/>
    </row>
    <row r="505" spans="3:6" x14ac:dyDescent="0.3">
      <c r="C505" s="113"/>
      <c r="D505" s="113"/>
      <c r="E505" s="113"/>
      <c r="F505" s="1"/>
    </row>
    <row r="506" spans="3:6" x14ac:dyDescent="0.3">
      <c r="C506" s="113"/>
      <c r="D506" s="113"/>
      <c r="E506" s="113"/>
      <c r="F506" s="1"/>
    </row>
    <row r="507" spans="3:6" x14ac:dyDescent="0.3">
      <c r="C507" s="113"/>
      <c r="D507" s="113"/>
      <c r="E507" s="113"/>
      <c r="F507" s="1"/>
    </row>
    <row r="508" spans="3:6" x14ac:dyDescent="0.3">
      <c r="C508" s="113"/>
      <c r="D508" s="113"/>
      <c r="E508" s="113"/>
      <c r="F508" s="1"/>
    </row>
    <row r="509" spans="3:6" x14ac:dyDescent="0.3">
      <c r="C509" s="113"/>
      <c r="D509" s="113"/>
      <c r="E509" s="113"/>
      <c r="F509" s="1"/>
    </row>
    <row r="510" spans="3:6" x14ac:dyDescent="0.3">
      <c r="C510" s="113"/>
      <c r="D510" s="113"/>
      <c r="E510" s="113"/>
      <c r="F510" s="1"/>
    </row>
    <row r="511" spans="3:6" x14ac:dyDescent="0.3">
      <c r="C511" s="113"/>
      <c r="D511" s="113"/>
      <c r="E511" s="113"/>
      <c r="F511" s="1"/>
    </row>
    <row r="512" spans="3:6" x14ac:dyDescent="0.3">
      <c r="C512" s="113"/>
      <c r="D512" s="113"/>
      <c r="E512" s="113"/>
      <c r="F512" s="1"/>
    </row>
    <row r="513" spans="3:6" x14ac:dyDescent="0.3">
      <c r="C513" s="113"/>
      <c r="D513" s="113"/>
      <c r="E513" s="113"/>
      <c r="F513" s="1"/>
    </row>
    <row r="514" spans="3:6" x14ac:dyDescent="0.3">
      <c r="C514" s="113"/>
      <c r="D514" s="113"/>
      <c r="E514" s="113"/>
      <c r="F514" s="1"/>
    </row>
    <row r="515" spans="3:6" x14ac:dyDescent="0.3">
      <c r="C515" s="113"/>
      <c r="D515" s="113"/>
      <c r="E515" s="113"/>
      <c r="F515" s="1"/>
    </row>
    <row r="516" spans="3:6" x14ac:dyDescent="0.3">
      <c r="C516" s="113"/>
      <c r="D516" s="113"/>
      <c r="E516" s="113"/>
      <c r="F516" s="1"/>
    </row>
    <row r="517" spans="3:6" x14ac:dyDescent="0.3">
      <c r="C517" s="113"/>
      <c r="D517" s="113"/>
      <c r="E517" s="113"/>
      <c r="F517" s="1"/>
    </row>
    <row r="518" spans="3:6" x14ac:dyDescent="0.3">
      <c r="C518" s="113"/>
      <c r="D518" s="113"/>
      <c r="E518" s="113"/>
      <c r="F518" s="1"/>
    </row>
    <row r="519" spans="3:6" x14ac:dyDescent="0.3">
      <c r="C519" s="113"/>
      <c r="D519" s="113"/>
      <c r="E519" s="113"/>
      <c r="F519" s="1"/>
    </row>
    <row r="520" spans="3:6" x14ac:dyDescent="0.3">
      <c r="C520" s="113"/>
      <c r="D520" s="113"/>
      <c r="E520" s="113"/>
      <c r="F520" s="1"/>
    </row>
    <row r="521" spans="3:6" x14ac:dyDescent="0.3">
      <c r="C521" s="113"/>
      <c r="D521" s="113"/>
      <c r="E521" s="113"/>
      <c r="F521" s="1"/>
    </row>
    <row r="522" spans="3:6" x14ac:dyDescent="0.3">
      <c r="C522" s="113"/>
      <c r="D522" s="113"/>
      <c r="E522" s="113"/>
      <c r="F522" s="1"/>
    </row>
    <row r="523" spans="3:6" x14ac:dyDescent="0.3">
      <c r="C523" s="113"/>
      <c r="D523" s="113"/>
      <c r="E523" s="113"/>
      <c r="F523" s="1"/>
    </row>
    <row r="524" spans="3:6" x14ac:dyDescent="0.3">
      <c r="C524" s="113"/>
      <c r="D524" s="113"/>
      <c r="E524" s="113"/>
      <c r="F524" s="1"/>
    </row>
    <row r="525" spans="3:6" x14ac:dyDescent="0.3">
      <c r="C525" s="113"/>
      <c r="D525" s="113"/>
      <c r="E525" s="113"/>
      <c r="F525" s="1"/>
    </row>
    <row r="526" spans="3:6" x14ac:dyDescent="0.3">
      <c r="C526" s="113"/>
      <c r="D526" s="113"/>
      <c r="E526" s="113"/>
      <c r="F526" s="1"/>
    </row>
    <row r="527" spans="3:6" x14ac:dyDescent="0.3">
      <c r="C527" s="113"/>
      <c r="D527" s="113"/>
      <c r="E527" s="113"/>
      <c r="F527" s="1"/>
    </row>
    <row r="528" spans="3:6" x14ac:dyDescent="0.3">
      <c r="C528" s="113"/>
      <c r="D528" s="113"/>
      <c r="E528" s="113"/>
      <c r="F528" s="1"/>
    </row>
    <row r="529" spans="3:6" x14ac:dyDescent="0.3">
      <c r="C529" s="113"/>
      <c r="D529" s="113"/>
      <c r="E529" s="113"/>
      <c r="F529" s="1"/>
    </row>
    <row r="530" spans="3:6" x14ac:dyDescent="0.3">
      <c r="C530" s="113"/>
      <c r="D530" s="113"/>
      <c r="E530" s="113"/>
      <c r="F530" s="1"/>
    </row>
    <row r="531" spans="3:6" x14ac:dyDescent="0.3">
      <c r="C531" s="113"/>
      <c r="D531" s="113"/>
      <c r="E531" s="113"/>
      <c r="F531" s="1"/>
    </row>
    <row r="532" spans="3:6" x14ac:dyDescent="0.3">
      <c r="C532" s="113"/>
      <c r="D532" s="113"/>
      <c r="E532" s="113"/>
      <c r="F532" s="1"/>
    </row>
    <row r="533" spans="3:6" x14ac:dyDescent="0.3">
      <c r="C533" s="113"/>
      <c r="D533" s="113"/>
      <c r="E533" s="113"/>
      <c r="F533" s="1"/>
    </row>
    <row r="534" spans="3:6" x14ac:dyDescent="0.3">
      <c r="C534" s="113"/>
      <c r="D534" s="113"/>
      <c r="E534" s="113"/>
      <c r="F534" s="1"/>
    </row>
    <row r="535" spans="3:6" x14ac:dyDescent="0.3">
      <c r="C535" s="113"/>
      <c r="D535" s="113"/>
      <c r="E535" s="113"/>
      <c r="F535" s="1"/>
    </row>
    <row r="536" spans="3:6" x14ac:dyDescent="0.3">
      <c r="C536" s="113"/>
      <c r="D536" s="113"/>
      <c r="E536" s="113"/>
      <c r="F536" s="1"/>
    </row>
    <row r="537" spans="3:6" x14ac:dyDescent="0.3">
      <c r="C537" s="113"/>
      <c r="D537" s="113"/>
      <c r="E537" s="113"/>
      <c r="F537" s="1"/>
    </row>
    <row r="538" spans="3:6" x14ac:dyDescent="0.3">
      <c r="C538" s="113"/>
      <c r="D538" s="113"/>
      <c r="E538" s="113"/>
      <c r="F538" s="1"/>
    </row>
    <row r="539" spans="3:6" x14ac:dyDescent="0.3">
      <c r="C539" s="113"/>
      <c r="D539" s="113"/>
      <c r="E539" s="113"/>
      <c r="F539" s="1"/>
    </row>
    <row r="540" spans="3:6" x14ac:dyDescent="0.3">
      <c r="C540" s="113"/>
      <c r="D540" s="113"/>
      <c r="E540" s="113"/>
      <c r="F540" s="1"/>
    </row>
    <row r="541" spans="3:6" x14ac:dyDescent="0.3">
      <c r="C541" s="113"/>
      <c r="D541" s="113"/>
      <c r="E541" s="113"/>
      <c r="F541" s="1"/>
    </row>
    <row r="542" spans="3:6" x14ac:dyDescent="0.3">
      <c r="C542" s="113"/>
      <c r="D542" s="113"/>
      <c r="E542" s="113"/>
      <c r="F542" s="1"/>
    </row>
    <row r="543" spans="3:6" x14ac:dyDescent="0.3">
      <c r="C543" s="113"/>
      <c r="D543" s="113"/>
      <c r="E543" s="113"/>
      <c r="F543" s="1"/>
    </row>
    <row r="544" spans="3:6" x14ac:dyDescent="0.3">
      <c r="C544" s="113"/>
      <c r="D544" s="113"/>
      <c r="E544" s="113"/>
      <c r="F544" s="1"/>
    </row>
    <row r="545" spans="3:6" x14ac:dyDescent="0.3">
      <c r="C545" s="113"/>
      <c r="D545" s="113"/>
      <c r="E545" s="113"/>
      <c r="F545" s="1"/>
    </row>
    <row r="546" spans="3:6" x14ac:dyDescent="0.3">
      <c r="C546" s="113"/>
      <c r="D546" s="113"/>
      <c r="E546" s="113"/>
      <c r="F546" s="1"/>
    </row>
    <row r="547" spans="3:6" x14ac:dyDescent="0.3">
      <c r="C547" s="113"/>
      <c r="D547" s="113"/>
      <c r="E547" s="113"/>
      <c r="F547" s="1"/>
    </row>
    <row r="548" spans="3:6" x14ac:dyDescent="0.3">
      <c r="C548" s="113"/>
      <c r="D548" s="113"/>
      <c r="E548" s="113"/>
      <c r="F548" s="1"/>
    </row>
    <row r="549" spans="3:6" x14ac:dyDescent="0.3">
      <c r="C549" s="113"/>
      <c r="D549" s="113"/>
      <c r="E549" s="113"/>
      <c r="F549" s="1"/>
    </row>
    <row r="550" spans="3:6" x14ac:dyDescent="0.3">
      <c r="C550" s="113"/>
      <c r="D550" s="113"/>
      <c r="E550" s="113"/>
      <c r="F550" s="1"/>
    </row>
    <row r="551" spans="3:6" x14ac:dyDescent="0.3">
      <c r="C551" s="113"/>
      <c r="D551" s="113"/>
      <c r="E551" s="113"/>
      <c r="F551" s="1"/>
    </row>
    <row r="552" spans="3:6" x14ac:dyDescent="0.3">
      <c r="C552" s="113"/>
      <c r="D552" s="113"/>
      <c r="E552" s="113"/>
      <c r="F552" s="1"/>
    </row>
    <row r="553" spans="3:6" x14ac:dyDescent="0.3">
      <c r="C553" s="113"/>
      <c r="D553" s="113"/>
      <c r="E553" s="113"/>
      <c r="F553" s="1"/>
    </row>
    <row r="554" spans="3:6" x14ac:dyDescent="0.3">
      <c r="C554" s="113"/>
      <c r="D554" s="113"/>
      <c r="E554" s="113"/>
      <c r="F554" s="1"/>
    </row>
    <row r="555" spans="3:6" x14ac:dyDescent="0.3">
      <c r="C555" s="113"/>
      <c r="D555" s="113"/>
      <c r="E555" s="113"/>
      <c r="F555" s="1"/>
    </row>
    <row r="556" spans="3:6" x14ac:dyDescent="0.3">
      <c r="C556" s="113"/>
      <c r="D556" s="113"/>
      <c r="E556" s="113"/>
      <c r="F556" s="1"/>
    </row>
    <row r="557" spans="3:6" x14ac:dyDescent="0.3">
      <c r="C557" s="113"/>
      <c r="D557" s="113"/>
      <c r="E557" s="113"/>
      <c r="F557" s="1"/>
    </row>
    <row r="558" spans="3:6" x14ac:dyDescent="0.3">
      <c r="C558" s="113"/>
      <c r="D558" s="113"/>
      <c r="E558" s="113"/>
      <c r="F558" s="1"/>
    </row>
    <row r="559" spans="3:6" x14ac:dyDescent="0.3">
      <c r="C559" s="113"/>
      <c r="D559" s="113"/>
      <c r="E559" s="113"/>
      <c r="F559" s="1"/>
    </row>
    <row r="560" spans="3:6" x14ac:dyDescent="0.3">
      <c r="C560" s="113"/>
      <c r="D560" s="113"/>
      <c r="E560" s="113"/>
      <c r="F560" s="1"/>
    </row>
    <row r="561" spans="3:6" x14ac:dyDescent="0.3">
      <c r="C561" s="113"/>
      <c r="D561" s="113"/>
      <c r="E561" s="113"/>
      <c r="F561" s="1"/>
    </row>
    <row r="562" spans="3:6" x14ac:dyDescent="0.3">
      <c r="C562" s="113"/>
      <c r="D562" s="113"/>
      <c r="E562" s="113"/>
      <c r="F562" s="1"/>
    </row>
    <row r="563" spans="3:6" x14ac:dyDescent="0.3">
      <c r="C563" s="113"/>
      <c r="D563" s="113"/>
      <c r="E563" s="113"/>
      <c r="F563" s="1"/>
    </row>
    <row r="564" spans="3:6" x14ac:dyDescent="0.3">
      <c r="C564" s="113"/>
      <c r="D564" s="113"/>
      <c r="E564" s="113"/>
      <c r="F564" s="1"/>
    </row>
    <row r="565" spans="3:6" x14ac:dyDescent="0.3">
      <c r="C565" s="113"/>
      <c r="D565" s="113"/>
      <c r="E565" s="113"/>
      <c r="F565" s="1"/>
    </row>
    <row r="566" spans="3:6" x14ac:dyDescent="0.3">
      <c r="C566" s="113"/>
      <c r="D566" s="113"/>
      <c r="E566" s="113"/>
      <c r="F566" s="1"/>
    </row>
    <row r="567" spans="3:6" x14ac:dyDescent="0.3">
      <c r="C567" s="113"/>
      <c r="D567" s="113"/>
      <c r="E567" s="113"/>
      <c r="F567" s="1"/>
    </row>
    <row r="568" spans="3:6" x14ac:dyDescent="0.3">
      <c r="C568" s="113"/>
      <c r="D568" s="113"/>
      <c r="E568" s="113"/>
      <c r="F568" s="1"/>
    </row>
    <row r="569" spans="3:6" x14ac:dyDescent="0.3">
      <c r="C569" s="113"/>
      <c r="D569" s="113"/>
      <c r="E569" s="113"/>
      <c r="F569" s="1"/>
    </row>
    <row r="570" spans="3:6" x14ac:dyDescent="0.3">
      <c r="C570" s="113"/>
      <c r="D570" s="113"/>
      <c r="E570" s="113"/>
      <c r="F570" s="1"/>
    </row>
    <row r="571" spans="3:6" x14ac:dyDescent="0.3">
      <c r="C571" s="113"/>
      <c r="D571" s="113"/>
      <c r="E571" s="113"/>
      <c r="F571" s="1"/>
    </row>
    <row r="572" spans="3:6" x14ac:dyDescent="0.3">
      <c r="C572" s="113"/>
      <c r="D572" s="113"/>
      <c r="E572" s="113"/>
      <c r="F572" s="1"/>
    </row>
    <row r="573" spans="3:6" x14ac:dyDescent="0.3">
      <c r="C573" s="113"/>
      <c r="D573" s="113"/>
      <c r="E573" s="113"/>
      <c r="F573" s="1"/>
    </row>
    <row r="574" spans="3:6" x14ac:dyDescent="0.3">
      <c r="C574" s="113"/>
      <c r="D574" s="113"/>
      <c r="E574" s="113"/>
      <c r="F574" s="1"/>
    </row>
    <row r="575" spans="3:6" x14ac:dyDescent="0.3">
      <c r="C575" s="113"/>
      <c r="D575" s="113"/>
      <c r="E575" s="113"/>
      <c r="F575" s="1"/>
    </row>
    <row r="576" spans="3:6" x14ac:dyDescent="0.3">
      <c r="C576" s="113"/>
      <c r="D576" s="113"/>
      <c r="E576" s="113"/>
      <c r="F576" s="1"/>
    </row>
    <row r="577" spans="3:6" x14ac:dyDescent="0.3">
      <c r="C577" s="113"/>
      <c r="D577" s="113"/>
      <c r="E577" s="113"/>
      <c r="F577" s="1"/>
    </row>
    <row r="578" spans="3:6" x14ac:dyDescent="0.3">
      <c r="C578" s="113"/>
      <c r="D578" s="113"/>
      <c r="E578" s="113"/>
      <c r="F578" s="1"/>
    </row>
    <row r="579" spans="3:6" x14ac:dyDescent="0.3">
      <c r="C579" s="113"/>
      <c r="D579" s="113"/>
      <c r="E579" s="113"/>
      <c r="F579" s="1"/>
    </row>
    <row r="580" spans="3:6" x14ac:dyDescent="0.3">
      <c r="C580" s="113"/>
      <c r="D580" s="113"/>
      <c r="E580" s="113"/>
      <c r="F580" s="1"/>
    </row>
    <row r="581" spans="3:6" x14ac:dyDescent="0.3">
      <c r="C581" s="113"/>
      <c r="D581" s="113"/>
      <c r="E581" s="113"/>
      <c r="F581" s="1"/>
    </row>
    <row r="582" spans="3:6" x14ac:dyDescent="0.3">
      <c r="C582" s="113"/>
      <c r="D582" s="113"/>
      <c r="E582" s="113"/>
      <c r="F582" s="1"/>
    </row>
    <row r="583" spans="3:6" x14ac:dyDescent="0.3">
      <c r="C583" s="113"/>
      <c r="D583" s="113"/>
      <c r="E583" s="113"/>
      <c r="F583" s="1"/>
    </row>
    <row r="584" spans="3:6" x14ac:dyDescent="0.3">
      <c r="C584" s="113"/>
      <c r="D584" s="113"/>
      <c r="E584" s="113"/>
      <c r="F584" s="1"/>
    </row>
    <row r="585" spans="3:6" x14ac:dyDescent="0.3">
      <c r="C585" s="113"/>
      <c r="D585" s="113"/>
      <c r="E585" s="113"/>
      <c r="F585" s="1"/>
    </row>
    <row r="586" spans="3:6" x14ac:dyDescent="0.3">
      <c r="C586" s="113"/>
      <c r="D586" s="113"/>
      <c r="E586" s="113"/>
      <c r="F586" s="1"/>
    </row>
    <row r="587" spans="3:6" x14ac:dyDescent="0.3">
      <c r="C587" s="113"/>
      <c r="D587" s="113"/>
      <c r="E587" s="113"/>
      <c r="F587" s="1"/>
    </row>
    <row r="588" spans="3:6" x14ac:dyDescent="0.3">
      <c r="C588" s="113"/>
      <c r="D588" s="113"/>
      <c r="E588" s="113"/>
      <c r="F588" s="1"/>
    </row>
    <row r="589" spans="3:6" x14ac:dyDescent="0.3">
      <c r="C589" s="113"/>
      <c r="D589" s="113"/>
      <c r="E589" s="113"/>
      <c r="F589" s="1"/>
    </row>
    <row r="590" spans="3:6" x14ac:dyDescent="0.3">
      <c r="C590" s="113"/>
      <c r="D590" s="113"/>
      <c r="E590" s="113"/>
      <c r="F590" s="1"/>
    </row>
    <row r="591" spans="3:6" x14ac:dyDescent="0.3">
      <c r="C591" s="113"/>
      <c r="D591" s="113"/>
      <c r="E591" s="113"/>
      <c r="F591" s="1"/>
    </row>
    <row r="592" spans="3:6" x14ac:dyDescent="0.3">
      <c r="C592" s="113"/>
      <c r="D592" s="113"/>
      <c r="E592" s="113"/>
      <c r="F592" s="1"/>
    </row>
    <row r="593" spans="3:6" x14ac:dyDescent="0.3">
      <c r="C593" s="113"/>
      <c r="D593" s="113"/>
      <c r="E593" s="113"/>
      <c r="F593" s="1"/>
    </row>
    <row r="594" spans="3:6" x14ac:dyDescent="0.3">
      <c r="C594" s="113"/>
      <c r="D594" s="113"/>
      <c r="E594" s="113"/>
      <c r="F594" s="1"/>
    </row>
    <row r="595" spans="3:6" x14ac:dyDescent="0.3">
      <c r="C595" s="113"/>
      <c r="D595" s="113"/>
      <c r="E595" s="113"/>
      <c r="F595" s="1"/>
    </row>
    <row r="596" spans="3:6" x14ac:dyDescent="0.3">
      <c r="C596" s="113"/>
      <c r="D596" s="113"/>
      <c r="E596" s="113"/>
      <c r="F596" s="1"/>
    </row>
    <row r="597" spans="3:6" x14ac:dyDescent="0.3">
      <c r="C597" s="113"/>
      <c r="D597" s="113"/>
      <c r="E597" s="113"/>
      <c r="F597" s="1"/>
    </row>
    <row r="598" spans="3:6" x14ac:dyDescent="0.3">
      <c r="C598" s="113"/>
      <c r="D598" s="113"/>
      <c r="E598" s="113"/>
      <c r="F598" s="1"/>
    </row>
    <row r="599" spans="3:6" x14ac:dyDescent="0.3">
      <c r="C599" s="113"/>
      <c r="D599" s="113"/>
      <c r="E599" s="113"/>
      <c r="F599" s="1"/>
    </row>
    <row r="600" spans="3:6" x14ac:dyDescent="0.3">
      <c r="C600" s="113"/>
      <c r="D600" s="113"/>
      <c r="E600" s="113"/>
      <c r="F600" s="1"/>
    </row>
    <row r="601" spans="3:6" x14ac:dyDescent="0.3">
      <c r="C601" s="113"/>
      <c r="D601" s="113"/>
      <c r="E601" s="113"/>
      <c r="F601" s="1"/>
    </row>
    <row r="602" spans="3:6" x14ac:dyDescent="0.3">
      <c r="C602" s="113"/>
      <c r="D602" s="113"/>
      <c r="E602" s="113"/>
      <c r="F602" s="1"/>
    </row>
    <row r="603" spans="3:6" x14ac:dyDescent="0.3">
      <c r="C603" s="113"/>
      <c r="D603" s="113"/>
      <c r="E603" s="113"/>
      <c r="F603" s="1"/>
    </row>
    <row r="604" spans="3:6" x14ac:dyDescent="0.3">
      <c r="C604" s="113"/>
      <c r="D604" s="113"/>
      <c r="E604" s="113"/>
      <c r="F604" s="1"/>
    </row>
    <row r="605" spans="3:6" x14ac:dyDescent="0.3">
      <c r="C605" s="113"/>
      <c r="D605" s="113"/>
      <c r="E605" s="113"/>
      <c r="F605" s="1"/>
    </row>
    <row r="606" spans="3:6" x14ac:dyDescent="0.3">
      <c r="C606" s="113"/>
      <c r="D606" s="113"/>
      <c r="E606" s="113"/>
      <c r="F606" s="1"/>
    </row>
    <row r="607" spans="3:6" x14ac:dyDescent="0.3">
      <c r="C607" s="113"/>
      <c r="D607" s="113"/>
      <c r="E607" s="113"/>
      <c r="F607" s="1"/>
    </row>
    <row r="608" spans="3:6" x14ac:dyDescent="0.3">
      <c r="C608" s="113"/>
      <c r="D608" s="113"/>
      <c r="E608" s="113"/>
      <c r="F608" s="1"/>
    </row>
    <row r="609" spans="3:6" x14ac:dyDescent="0.3">
      <c r="C609" s="113"/>
      <c r="D609" s="113"/>
      <c r="E609" s="113"/>
      <c r="F609" s="1"/>
    </row>
    <row r="610" spans="3:6" x14ac:dyDescent="0.3">
      <c r="C610" s="113"/>
      <c r="D610" s="113"/>
      <c r="E610" s="113"/>
      <c r="F610" s="1"/>
    </row>
    <row r="611" spans="3:6" x14ac:dyDescent="0.3">
      <c r="C611" s="113"/>
      <c r="D611" s="113"/>
      <c r="E611" s="113"/>
      <c r="F611" s="1"/>
    </row>
    <row r="612" spans="3:6" x14ac:dyDescent="0.3">
      <c r="C612" s="113"/>
      <c r="D612" s="113"/>
      <c r="E612" s="113"/>
      <c r="F612" s="1"/>
    </row>
    <row r="613" spans="3:6" x14ac:dyDescent="0.3">
      <c r="C613" s="113"/>
      <c r="D613" s="113"/>
      <c r="E613" s="113"/>
      <c r="F613" s="1"/>
    </row>
    <row r="614" spans="3:6" x14ac:dyDescent="0.3">
      <c r="C614" s="113"/>
      <c r="D614" s="113"/>
      <c r="E614" s="113"/>
      <c r="F614" s="1"/>
    </row>
    <row r="615" spans="3:6" x14ac:dyDescent="0.3">
      <c r="C615" s="113"/>
      <c r="D615" s="113"/>
      <c r="E615" s="113"/>
      <c r="F615" s="1"/>
    </row>
    <row r="616" spans="3:6" x14ac:dyDescent="0.3">
      <c r="C616" s="113"/>
      <c r="D616" s="113"/>
      <c r="E616" s="113"/>
      <c r="F616" s="1"/>
    </row>
    <row r="617" spans="3:6" x14ac:dyDescent="0.3">
      <c r="C617" s="113"/>
      <c r="D617" s="113"/>
      <c r="E617" s="113"/>
      <c r="F617" s="1"/>
    </row>
    <row r="618" spans="3:6" x14ac:dyDescent="0.3">
      <c r="C618" s="113"/>
      <c r="D618" s="113"/>
      <c r="E618" s="113"/>
      <c r="F618" s="1"/>
    </row>
    <row r="619" spans="3:6" x14ac:dyDescent="0.3">
      <c r="C619" s="113"/>
      <c r="D619" s="113"/>
      <c r="E619" s="113"/>
      <c r="F619" s="1"/>
    </row>
    <row r="620" spans="3:6" x14ac:dyDescent="0.3">
      <c r="C620" s="113"/>
      <c r="D620" s="113"/>
      <c r="E620" s="113"/>
      <c r="F620" s="1"/>
    </row>
    <row r="621" spans="3:6" x14ac:dyDescent="0.3">
      <c r="C621" s="113"/>
      <c r="D621" s="113"/>
      <c r="E621" s="113"/>
      <c r="F621" s="1"/>
    </row>
    <row r="622" spans="3:6" x14ac:dyDescent="0.3">
      <c r="C622" s="113"/>
      <c r="D622" s="113"/>
      <c r="E622" s="113"/>
      <c r="F622" s="1"/>
    </row>
    <row r="623" spans="3:6" x14ac:dyDescent="0.3">
      <c r="C623" s="113"/>
      <c r="D623" s="113"/>
      <c r="E623" s="113"/>
      <c r="F623" s="1"/>
    </row>
    <row r="624" spans="3:6" x14ac:dyDescent="0.3">
      <c r="C624" s="113"/>
      <c r="D624" s="113"/>
      <c r="E624" s="113"/>
      <c r="F624" s="1"/>
    </row>
    <row r="625" spans="3:6" x14ac:dyDescent="0.3">
      <c r="C625" s="113"/>
      <c r="D625" s="113"/>
      <c r="E625" s="113"/>
      <c r="F625" s="1"/>
    </row>
    <row r="626" spans="3:6" x14ac:dyDescent="0.3">
      <c r="C626" s="113"/>
      <c r="D626" s="113"/>
      <c r="E626" s="113"/>
      <c r="F626" s="1"/>
    </row>
    <row r="627" spans="3:6" x14ac:dyDescent="0.3">
      <c r="C627" s="113"/>
      <c r="D627" s="113"/>
      <c r="E627" s="113"/>
      <c r="F627" s="1"/>
    </row>
    <row r="628" spans="3:6" x14ac:dyDescent="0.3">
      <c r="C628" s="113"/>
      <c r="D628" s="113"/>
      <c r="E628" s="113"/>
      <c r="F628" s="1"/>
    </row>
    <row r="629" spans="3:6" x14ac:dyDescent="0.3">
      <c r="C629" s="113"/>
      <c r="D629" s="113"/>
      <c r="E629" s="113"/>
      <c r="F629" s="1"/>
    </row>
    <row r="630" spans="3:6" x14ac:dyDescent="0.3">
      <c r="C630" s="113"/>
      <c r="D630" s="113"/>
      <c r="E630" s="113"/>
      <c r="F630" s="1"/>
    </row>
    <row r="631" spans="3:6" x14ac:dyDescent="0.3">
      <c r="C631" s="113"/>
      <c r="D631" s="113"/>
      <c r="E631" s="113"/>
      <c r="F631" s="1"/>
    </row>
    <row r="632" spans="3:6" x14ac:dyDescent="0.3">
      <c r="C632" s="113"/>
      <c r="D632" s="113"/>
      <c r="E632" s="113"/>
      <c r="F632" s="1"/>
    </row>
    <row r="633" spans="3:6" x14ac:dyDescent="0.3">
      <c r="C633" s="113"/>
      <c r="D633" s="113"/>
      <c r="E633" s="113"/>
      <c r="F633" s="1"/>
    </row>
    <row r="634" spans="3:6" x14ac:dyDescent="0.3">
      <c r="C634" s="113"/>
      <c r="D634" s="113"/>
      <c r="E634" s="113"/>
      <c r="F634" s="1"/>
    </row>
    <row r="635" spans="3:6" x14ac:dyDescent="0.3">
      <c r="C635" s="113"/>
      <c r="D635" s="113"/>
      <c r="E635" s="113"/>
      <c r="F635" s="1"/>
    </row>
    <row r="636" spans="3:6" x14ac:dyDescent="0.3">
      <c r="C636" s="113"/>
      <c r="D636" s="113"/>
      <c r="E636" s="113"/>
      <c r="F636" s="1"/>
    </row>
    <row r="637" spans="3:6" x14ac:dyDescent="0.3">
      <c r="C637" s="113"/>
      <c r="D637" s="113"/>
      <c r="E637" s="113"/>
      <c r="F637" s="1"/>
    </row>
    <row r="638" spans="3:6" x14ac:dyDescent="0.3">
      <c r="C638" s="113"/>
      <c r="D638" s="113"/>
      <c r="E638" s="113"/>
      <c r="F638" s="1"/>
    </row>
    <row r="639" spans="3:6" x14ac:dyDescent="0.3">
      <c r="C639" s="113"/>
      <c r="D639" s="113"/>
      <c r="E639" s="113"/>
      <c r="F639" s="1"/>
    </row>
    <row r="640" spans="3:6" x14ac:dyDescent="0.3">
      <c r="C640" s="113"/>
      <c r="D640" s="113"/>
      <c r="E640" s="113"/>
      <c r="F640" s="1"/>
    </row>
    <row r="641" spans="3:6" x14ac:dyDescent="0.3">
      <c r="C641" s="113"/>
      <c r="D641" s="113"/>
      <c r="E641" s="113"/>
      <c r="F641" s="1"/>
    </row>
    <row r="642" spans="3:6" x14ac:dyDescent="0.3">
      <c r="C642" s="113"/>
      <c r="D642" s="113"/>
      <c r="E642" s="113"/>
      <c r="F642" s="1"/>
    </row>
    <row r="643" spans="3:6" x14ac:dyDescent="0.3">
      <c r="C643" s="113"/>
      <c r="D643" s="113"/>
      <c r="E643" s="113"/>
      <c r="F643" s="1"/>
    </row>
    <row r="644" spans="3:6" x14ac:dyDescent="0.3">
      <c r="C644" s="113"/>
      <c r="D644" s="113"/>
      <c r="E644" s="113"/>
      <c r="F644" s="1"/>
    </row>
    <row r="645" spans="3:6" x14ac:dyDescent="0.3">
      <c r="C645" s="113"/>
      <c r="D645" s="113"/>
      <c r="E645" s="113"/>
      <c r="F645" s="1"/>
    </row>
    <row r="646" spans="3:6" x14ac:dyDescent="0.3">
      <c r="C646" s="113"/>
      <c r="D646" s="113"/>
      <c r="E646" s="113"/>
      <c r="F646" s="1"/>
    </row>
    <row r="647" spans="3:6" x14ac:dyDescent="0.3">
      <c r="C647" s="113"/>
      <c r="D647" s="113"/>
      <c r="E647" s="113"/>
      <c r="F647" s="1"/>
    </row>
    <row r="648" spans="3:6" x14ac:dyDescent="0.3">
      <c r="C648" s="113"/>
      <c r="D648" s="113"/>
      <c r="E648" s="113"/>
      <c r="F648" s="1"/>
    </row>
    <row r="649" spans="3:6" x14ac:dyDescent="0.3">
      <c r="C649" s="113"/>
      <c r="D649" s="113"/>
      <c r="E649" s="113"/>
      <c r="F649" s="1"/>
    </row>
    <row r="650" spans="3:6" x14ac:dyDescent="0.3">
      <c r="C650" s="113"/>
      <c r="D650" s="113"/>
      <c r="E650" s="113"/>
      <c r="F650" s="1"/>
    </row>
    <row r="651" spans="3:6" x14ac:dyDescent="0.3">
      <c r="C651" s="113"/>
      <c r="D651" s="113"/>
      <c r="E651" s="113"/>
      <c r="F651" s="1"/>
    </row>
    <row r="652" spans="3:6" x14ac:dyDescent="0.3">
      <c r="C652" s="113"/>
      <c r="D652" s="113"/>
      <c r="E652" s="113"/>
      <c r="F652" s="1"/>
    </row>
    <row r="653" spans="3:6" x14ac:dyDescent="0.3">
      <c r="C653" s="113"/>
      <c r="D653" s="113"/>
      <c r="E653" s="113"/>
      <c r="F653" s="1"/>
    </row>
    <row r="654" spans="3:6" x14ac:dyDescent="0.3">
      <c r="C654" s="113"/>
      <c r="D654" s="113"/>
      <c r="E654" s="113"/>
      <c r="F654" s="1"/>
    </row>
    <row r="655" spans="3:6" x14ac:dyDescent="0.3">
      <c r="C655" s="113"/>
      <c r="D655" s="113"/>
      <c r="E655" s="113"/>
      <c r="F655" s="1"/>
    </row>
    <row r="656" spans="3:6" x14ac:dyDescent="0.3">
      <c r="C656" s="113"/>
      <c r="D656" s="113"/>
      <c r="E656" s="113"/>
      <c r="F656" s="1"/>
    </row>
    <row r="657" spans="3:6" x14ac:dyDescent="0.3">
      <c r="C657" s="113"/>
      <c r="D657" s="113"/>
      <c r="E657" s="113"/>
      <c r="F657" s="1"/>
    </row>
    <row r="658" spans="3:6" x14ac:dyDescent="0.3">
      <c r="C658" s="113"/>
      <c r="D658" s="113"/>
      <c r="E658" s="113"/>
      <c r="F658" s="1"/>
    </row>
    <row r="659" spans="3:6" x14ac:dyDescent="0.3">
      <c r="C659" s="113"/>
      <c r="D659" s="113"/>
      <c r="E659" s="113"/>
      <c r="F659" s="1"/>
    </row>
    <row r="660" spans="3:6" x14ac:dyDescent="0.3">
      <c r="C660" s="113"/>
      <c r="D660" s="113"/>
      <c r="E660" s="113"/>
      <c r="F660" s="1"/>
    </row>
    <row r="661" spans="3:6" x14ac:dyDescent="0.3">
      <c r="C661" s="113"/>
      <c r="D661" s="113"/>
      <c r="E661" s="113"/>
      <c r="F661" s="1"/>
    </row>
    <row r="662" spans="3:6" x14ac:dyDescent="0.3">
      <c r="C662" s="113"/>
      <c r="D662" s="113"/>
      <c r="E662" s="113"/>
      <c r="F662" s="1"/>
    </row>
    <row r="663" spans="3:6" x14ac:dyDescent="0.3">
      <c r="C663" s="113"/>
      <c r="D663" s="113"/>
      <c r="E663" s="113"/>
      <c r="F663" s="1"/>
    </row>
    <row r="664" spans="3:6" x14ac:dyDescent="0.3">
      <c r="C664" s="113"/>
      <c r="D664" s="113"/>
      <c r="E664" s="113"/>
      <c r="F664" s="1"/>
    </row>
    <row r="665" spans="3:6" x14ac:dyDescent="0.3">
      <c r="C665" s="113"/>
      <c r="D665" s="113"/>
      <c r="E665" s="113"/>
      <c r="F665" s="1"/>
    </row>
    <row r="666" spans="3:6" x14ac:dyDescent="0.3">
      <c r="C666" s="113"/>
      <c r="D666" s="113"/>
      <c r="E666" s="113"/>
      <c r="F666" s="1"/>
    </row>
    <row r="667" spans="3:6" x14ac:dyDescent="0.3">
      <c r="C667" s="113"/>
      <c r="D667" s="113"/>
      <c r="E667" s="113"/>
      <c r="F667" s="1"/>
    </row>
    <row r="668" spans="3:6" x14ac:dyDescent="0.3">
      <c r="C668" s="113"/>
      <c r="D668" s="113"/>
      <c r="E668" s="113"/>
      <c r="F668" s="1"/>
    </row>
    <row r="669" spans="3:6" x14ac:dyDescent="0.3">
      <c r="C669" s="113"/>
      <c r="D669" s="113"/>
      <c r="E669" s="113"/>
      <c r="F669" s="1"/>
    </row>
    <row r="670" spans="3:6" x14ac:dyDescent="0.3">
      <c r="C670" s="113"/>
      <c r="D670" s="113"/>
      <c r="E670" s="113"/>
      <c r="F670" s="1"/>
    </row>
    <row r="671" spans="3:6" x14ac:dyDescent="0.3">
      <c r="C671" s="113"/>
      <c r="D671" s="113"/>
      <c r="E671" s="113"/>
      <c r="F671" s="1"/>
    </row>
    <row r="672" spans="3:6" x14ac:dyDescent="0.3">
      <c r="C672" s="113"/>
      <c r="D672" s="113"/>
      <c r="E672" s="113"/>
      <c r="F672" s="1"/>
    </row>
    <row r="673" spans="3:6" x14ac:dyDescent="0.3">
      <c r="C673" s="113"/>
      <c r="D673" s="113"/>
      <c r="E673" s="113"/>
      <c r="F673" s="1"/>
    </row>
    <row r="674" spans="3:6" x14ac:dyDescent="0.3">
      <c r="C674" s="113"/>
      <c r="D674" s="113"/>
      <c r="E674" s="113"/>
      <c r="F674" s="1"/>
    </row>
    <row r="675" spans="3:6" x14ac:dyDescent="0.3">
      <c r="C675" s="113"/>
      <c r="D675" s="113"/>
      <c r="E675" s="113"/>
      <c r="F675" s="1"/>
    </row>
    <row r="676" spans="3:6" x14ac:dyDescent="0.3">
      <c r="C676" s="113"/>
      <c r="D676" s="113"/>
      <c r="E676" s="113"/>
      <c r="F676" s="1"/>
    </row>
    <row r="677" spans="3:6" x14ac:dyDescent="0.3">
      <c r="C677" s="113"/>
      <c r="D677" s="113"/>
      <c r="E677" s="113"/>
      <c r="F677" s="1"/>
    </row>
    <row r="678" spans="3:6" x14ac:dyDescent="0.3">
      <c r="C678" s="113"/>
      <c r="D678" s="113"/>
      <c r="E678" s="113"/>
      <c r="F678" s="1"/>
    </row>
    <row r="679" spans="3:6" x14ac:dyDescent="0.3">
      <c r="C679" s="113"/>
      <c r="D679" s="113"/>
      <c r="E679" s="113"/>
      <c r="F679" s="1"/>
    </row>
    <row r="680" spans="3:6" x14ac:dyDescent="0.3">
      <c r="C680" s="113"/>
      <c r="D680" s="113"/>
      <c r="E680" s="113"/>
      <c r="F680" s="1"/>
    </row>
    <row r="681" spans="3:6" x14ac:dyDescent="0.3">
      <c r="C681" s="113"/>
      <c r="D681" s="113"/>
      <c r="E681" s="113"/>
      <c r="F681" s="1"/>
    </row>
    <row r="682" spans="3:6" x14ac:dyDescent="0.3">
      <c r="C682" s="113"/>
      <c r="D682" s="113"/>
      <c r="E682" s="113"/>
      <c r="F682" s="1"/>
    </row>
    <row r="683" spans="3:6" x14ac:dyDescent="0.3">
      <c r="C683" s="113"/>
      <c r="D683" s="113"/>
      <c r="E683" s="113"/>
      <c r="F683" s="1"/>
    </row>
    <row r="684" spans="3:6" x14ac:dyDescent="0.3">
      <c r="C684" s="113"/>
      <c r="D684" s="113"/>
      <c r="E684" s="113"/>
      <c r="F684" s="1"/>
    </row>
    <row r="685" spans="3:6" x14ac:dyDescent="0.3">
      <c r="C685" s="113"/>
      <c r="D685" s="113"/>
      <c r="E685" s="113"/>
      <c r="F685" s="1"/>
    </row>
    <row r="686" spans="3:6" x14ac:dyDescent="0.3">
      <c r="C686" s="113"/>
      <c r="D686" s="113"/>
      <c r="E686" s="113"/>
      <c r="F686" s="1"/>
    </row>
    <row r="687" spans="3:6" x14ac:dyDescent="0.3">
      <c r="C687" s="113"/>
      <c r="D687" s="113"/>
      <c r="E687" s="113"/>
      <c r="F687" s="1"/>
    </row>
    <row r="688" spans="3:6" x14ac:dyDescent="0.3">
      <c r="C688" s="113"/>
      <c r="D688" s="113"/>
      <c r="E688" s="113"/>
      <c r="F688" s="1"/>
    </row>
    <row r="689" spans="3:6" x14ac:dyDescent="0.3">
      <c r="C689" s="113"/>
      <c r="D689" s="113"/>
      <c r="E689" s="113"/>
      <c r="F689" s="1"/>
    </row>
    <row r="690" spans="3:6" x14ac:dyDescent="0.3">
      <c r="C690" s="113"/>
      <c r="D690" s="113"/>
      <c r="E690" s="113"/>
      <c r="F690" s="1"/>
    </row>
    <row r="691" spans="3:6" x14ac:dyDescent="0.3">
      <c r="C691" s="113"/>
      <c r="D691" s="113"/>
      <c r="E691" s="113"/>
      <c r="F691" s="1"/>
    </row>
    <row r="692" spans="3:6" x14ac:dyDescent="0.3">
      <c r="C692" s="113"/>
      <c r="D692" s="113"/>
      <c r="E692" s="113"/>
      <c r="F692" s="1"/>
    </row>
    <row r="693" spans="3:6" x14ac:dyDescent="0.3">
      <c r="C693" s="113"/>
      <c r="D693" s="113"/>
      <c r="E693" s="113"/>
      <c r="F693" s="1"/>
    </row>
    <row r="694" spans="3:6" x14ac:dyDescent="0.3">
      <c r="C694" s="113"/>
      <c r="D694" s="113"/>
      <c r="E694" s="113"/>
      <c r="F694" s="1"/>
    </row>
    <row r="695" spans="3:6" x14ac:dyDescent="0.3">
      <c r="C695" s="113"/>
      <c r="D695" s="113"/>
      <c r="E695" s="113"/>
      <c r="F695" s="1"/>
    </row>
    <row r="696" spans="3:6" x14ac:dyDescent="0.3">
      <c r="C696" s="113"/>
      <c r="D696" s="113"/>
      <c r="E696" s="113"/>
      <c r="F696" s="1"/>
    </row>
    <row r="697" spans="3:6" x14ac:dyDescent="0.3">
      <c r="C697" s="113"/>
      <c r="D697" s="113"/>
      <c r="E697" s="113"/>
      <c r="F697" s="1"/>
    </row>
    <row r="698" spans="3:6" x14ac:dyDescent="0.3">
      <c r="C698" s="113"/>
      <c r="D698" s="113"/>
      <c r="E698" s="113"/>
      <c r="F698" s="1"/>
    </row>
    <row r="699" spans="3:6" x14ac:dyDescent="0.3">
      <c r="C699" s="113"/>
      <c r="D699" s="113"/>
      <c r="E699" s="113"/>
      <c r="F699" s="1"/>
    </row>
    <row r="700" spans="3:6" x14ac:dyDescent="0.3">
      <c r="C700" s="113"/>
      <c r="D700" s="113"/>
      <c r="E700" s="113"/>
      <c r="F700" s="1"/>
    </row>
    <row r="701" spans="3:6" x14ac:dyDescent="0.3">
      <c r="C701" s="113"/>
      <c r="D701" s="113"/>
      <c r="E701" s="113"/>
      <c r="F701" s="1"/>
    </row>
    <row r="702" spans="3:6" x14ac:dyDescent="0.3">
      <c r="C702" s="113"/>
      <c r="D702" s="113"/>
      <c r="E702" s="113"/>
      <c r="F702" s="1"/>
    </row>
    <row r="703" spans="3:6" x14ac:dyDescent="0.3">
      <c r="C703" s="113"/>
      <c r="D703" s="113"/>
      <c r="E703" s="113"/>
      <c r="F703" s="1"/>
    </row>
    <row r="704" spans="3:6" x14ac:dyDescent="0.3">
      <c r="C704" s="113"/>
      <c r="D704" s="113"/>
      <c r="E704" s="113"/>
      <c r="F704" s="1"/>
    </row>
    <row r="705" spans="3:6" x14ac:dyDescent="0.3">
      <c r="C705" s="113"/>
      <c r="D705" s="113"/>
      <c r="E705" s="113"/>
      <c r="F705" s="1"/>
    </row>
    <row r="706" spans="3:6" x14ac:dyDescent="0.3">
      <c r="C706" s="113"/>
      <c r="D706" s="113"/>
      <c r="E706" s="113"/>
      <c r="F706" s="1"/>
    </row>
    <row r="707" spans="3:6" x14ac:dyDescent="0.3">
      <c r="C707" s="113"/>
      <c r="D707" s="113"/>
      <c r="E707" s="113"/>
      <c r="F707" s="1"/>
    </row>
    <row r="708" spans="3:6" x14ac:dyDescent="0.3">
      <c r="C708" s="113"/>
      <c r="D708" s="113"/>
      <c r="E708" s="113"/>
      <c r="F708" s="1"/>
    </row>
    <row r="709" spans="3:6" x14ac:dyDescent="0.3">
      <c r="C709" s="113"/>
      <c r="D709" s="113"/>
      <c r="E709" s="113"/>
      <c r="F709" s="1"/>
    </row>
    <row r="710" spans="3:6" x14ac:dyDescent="0.3">
      <c r="C710" s="113"/>
      <c r="D710" s="113"/>
      <c r="E710" s="113"/>
      <c r="F710" s="1"/>
    </row>
    <row r="711" spans="3:6" x14ac:dyDescent="0.3">
      <c r="C711" s="113"/>
      <c r="D711" s="113"/>
      <c r="E711" s="113"/>
      <c r="F711" s="1"/>
    </row>
    <row r="712" spans="3:6" x14ac:dyDescent="0.3">
      <c r="C712" s="113"/>
      <c r="D712" s="113"/>
      <c r="E712" s="113"/>
      <c r="F712" s="1"/>
    </row>
    <row r="713" spans="3:6" x14ac:dyDescent="0.3">
      <c r="C713" s="113"/>
      <c r="D713" s="113"/>
      <c r="E713" s="113"/>
      <c r="F713" s="1"/>
    </row>
    <row r="714" spans="3:6" x14ac:dyDescent="0.3">
      <c r="C714" s="113"/>
      <c r="D714" s="113"/>
      <c r="E714" s="113"/>
      <c r="F714" s="1"/>
    </row>
    <row r="715" spans="3:6" x14ac:dyDescent="0.3">
      <c r="C715" s="113"/>
      <c r="D715" s="113"/>
      <c r="E715" s="113"/>
      <c r="F715" s="1"/>
    </row>
    <row r="716" spans="3:6" x14ac:dyDescent="0.3">
      <c r="C716" s="113"/>
      <c r="D716" s="113"/>
      <c r="E716" s="113"/>
      <c r="F716" s="1"/>
    </row>
    <row r="717" spans="3:6" x14ac:dyDescent="0.3">
      <c r="C717" s="113"/>
      <c r="D717" s="113"/>
      <c r="E717" s="113"/>
      <c r="F717" s="1"/>
    </row>
    <row r="718" spans="3:6" x14ac:dyDescent="0.3">
      <c r="C718" s="113"/>
      <c r="D718" s="113"/>
      <c r="E718" s="113"/>
      <c r="F718" s="1"/>
    </row>
    <row r="719" spans="3:6" x14ac:dyDescent="0.3">
      <c r="C719" s="113"/>
      <c r="D719" s="113"/>
      <c r="E719" s="113"/>
      <c r="F719" s="1"/>
    </row>
    <row r="720" spans="3:6" x14ac:dyDescent="0.3">
      <c r="C720" s="113"/>
      <c r="D720" s="113"/>
      <c r="E720" s="113"/>
      <c r="F720" s="1"/>
    </row>
    <row r="721" spans="3:6" x14ac:dyDescent="0.3">
      <c r="C721" s="113"/>
      <c r="D721" s="113"/>
      <c r="E721" s="113"/>
      <c r="F721" s="1"/>
    </row>
    <row r="722" spans="3:6" x14ac:dyDescent="0.3">
      <c r="C722" s="113"/>
      <c r="D722" s="113"/>
      <c r="E722" s="113"/>
      <c r="F722" s="1"/>
    </row>
    <row r="723" spans="3:6" x14ac:dyDescent="0.3">
      <c r="C723" s="113"/>
      <c r="D723" s="113"/>
      <c r="E723" s="113"/>
      <c r="F723" s="1"/>
    </row>
    <row r="724" spans="3:6" x14ac:dyDescent="0.3">
      <c r="C724" s="113"/>
      <c r="D724" s="113"/>
      <c r="E724" s="113"/>
      <c r="F724" s="1"/>
    </row>
    <row r="725" spans="3:6" x14ac:dyDescent="0.3">
      <c r="C725" s="113"/>
      <c r="D725" s="113"/>
      <c r="E725" s="113"/>
      <c r="F725" s="1"/>
    </row>
    <row r="726" spans="3:6" x14ac:dyDescent="0.3">
      <c r="C726" s="113"/>
      <c r="D726" s="113"/>
      <c r="E726" s="113"/>
      <c r="F726" s="1"/>
    </row>
    <row r="727" spans="3:6" x14ac:dyDescent="0.3">
      <c r="C727" s="113"/>
      <c r="D727" s="113"/>
      <c r="E727" s="113"/>
      <c r="F727" s="1"/>
    </row>
    <row r="728" spans="3:6" x14ac:dyDescent="0.3">
      <c r="C728" s="113"/>
      <c r="D728" s="113"/>
      <c r="E728" s="113"/>
      <c r="F728" s="1"/>
    </row>
    <row r="729" spans="3:6" x14ac:dyDescent="0.3">
      <c r="C729" s="113"/>
      <c r="D729" s="113"/>
      <c r="E729" s="113"/>
      <c r="F729" s="1"/>
    </row>
    <row r="730" spans="3:6" x14ac:dyDescent="0.3">
      <c r="C730" s="113"/>
      <c r="D730" s="113"/>
      <c r="E730" s="113"/>
      <c r="F730" s="1"/>
    </row>
    <row r="731" spans="3:6" x14ac:dyDescent="0.3">
      <c r="C731" s="113"/>
      <c r="D731" s="113"/>
      <c r="E731" s="113"/>
      <c r="F731" s="1"/>
    </row>
    <row r="732" spans="3:6" x14ac:dyDescent="0.3">
      <c r="C732" s="113"/>
      <c r="D732" s="113"/>
      <c r="E732" s="113"/>
      <c r="F732" s="1"/>
    </row>
    <row r="733" spans="3:6" x14ac:dyDescent="0.3">
      <c r="C733" s="113"/>
      <c r="D733" s="113"/>
      <c r="E733" s="113"/>
      <c r="F733" s="1"/>
    </row>
    <row r="734" spans="3:6" x14ac:dyDescent="0.3">
      <c r="C734" s="113"/>
      <c r="D734" s="113"/>
      <c r="E734" s="113"/>
      <c r="F734" s="1"/>
    </row>
    <row r="735" spans="3:6" x14ac:dyDescent="0.3">
      <c r="C735" s="113"/>
      <c r="D735" s="113"/>
      <c r="E735" s="113"/>
      <c r="F735" s="1"/>
    </row>
    <row r="736" spans="3:6" x14ac:dyDescent="0.3">
      <c r="C736" s="113"/>
      <c r="D736" s="113"/>
      <c r="E736" s="113"/>
      <c r="F736" s="1"/>
    </row>
    <row r="737" spans="3:6" x14ac:dyDescent="0.3">
      <c r="C737" s="113"/>
      <c r="D737" s="113"/>
      <c r="E737" s="113"/>
      <c r="F737" s="1"/>
    </row>
    <row r="738" spans="3:6" x14ac:dyDescent="0.3">
      <c r="C738" s="113"/>
      <c r="D738" s="113"/>
      <c r="E738" s="113"/>
      <c r="F738" s="1"/>
    </row>
    <row r="739" spans="3:6" x14ac:dyDescent="0.3">
      <c r="C739" s="113"/>
      <c r="D739" s="113"/>
      <c r="E739" s="113"/>
      <c r="F739" s="1"/>
    </row>
    <row r="740" spans="3:6" x14ac:dyDescent="0.3">
      <c r="C740" s="113"/>
      <c r="D740" s="113"/>
      <c r="E740" s="113"/>
      <c r="F740" s="1"/>
    </row>
    <row r="741" spans="3:6" x14ac:dyDescent="0.3">
      <c r="C741" s="113"/>
      <c r="D741" s="113"/>
      <c r="E741" s="113"/>
      <c r="F741" s="1"/>
    </row>
    <row r="742" spans="3:6" x14ac:dyDescent="0.3">
      <c r="C742" s="113"/>
      <c r="D742" s="113"/>
      <c r="E742" s="113"/>
      <c r="F742" s="1"/>
    </row>
    <row r="743" spans="3:6" x14ac:dyDescent="0.3">
      <c r="C743" s="113"/>
      <c r="D743" s="113"/>
      <c r="E743" s="113"/>
      <c r="F743" s="1"/>
    </row>
    <row r="744" spans="3:6" x14ac:dyDescent="0.3">
      <c r="C744" s="113"/>
      <c r="D744" s="113"/>
      <c r="E744" s="113"/>
      <c r="F744" s="1"/>
    </row>
    <row r="745" spans="3:6" x14ac:dyDescent="0.3">
      <c r="C745" s="113"/>
      <c r="D745" s="113"/>
      <c r="E745" s="113"/>
      <c r="F745" s="1"/>
    </row>
    <row r="746" spans="3:6" x14ac:dyDescent="0.3">
      <c r="C746" s="113"/>
      <c r="D746" s="113"/>
      <c r="E746" s="113"/>
      <c r="F746" s="1"/>
    </row>
    <row r="747" spans="3:6" x14ac:dyDescent="0.3">
      <c r="C747" s="113"/>
      <c r="D747" s="113"/>
      <c r="E747" s="113"/>
      <c r="F747" s="1"/>
    </row>
    <row r="748" spans="3:6" x14ac:dyDescent="0.3">
      <c r="C748" s="113"/>
      <c r="D748" s="113"/>
      <c r="E748" s="113"/>
      <c r="F748" s="1"/>
    </row>
    <row r="749" spans="3:6" x14ac:dyDescent="0.3">
      <c r="C749" s="113"/>
      <c r="D749" s="113"/>
      <c r="E749" s="113"/>
      <c r="F749" s="1"/>
    </row>
    <row r="750" spans="3:6" x14ac:dyDescent="0.3">
      <c r="C750" s="113"/>
      <c r="D750" s="113"/>
      <c r="E750" s="113"/>
      <c r="F750" s="1"/>
    </row>
    <row r="751" spans="3:6" x14ac:dyDescent="0.3">
      <c r="C751" s="113"/>
      <c r="D751" s="113"/>
      <c r="E751" s="113"/>
      <c r="F751" s="1"/>
    </row>
    <row r="752" spans="3:6" x14ac:dyDescent="0.3">
      <c r="C752" s="113"/>
      <c r="D752" s="113"/>
      <c r="E752" s="113"/>
      <c r="F752" s="1"/>
    </row>
    <row r="753" spans="3:6" x14ac:dyDescent="0.3">
      <c r="C753" s="113"/>
      <c r="D753" s="113"/>
      <c r="E753" s="113"/>
      <c r="F753" s="1"/>
    </row>
    <row r="754" spans="3:6" x14ac:dyDescent="0.3">
      <c r="C754" s="113"/>
      <c r="D754" s="113"/>
      <c r="E754" s="113"/>
      <c r="F754" s="1"/>
    </row>
    <row r="755" spans="3:6" x14ac:dyDescent="0.3">
      <c r="C755" s="113"/>
      <c r="D755" s="113"/>
      <c r="E755" s="113"/>
      <c r="F755" s="1"/>
    </row>
    <row r="756" spans="3:6" x14ac:dyDescent="0.3">
      <c r="C756" s="113"/>
      <c r="D756" s="113"/>
      <c r="E756" s="113"/>
      <c r="F756" s="1"/>
    </row>
    <row r="757" spans="3:6" x14ac:dyDescent="0.3">
      <c r="C757" s="113"/>
      <c r="D757" s="113"/>
      <c r="E757" s="113"/>
      <c r="F757" s="1"/>
    </row>
    <row r="758" spans="3:6" x14ac:dyDescent="0.3">
      <c r="C758" s="113"/>
      <c r="D758" s="113"/>
      <c r="E758" s="113"/>
      <c r="F758" s="1"/>
    </row>
    <row r="759" spans="3:6" x14ac:dyDescent="0.3">
      <c r="C759" s="113"/>
      <c r="D759" s="113"/>
      <c r="E759" s="113"/>
      <c r="F759" s="1"/>
    </row>
    <row r="760" spans="3:6" x14ac:dyDescent="0.3">
      <c r="C760" s="113"/>
      <c r="D760" s="113"/>
      <c r="E760" s="113"/>
      <c r="F760" s="1"/>
    </row>
    <row r="761" spans="3:6" x14ac:dyDescent="0.3">
      <c r="C761" s="113"/>
      <c r="D761" s="113"/>
      <c r="E761" s="113"/>
      <c r="F761" s="1"/>
    </row>
    <row r="762" spans="3:6" x14ac:dyDescent="0.3">
      <c r="C762" s="113"/>
      <c r="D762" s="113"/>
      <c r="E762" s="113"/>
      <c r="F762" s="1"/>
    </row>
    <row r="763" spans="3:6" x14ac:dyDescent="0.3">
      <c r="C763" s="113"/>
      <c r="D763" s="113"/>
      <c r="E763" s="113"/>
      <c r="F763" s="1"/>
    </row>
    <row r="764" spans="3:6" x14ac:dyDescent="0.3">
      <c r="C764" s="113"/>
      <c r="D764" s="113"/>
      <c r="E764" s="113"/>
      <c r="F764" s="1"/>
    </row>
    <row r="765" spans="3:6" x14ac:dyDescent="0.3">
      <c r="C765" s="113"/>
      <c r="D765" s="113"/>
      <c r="E765" s="113"/>
      <c r="F765" s="1"/>
    </row>
    <row r="766" spans="3:6" x14ac:dyDescent="0.3">
      <c r="C766" s="113"/>
      <c r="D766" s="113"/>
      <c r="E766" s="113"/>
      <c r="F766" s="1"/>
    </row>
    <row r="767" spans="3:6" x14ac:dyDescent="0.3">
      <c r="C767" s="113"/>
      <c r="D767" s="113"/>
      <c r="E767" s="113"/>
      <c r="F767" s="1"/>
    </row>
    <row r="768" spans="3:6" x14ac:dyDescent="0.3">
      <c r="C768" s="113"/>
      <c r="D768" s="113"/>
      <c r="E768" s="113"/>
      <c r="F768" s="1"/>
    </row>
    <row r="769" spans="3:6" x14ac:dyDescent="0.3">
      <c r="C769" s="113"/>
      <c r="D769" s="113"/>
      <c r="E769" s="113"/>
      <c r="F769" s="1"/>
    </row>
    <row r="770" spans="3:6" x14ac:dyDescent="0.3">
      <c r="C770" s="113"/>
      <c r="D770" s="113"/>
      <c r="E770" s="113"/>
      <c r="F770" s="1"/>
    </row>
    <row r="771" spans="3:6" x14ac:dyDescent="0.3">
      <c r="C771" s="113"/>
      <c r="D771" s="113"/>
      <c r="E771" s="113"/>
      <c r="F771" s="1"/>
    </row>
    <row r="772" spans="3:6" x14ac:dyDescent="0.3">
      <c r="C772" s="113"/>
      <c r="D772" s="113"/>
      <c r="E772" s="113"/>
      <c r="F772" s="1"/>
    </row>
    <row r="773" spans="3:6" x14ac:dyDescent="0.3">
      <c r="C773" s="113"/>
      <c r="D773" s="113"/>
      <c r="E773" s="113"/>
      <c r="F773" s="1"/>
    </row>
    <row r="774" spans="3:6" x14ac:dyDescent="0.3">
      <c r="C774" s="113"/>
      <c r="D774" s="113"/>
      <c r="E774" s="113"/>
      <c r="F774" s="1"/>
    </row>
    <row r="775" spans="3:6" x14ac:dyDescent="0.3">
      <c r="C775" s="113"/>
      <c r="D775" s="113"/>
      <c r="E775" s="113"/>
      <c r="F775" s="1"/>
    </row>
    <row r="776" spans="3:6" x14ac:dyDescent="0.3">
      <c r="C776" s="113"/>
      <c r="D776" s="113"/>
      <c r="E776" s="113"/>
      <c r="F776" s="1"/>
    </row>
    <row r="777" spans="3:6" x14ac:dyDescent="0.3">
      <c r="C777" s="113"/>
      <c r="D777" s="113"/>
      <c r="E777" s="113"/>
      <c r="F777" s="1"/>
    </row>
    <row r="778" spans="3:6" x14ac:dyDescent="0.3">
      <c r="C778" s="113"/>
      <c r="D778" s="113"/>
      <c r="E778" s="113"/>
      <c r="F778" s="1"/>
    </row>
    <row r="779" spans="3:6" x14ac:dyDescent="0.3">
      <c r="C779" s="113"/>
      <c r="D779" s="113"/>
      <c r="E779" s="113"/>
      <c r="F779" s="1"/>
    </row>
    <row r="780" spans="3:6" x14ac:dyDescent="0.3">
      <c r="C780" s="113"/>
      <c r="D780" s="113"/>
      <c r="E780" s="113"/>
      <c r="F780" s="1"/>
    </row>
    <row r="781" spans="3:6" x14ac:dyDescent="0.3">
      <c r="C781" s="113"/>
      <c r="D781" s="113"/>
      <c r="E781" s="113"/>
      <c r="F781" s="1"/>
    </row>
    <row r="782" spans="3:6" x14ac:dyDescent="0.3">
      <c r="C782" s="113"/>
      <c r="D782" s="113"/>
      <c r="E782" s="113"/>
      <c r="F782" s="1"/>
    </row>
    <row r="783" spans="3:6" x14ac:dyDescent="0.3">
      <c r="C783" s="113"/>
      <c r="D783" s="113"/>
      <c r="E783" s="113"/>
      <c r="F783" s="1"/>
    </row>
    <row r="784" spans="3:6" x14ac:dyDescent="0.3">
      <c r="C784" s="113"/>
      <c r="D784" s="113"/>
      <c r="E784" s="113"/>
      <c r="F784" s="1"/>
    </row>
    <row r="785" spans="3:6" x14ac:dyDescent="0.3">
      <c r="C785" s="113"/>
      <c r="D785" s="113"/>
      <c r="E785" s="113"/>
      <c r="F785" s="1"/>
    </row>
    <row r="786" spans="3:6" x14ac:dyDescent="0.3">
      <c r="C786" s="113"/>
      <c r="D786" s="113"/>
      <c r="E786" s="113"/>
      <c r="F786" s="1"/>
    </row>
    <row r="787" spans="3:6" x14ac:dyDescent="0.3">
      <c r="C787" s="113"/>
      <c r="D787" s="113"/>
      <c r="E787" s="113"/>
      <c r="F787" s="1"/>
    </row>
    <row r="788" spans="3:6" x14ac:dyDescent="0.3">
      <c r="C788" s="113"/>
      <c r="D788" s="113"/>
      <c r="E788" s="113"/>
      <c r="F788" s="1"/>
    </row>
    <row r="789" spans="3:6" x14ac:dyDescent="0.3">
      <c r="C789" s="113"/>
      <c r="D789" s="113"/>
      <c r="E789" s="113"/>
      <c r="F789" s="1"/>
    </row>
    <row r="790" spans="3:6" x14ac:dyDescent="0.3">
      <c r="C790" s="113"/>
      <c r="D790" s="113"/>
      <c r="E790" s="113"/>
      <c r="F790" s="1"/>
    </row>
    <row r="791" spans="3:6" x14ac:dyDescent="0.3">
      <c r="C791" s="113"/>
      <c r="D791" s="113"/>
      <c r="E791" s="113"/>
      <c r="F791" s="1"/>
    </row>
    <row r="792" spans="3:6" x14ac:dyDescent="0.3">
      <c r="C792" s="113"/>
      <c r="D792" s="113"/>
      <c r="E792" s="113"/>
      <c r="F792" s="1"/>
    </row>
    <row r="793" spans="3:6" x14ac:dyDescent="0.3">
      <c r="C793" s="113"/>
      <c r="D793" s="113"/>
      <c r="E793" s="113"/>
      <c r="F793" s="1"/>
    </row>
    <row r="794" spans="3:6" x14ac:dyDescent="0.3">
      <c r="C794" s="113"/>
      <c r="D794" s="113"/>
      <c r="E794" s="113"/>
      <c r="F794" s="1"/>
    </row>
    <row r="795" spans="3:6" x14ac:dyDescent="0.3">
      <c r="C795" s="113"/>
      <c r="D795" s="113"/>
      <c r="E795" s="113"/>
      <c r="F795" s="1"/>
    </row>
    <row r="796" spans="3:6" x14ac:dyDescent="0.3">
      <c r="C796" s="113"/>
      <c r="D796" s="113"/>
      <c r="E796" s="113"/>
      <c r="F796" s="1"/>
    </row>
    <row r="797" spans="3:6" x14ac:dyDescent="0.3">
      <c r="C797" s="113"/>
      <c r="D797" s="113"/>
      <c r="E797" s="113"/>
      <c r="F797" s="1"/>
    </row>
    <row r="798" spans="3:6" x14ac:dyDescent="0.3">
      <c r="C798" s="113"/>
      <c r="D798" s="113"/>
      <c r="E798" s="113"/>
      <c r="F798" s="1"/>
    </row>
    <row r="799" spans="3:6" x14ac:dyDescent="0.3">
      <c r="C799" s="113"/>
      <c r="D799" s="113"/>
      <c r="E799" s="113"/>
      <c r="F799" s="1"/>
    </row>
    <row r="800" spans="3:6" x14ac:dyDescent="0.3">
      <c r="C800" s="113"/>
      <c r="D800" s="113"/>
      <c r="E800" s="113"/>
      <c r="F800" s="1"/>
    </row>
    <row r="801" spans="3:6" x14ac:dyDescent="0.3">
      <c r="C801" s="113"/>
      <c r="D801" s="113"/>
      <c r="E801" s="113"/>
      <c r="F801" s="1"/>
    </row>
    <row r="802" spans="3:6" x14ac:dyDescent="0.3">
      <c r="C802" s="113"/>
      <c r="D802" s="113"/>
      <c r="E802" s="113"/>
      <c r="F802" s="1"/>
    </row>
    <row r="803" spans="3:6" x14ac:dyDescent="0.3">
      <c r="C803" s="113"/>
      <c r="D803" s="113"/>
      <c r="E803" s="113"/>
      <c r="F803" s="1"/>
    </row>
    <row r="804" spans="3:6" x14ac:dyDescent="0.3">
      <c r="C804" s="113"/>
      <c r="D804" s="113"/>
      <c r="E804" s="113"/>
      <c r="F804" s="1"/>
    </row>
    <row r="805" spans="3:6" x14ac:dyDescent="0.3">
      <c r="C805" s="113"/>
      <c r="D805" s="113"/>
      <c r="E805" s="113"/>
      <c r="F805" s="1"/>
    </row>
    <row r="806" spans="3:6" x14ac:dyDescent="0.3">
      <c r="C806" s="113"/>
      <c r="D806" s="113"/>
      <c r="E806" s="113"/>
      <c r="F806" s="1"/>
    </row>
    <row r="807" spans="3:6" x14ac:dyDescent="0.3">
      <c r="C807" s="113"/>
      <c r="D807" s="113"/>
      <c r="E807" s="113"/>
      <c r="F807" s="1"/>
    </row>
    <row r="808" spans="3:6" x14ac:dyDescent="0.3">
      <c r="C808" s="113"/>
      <c r="D808" s="113"/>
      <c r="E808" s="113"/>
      <c r="F808" s="1"/>
    </row>
    <row r="809" spans="3:6" x14ac:dyDescent="0.3">
      <c r="C809" s="113"/>
      <c r="D809" s="113"/>
      <c r="E809" s="113"/>
      <c r="F809" s="1"/>
    </row>
    <row r="810" spans="3:6" x14ac:dyDescent="0.3">
      <c r="C810" s="113"/>
      <c r="D810" s="113"/>
      <c r="E810" s="113"/>
      <c r="F810" s="1"/>
    </row>
    <row r="811" spans="3:6" x14ac:dyDescent="0.3">
      <c r="C811" s="113"/>
      <c r="D811" s="113"/>
      <c r="E811" s="113"/>
      <c r="F811" s="1"/>
    </row>
    <row r="812" spans="3:6" x14ac:dyDescent="0.3">
      <c r="C812" s="113"/>
      <c r="D812" s="113"/>
      <c r="E812" s="113"/>
      <c r="F812" s="1"/>
    </row>
    <row r="813" spans="3:6" x14ac:dyDescent="0.3">
      <c r="C813" s="113"/>
      <c r="D813" s="113"/>
      <c r="E813" s="113"/>
      <c r="F813" s="1"/>
    </row>
    <row r="814" spans="3:6" x14ac:dyDescent="0.3">
      <c r="C814" s="113"/>
      <c r="D814" s="113"/>
      <c r="E814" s="113"/>
      <c r="F814" s="1"/>
    </row>
    <row r="815" spans="3:6" x14ac:dyDescent="0.3">
      <c r="C815" s="113"/>
      <c r="D815" s="113"/>
      <c r="E815" s="113"/>
      <c r="F815" s="1"/>
    </row>
    <row r="816" spans="3:6" x14ac:dyDescent="0.3">
      <c r="C816" s="113"/>
      <c r="D816" s="113"/>
      <c r="E816" s="113"/>
      <c r="F816" s="1"/>
    </row>
    <row r="817" spans="3:6" x14ac:dyDescent="0.3">
      <c r="C817" s="113"/>
      <c r="D817" s="113"/>
      <c r="E817" s="113"/>
      <c r="F817" s="1"/>
    </row>
    <row r="818" spans="3:6" x14ac:dyDescent="0.3">
      <c r="C818" s="113"/>
      <c r="D818" s="113"/>
      <c r="E818" s="113"/>
      <c r="F818" s="1"/>
    </row>
    <row r="819" spans="3:6" x14ac:dyDescent="0.3">
      <c r="C819" s="113"/>
      <c r="D819" s="113"/>
      <c r="E819" s="113"/>
      <c r="F819" s="1"/>
    </row>
    <row r="820" spans="3:6" x14ac:dyDescent="0.3">
      <c r="C820" s="113"/>
      <c r="D820" s="113"/>
      <c r="E820" s="113"/>
      <c r="F820" s="1"/>
    </row>
    <row r="821" spans="3:6" x14ac:dyDescent="0.3">
      <c r="C821" s="113"/>
      <c r="D821" s="113"/>
      <c r="E821" s="113"/>
      <c r="F821" s="1"/>
    </row>
    <row r="822" spans="3:6" x14ac:dyDescent="0.3">
      <c r="C822" s="113"/>
      <c r="D822" s="113"/>
      <c r="E822" s="113"/>
      <c r="F822" s="1"/>
    </row>
    <row r="823" spans="3:6" x14ac:dyDescent="0.3">
      <c r="C823" s="113"/>
      <c r="D823" s="113"/>
      <c r="E823" s="113"/>
      <c r="F823" s="1"/>
    </row>
    <row r="824" spans="3:6" x14ac:dyDescent="0.3">
      <c r="C824" s="113"/>
      <c r="D824" s="113"/>
      <c r="E824" s="113"/>
      <c r="F824" s="1"/>
    </row>
    <row r="825" spans="3:6" x14ac:dyDescent="0.3">
      <c r="C825" s="113"/>
      <c r="D825" s="113"/>
      <c r="E825" s="113"/>
      <c r="F825" s="1"/>
    </row>
    <row r="826" spans="3:6" x14ac:dyDescent="0.3">
      <c r="C826" s="113"/>
      <c r="D826" s="113"/>
      <c r="E826" s="113"/>
      <c r="F826" s="1"/>
    </row>
    <row r="827" spans="3:6" x14ac:dyDescent="0.3">
      <c r="C827" s="113"/>
      <c r="D827" s="113"/>
      <c r="E827" s="113"/>
      <c r="F827" s="1"/>
    </row>
    <row r="828" spans="3:6" x14ac:dyDescent="0.3">
      <c r="C828" s="113"/>
      <c r="D828" s="113"/>
      <c r="E828" s="113"/>
      <c r="F828" s="1"/>
    </row>
    <row r="829" spans="3:6" x14ac:dyDescent="0.3">
      <c r="C829" s="113"/>
      <c r="D829" s="113"/>
      <c r="E829" s="113"/>
      <c r="F829" s="1"/>
    </row>
    <row r="830" spans="3:6" x14ac:dyDescent="0.3">
      <c r="C830" s="113"/>
      <c r="D830" s="113"/>
      <c r="E830" s="113"/>
      <c r="F830" s="1"/>
    </row>
    <row r="831" spans="3:6" x14ac:dyDescent="0.3">
      <c r="C831" s="113"/>
      <c r="D831" s="113"/>
      <c r="E831" s="113"/>
      <c r="F831" s="1"/>
    </row>
    <row r="832" spans="3:6" x14ac:dyDescent="0.3">
      <c r="C832" s="113"/>
      <c r="D832" s="113"/>
      <c r="E832" s="113"/>
      <c r="F832" s="1"/>
    </row>
    <row r="833" spans="3:6" x14ac:dyDescent="0.3">
      <c r="C833" s="113"/>
      <c r="D833" s="113"/>
      <c r="E833" s="113"/>
      <c r="F833" s="1"/>
    </row>
    <row r="834" spans="3:6" x14ac:dyDescent="0.3">
      <c r="C834" s="113"/>
      <c r="D834" s="113"/>
      <c r="E834" s="113"/>
      <c r="F834" s="1"/>
    </row>
    <row r="835" spans="3:6" x14ac:dyDescent="0.3">
      <c r="C835" s="113"/>
      <c r="D835" s="113"/>
      <c r="E835" s="113"/>
      <c r="F835" s="1"/>
    </row>
    <row r="836" spans="3:6" x14ac:dyDescent="0.3">
      <c r="C836" s="113"/>
      <c r="D836" s="113"/>
      <c r="E836" s="113"/>
      <c r="F836" s="1"/>
    </row>
    <row r="837" spans="3:6" x14ac:dyDescent="0.3">
      <c r="C837" s="113"/>
      <c r="D837" s="113"/>
      <c r="E837" s="113"/>
      <c r="F837" s="1"/>
    </row>
    <row r="838" spans="3:6" x14ac:dyDescent="0.3">
      <c r="C838" s="113"/>
      <c r="D838" s="113"/>
      <c r="E838" s="113"/>
      <c r="F838" s="1"/>
    </row>
    <row r="839" spans="3:6" x14ac:dyDescent="0.3">
      <c r="C839" s="113"/>
      <c r="D839" s="113"/>
      <c r="E839" s="113"/>
      <c r="F839" s="1"/>
    </row>
    <row r="840" spans="3:6" x14ac:dyDescent="0.3">
      <c r="C840" s="113"/>
      <c r="D840" s="113"/>
      <c r="E840" s="113"/>
      <c r="F840" s="1"/>
    </row>
    <row r="841" spans="3:6" x14ac:dyDescent="0.3">
      <c r="C841" s="113"/>
      <c r="D841" s="113"/>
      <c r="E841" s="113"/>
      <c r="F841" s="1"/>
    </row>
    <row r="842" spans="3:6" x14ac:dyDescent="0.3">
      <c r="C842" s="113"/>
      <c r="D842" s="113"/>
      <c r="E842" s="113"/>
      <c r="F842" s="1"/>
    </row>
    <row r="843" spans="3:6" x14ac:dyDescent="0.3">
      <c r="C843" s="113"/>
      <c r="D843" s="113"/>
      <c r="E843" s="113"/>
      <c r="F843" s="1"/>
    </row>
    <row r="844" spans="3:6" x14ac:dyDescent="0.3">
      <c r="C844" s="113"/>
      <c r="D844" s="113"/>
      <c r="E844" s="113"/>
      <c r="F844" s="1"/>
    </row>
    <row r="845" spans="3:6" x14ac:dyDescent="0.3">
      <c r="C845" s="113"/>
      <c r="D845" s="113"/>
      <c r="E845" s="113"/>
      <c r="F845" s="1"/>
    </row>
    <row r="846" spans="3:6" x14ac:dyDescent="0.3">
      <c r="C846" s="113"/>
      <c r="D846" s="113"/>
      <c r="E846" s="113"/>
      <c r="F846" s="1"/>
    </row>
    <row r="847" spans="3:6" x14ac:dyDescent="0.3">
      <c r="C847" s="113"/>
      <c r="D847" s="113"/>
      <c r="E847" s="113"/>
      <c r="F847" s="1"/>
    </row>
    <row r="848" spans="3:6" x14ac:dyDescent="0.3">
      <c r="C848" s="113"/>
      <c r="D848" s="113"/>
      <c r="E848" s="113"/>
      <c r="F848" s="1"/>
    </row>
    <row r="849" spans="3:6" x14ac:dyDescent="0.3">
      <c r="C849" s="113"/>
      <c r="D849" s="113"/>
      <c r="E849" s="113"/>
      <c r="F849" s="1"/>
    </row>
    <row r="850" spans="3:6" x14ac:dyDescent="0.3">
      <c r="C850" s="113"/>
      <c r="D850" s="113"/>
      <c r="E850" s="113"/>
      <c r="F850" s="1"/>
    </row>
    <row r="851" spans="3:6" x14ac:dyDescent="0.3">
      <c r="C851" s="113"/>
      <c r="D851" s="113"/>
      <c r="E851" s="113"/>
      <c r="F851" s="1"/>
    </row>
    <row r="852" spans="3:6" x14ac:dyDescent="0.3">
      <c r="C852" s="113"/>
      <c r="D852" s="113"/>
      <c r="E852" s="113"/>
      <c r="F852" s="1"/>
    </row>
    <row r="853" spans="3:6" x14ac:dyDescent="0.3">
      <c r="C853" s="113"/>
      <c r="D853" s="113"/>
      <c r="E853" s="113"/>
      <c r="F853" s="1"/>
    </row>
    <row r="854" spans="3:6" x14ac:dyDescent="0.3">
      <c r="C854" s="113"/>
      <c r="D854" s="113"/>
      <c r="E854" s="113"/>
      <c r="F854" s="1"/>
    </row>
    <row r="855" spans="3:6" x14ac:dyDescent="0.3">
      <c r="C855" s="113"/>
      <c r="D855" s="113"/>
      <c r="E855" s="113"/>
      <c r="F855" s="1"/>
    </row>
    <row r="856" spans="3:6" x14ac:dyDescent="0.3">
      <c r="C856" s="113"/>
      <c r="D856" s="113"/>
      <c r="E856" s="113"/>
      <c r="F856" s="1"/>
    </row>
    <row r="857" spans="3:6" x14ac:dyDescent="0.3">
      <c r="C857" s="113"/>
      <c r="D857" s="113"/>
      <c r="E857" s="113"/>
      <c r="F857" s="1"/>
    </row>
    <row r="858" spans="3:6" x14ac:dyDescent="0.3">
      <c r="C858" s="113"/>
      <c r="D858" s="113"/>
      <c r="E858" s="113"/>
      <c r="F858" s="1"/>
    </row>
    <row r="859" spans="3:6" x14ac:dyDescent="0.3">
      <c r="C859" s="113"/>
      <c r="D859" s="113"/>
      <c r="E859" s="113"/>
      <c r="F859" s="1"/>
    </row>
    <row r="860" spans="3:6" x14ac:dyDescent="0.3">
      <c r="C860" s="113"/>
      <c r="D860" s="113"/>
      <c r="E860" s="113"/>
      <c r="F860" s="1"/>
    </row>
    <row r="861" spans="3:6" x14ac:dyDescent="0.3">
      <c r="C861" s="113"/>
      <c r="D861" s="113"/>
      <c r="E861" s="113"/>
      <c r="F861" s="1"/>
    </row>
    <row r="862" spans="3:6" x14ac:dyDescent="0.3">
      <c r="C862" s="113"/>
      <c r="D862" s="113"/>
      <c r="E862" s="113"/>
      <c r="F862" s="1"/>
    </row>
    <row r="863" spans="3:6" x14ac:dyDescent="0.3">
      <c r="C863" s="113"/>
      <c r="D863" s="113"/>
      <c r="E863" s="113"/>
      <c r="F863" s="1"/>
    </row>
    <row r="864" spans="3:6" x14ac:dyDescent="0.3">
      <c r="C864" s="113"/>
      <c r="D864" s="113"/>
      <c r="E864" s="113"/>
      <c r="F864" s="1"/>
    </row>
    <row r="865" spans="3:6" x14ac:dyDescent="0.3">
      <c r="C865" s="113"/>
      <c r="D865" s="113"/>
      <c r="E865" s="113"/>
      <c r="F865" s="1"/>
    </row>
    <row r="866" spans="3:6" x14ac:dyDescent="0.3">
      <c r="C866" s="113"/>
      <c r="D866" s="113"/>
      <c r="E866" s="113"/>
      <c r="F866" s="1"/>
    </row>
    <row r="867" spans="3:6" x14ac:dyDescent="0.3">
      <c r="C867" s="113"/>
      <c r="D867" s="113"/>
      <c r="E867" s="113"/>
      <c r="F867" s="1"/>
    </row>
    <row r="868" spans="3:6" x14ac:dyDescent="0.3">
      <c r="C868" s="113"/>
      <c r="D868" s="113"/>
      <c r="E868" s="113"/>
      <c r="F868" s="1"/>
    </row>
    <row r="869" spans="3:6" x14ac:dyDescent="0.3">
      <c r="C869" s="113"/>
      <c r="D869" s="113"/>
      <c r="E869" s="113"/>
      <c r="F869" s="1"/>
    </row>
    <row r="870" spans="3:6" x14ac:dyDescent="0.3">
      <c r="C870" s="113"/>
      <c r="D870" s="113"/>
      <c r="E870" s="113"/>
      <c r="F870" s="1"/>
    </row>
    <row r="871" spans="3:6" x14ac:dyDescent="0.3">
      <c r="C871" s="113"/>
      <c r="D871" s="113"/>
      <c r="E871" s="113"/>
      <c r="F871" s="1"/>
    </row>
    <row r="872" spans="3:6" x14ac:dyDescent="0.3">
      <c r="C872" s="113"/>
      <c r="D872" s="113"/>
      <c r="E872" s="113"/>
      <c r="F872" s="1"/>
    </row>
    <row r="873" spans="3:6" x14ac:dyDescent="0.3">
      <c r="C873" s="113"/>
      <c r="D873" s="113"/>
      <c r="E873" s="113"/>
      <c r="F873" s="1"/>
    </row>
    <row r="874" spans="3:6" x14ac:dyDescent="0.3">
      <c r="C874" s="113"/>
      <c r="D874" s="113"/>
      <c r="E874" s="113"/>
      <c r="F874" s="1"/>
    </row>
    <row r="875" spans="3:6" x14ac:dyDescent="0.3">
      <c r="C875" s="113"/>
      <c r="D875" s="113"/>
      <c r="E875" s="113"/>
      <c r="F875" s="1"/>
    </row>
    <row r="876" spans="3:6" x14ac:dyDescent="0.3">
      <c r="C876" s="113"/>
      <c r="D876" s="113"/>
      <c r="E876" s="113"/>
      <c r="F876" s="1"/>
    </row>
    <row r="877" spans="3:6" x14ac:dyDescent="0.3">
      <c r="C877" s="113"/>
      <c r="D877" s="113"/>
      <c r="E877" s="113"/>
      <c r="F877" s="1"/>
    </row>
    <row r="878" spans="3:6" x14ac:dyDescent="0.3">
      <c r="C878" s="113"/>
      <c r="D878" s="113"/>
      <c r="E878" s="113"/>
      <c r="F878" s="1"/>
    </row>
    <row r="879" spans="3:6" x14ac:dyDescent="0.3">
      <c r="C879" s="113"/>
      <c r="D879" s="113"/>
      <c r="E879" s="113"/>
      <c r="F879" s="1"/>
    </row>
    <row r="880" spans="3:6" x14ac:dyDescent="0.3">
      <c r="C880" s="113"/>
      <c r="D880" s="113"/>
      <c r="E880" s="113"/>
      <c r="F880" s="1"/>
    </row>
    <row r="881" spans="3:6" x14ac:dyDescent="0.3">
      <c r="C881" s="113"/>
      <c r="D881" s="113"/>
      <c r="E881" s="113"/>
      <c r="F881" s="1"/>
    </row>
    <row r="882" spans="3:6" x14ac:dyDescent="0.3">
      <c r="C882" s="113"/>
      <c r="D882" s="113"/>
      <c r="E882" s="113"/>
      <c r="F882" s="1"/>
    </row>
    <row r="883" spans="3:6" x14ac:dyDescent="0.3">
      <c r="C883" s="113"/>
      <c r="D883" s="113"/>
      <c r="E883" s="113"/>
      <c r="F883" s="1"/>
    </row>
    <row r="884" spans="3:6" x14ac:dyDescent="0.3">
      <c r="C884" s="113"/>
      <c r="D884" s="113"/>
      <c r="E884" s="113"/>
      <c r="F884" s="1"/>
    </row>
    <row r="885" spans="3:6" x14ac:dyDescent="0.3">
      <c r="C885" s="113"/>
      <c r="D885" s="113"/>
      <c r="E885" s="113"/>
      <c r="F885" s="1"/>
    </row>
    <row r="886" spans="3:6" x14ac:dyDescent="0.3">
      <c r="C886" s="113"/>
      <c r="D886" s="113"/>
      <c r="E886" s="113"/>
      <c r="F886" s="1"/>
    </row>
    <row r="887" spans="3:6" x14ac:dyDescent="0.3">
      <c r="C887" s="113"/>
      <c r="D887" s="113"/>
      <c r="E887" s="113"/>
      <c r="F887" s="1"/>
    </row>
    <row r="888" spans="3:6" x14ac:dyDescent="0.3">
      <c r="C888" s="113"/>
      <c r="D888" s="113"/>
      <c r="E888" s="113"/>
      <c r="F888" s="1"/>
    </row>
    <row r="889" spans="3:6" x14ac:dyDescent="0.3">
      <c r="C889" s="113"/>
      <c r="D889" s="113"/>
      <c r="E889" s="113"/>
      <c r="F889" s="1"/>
    </row>
    <row r="890" spans="3:6" x14ac:dyDescent="0.3">
      <c r="C890" s="113"/>
      <c r="D890" s="113"/>
      <c r="E890" s="113"/>
      <c r="F890" s="1"/>
    </row>
    <row r="891" spans="3:6" x14ac:dyDescent="0.3">
      <c r="C891" s="113"/>
      <c r="D891" s="113"/>
      <c r="E891" s="113"/>
      <c r="F891" s="1"/>
    </row>
    <row r="892" spans="3:6" x14ac:dyDescent="0.3">
      <c r="C892" s="113"/>
      <c r="D892" s="113"/>
      <c r="E892" s="113"/>
      <c r="F892" s="1"/>
    </row>
    <row r="893" spans="3:6" x14ac:dyDescent="0.3">
      <c r="C893" s="113"/>
      <c r="D893" s="113"/>
      <c r="E893" s="113"/>
      <c r="F893" s="1"/>
    </row>
    <row r="894" spans="3:6" x14ac:dyDescent="0.3">
      <c r="C894" s="113"/>
      <c r="D894" s="113"/>
      <c r="E894" s="113"/>
      <c r="F894" s="1"/>
    </row>
    <row r="895" spans="3:6" x14ac:dyDescent="0.3">
      <c r="C895" s="113"/>
      <c r="D895" s="113"/>
      <c r="E895" s="113"/>
      <c r="F895" s="1"/>
    </row>
    <row r="896" spans="3:6" x14ac:dyDescent="0.3">
      <c r="C896" s="113"/>
      <c r="D896" s="113"/>
      <c r="E896" s="113"/>
      <c r="F896" s="1"/>
    </row>
    <row r="897" spans="3:6" x14ac:dyDescent="0.3">
      <c r="C897" s="113"/>
      <c r="D897" s="113"/>
      <c r="E897" s="113"/>
      <c r="F897" s="1"/>
    </row>
    <row r="898" spans="3:6" x14ac:dyDescent="0.3">
      <c r="C898" s="113"/>
      <c r="D898" s="113"/>
      <c r="E898" s="113"/>
      <c r="F898" s="1"/>
    </row>
    <row r="899" spans="3:6" x14ac:dyDescent="0.3">
      <c r="C899" s="113"/>
      <c r="D899" s="113"/>
      <c r="E899" s="113"/>
      <c r="F899" s="1"/>
    </row>
    <row r="900" spans="3:6" x14ac:dyDescent="0.3">
      <c r="C900" s="113"/>
      <c r="D900" s="113"/>
      <c r="E900" s="113"/>
      <c r="F900" s="1"/>
    </row>
    <row r="901" spans="3:6" x14ac:dyDescent="0.3">
      <c r="C901" s="113"/>
      <c r="D901" s="113"/>
      <c r="E901" s="113"/>
      <c r="F901" s="1"/>
    </row>
    <row r="902" spans="3:6" x14ac:dyDescent="0.3">
      <c r="C902" s="113"/>
      <c r="D902" s="113"/>
      <c r="E902" s="113"/>
      <c r="F902" s="1"/>
    </row>
    <row r="903" spans="3:6" x14ac:dyDescent="0.3">
      <c r="C903" s="113"/>
      <c r="D903" s="113"/>
      <c r="E903" s="113"/>
      <c r="F903" s="1"/>
    </row>
    <row r="904" spans="3:6" x14ac:dyDescent="0.3">
      <c r="C904" s="113"/>
      <c r="D904" s="113"/>
      <c r="E904" s="113"/>
      <c r="F904" s="1"/>
    </row>
    <row r="905" spans="3:6" x14ac:dyDescent="0.3">
      <c r="C905" s="113"/>
      <c r="D905" s="113"/>
      <c r="E905" s="113"/>
      <c r="F905" s="1"/>
    </row>
    <row r="906" spans="3:6" x14ac:dyDescent="0.3">
      <c r="C906" s="113"/>
      <c r="D906" s="113"/>
      <c r="E906" s="113"/>
      <c r="F906" s="1"/>
    </row>
    <row r="907" spans="3:6" x14ac:dyDescent="0.3">
      <c r="C907" s="113"/>
      <c r="D907" s="113"/>
      <c r="E907" s="113"/>
      <c r="F907" s="1"/>
    </row>
    <row r="908" spans="3:6" x14ac:dyDescent="0.3">
      <c r="C908" s="113"/>
      <c r="D908" s="113"/>
      <c r="E908" s="113"/>
      <c r="F908" s="1"/>
    </row>
    <row r="909" spans="3:6" x14ac:dyDescent="0.3">
      <c r="C909" s="113"/>
      <c r="D909" s="113"/>
      <c r="E909" s="113"/>
      <c r="F909" s="1"/>
    </row>
    <row r="910" spans="3:6" x14ac:dyDescent="0.3">
      <c r="C910" s="113"/>
      <c r="D910" s="113"/>
      <c r="E910" s="113"/>
      <c r="F910" s="1"/>
    </row>
    <row r="911" spans="3:6" x14ac:dyDescent="0.3">
      <c r="C911" s="113"/>
      <c r="D911" s="113"/>
      <c r="E911" s="113"/>
      <c r="F911" s="1"/>
    </row>
    <row r="912" spans="3:6" x14ac:dyDescent="0.3">
      <c r="C912" s="113"/>
      <c r="D912" s="113"/>
      <c r="E912" s="113"/>
      <c r="F912" s="1"/>
    </row>
    <row r="913" spans="3:6" x14ac:dyDescent="0.3">
      <c r="C913" s="113"/>
      <c r="D913" s="113"/>
      <c r="E913" s="113"/>
      <c r="F913" s="1"/>
    </row>
    <row r="914" spans="3:6" x14ac:dyDescent="0.3">
      <c r="C914" s="113"/>
      <c r="D914" s="113"/>
      <c r="E914" s="113"/>
      <c r="F914" s="1"/>
    </row>
    <row r="915" spans="3:6" x14ac:dyDescent="0.3">
      <c r="C915" s="113"/>
      <c r="D915" s="113"/>
      <c r="E915" s="113"/>
      <c r="F915" s="1"/>
    </row>
    <row r="916" spans="3:6" x14ac:dyDescent="0.3">
      <c r="C916" s="113"/>
      <c r="D916" s="113"/>
      <c r="E916" s="113"/>
      <c r="F916" s="1"/>
    </row>
    <row r="917" spans="3:6" x14ac:dyDescent="0.3">
      <c r="C917" s="113"/>
      <c r="D917" s="113"/>
      <c r="E917" s="113"/>
      <c r="F917" s="1"/>
    </row>
    <row r="918" spans="3:6" x14ac:dyDescent="0.3">
      <c r="C918" s="113"/>
      <c r="D918" s="113"/>
      <c r="E918" s="113"/>
      <c r="F918" s="1"/>
    </row>
    <row r="919" spans="3:6" x14ac:dyDescent="0.3">
      <c r="C919" s="113"/>
      <c r="D919" s="113"/>
      <c r="E919" s="113"/>
      <c r="F919" s="1"/>
    </row>
    <row r="920" spans="3:6" x14ac:dyDescent="0.3">
      <c r="C920" s="113"/>
      <c r="D920" s="113"/>
      <c r="E920" s="113"/>
      <c r="F920" s="1"/>
    </row>
    <row r="921" spans="3:6" x14ac:dyDescent="0.3">
      <c r="C921" s="113"/>
      <c r="D921" s="113"/>
      <c r="E921" s="113"/>
      <c r="F921" s="1"/>
    </row>
    <row r="922" spans="3:6" x14ac:dyDescent="0.3">
      <c r="C922" s="113"/>
      <c r="D922" s="113"/>
      <c r="E922" s="113"/>
      <c r="F922" s="1"/>
    </row>
    <row r="923" spans="3:6" x14ac:dyDescent="0.3">
      <c r="C923" s="113"/>
      <c r="D923" s="113"/>
      <c r="E923" s="113"/>
      <c r="F923" s="1"/>
    </row>
    <row r="924" spans="3:6" x14ac:dyDescent="0.3">
      <c r="C924" s="113"/>
      <c r="D924" s="113"/>
      <c r="E924" s="113"/>
      <c r="F924" s="1"/>
    </row>
    <row r="925" spans="3:6" x14ac:dyDescent="0.3">
      <c r="C925" s="113"/>
      <c r="D925" s="113"/>
      <c r="E925" s="113"/>
      <c r="F925" s="1"/>
    </row>
    <row r="926" spans="3:6" x14ac:dyDescent="0.3">
      <c r="C926" s="113"/>
      <c r="D926" s="113"/>
      <c r="E926" s="113"/>
      <c r="F926" s="1"/>
    </row>
    <row r="927" spans="3:6" x14ac:dyDescent="0.3">
      <c r="C927" s="113"/>
      <c r="D927" s="113"/>
      <c r="E927" s="113"/>
      <c r="F927" s="1"/>
    </row>
    <row r="928" spans="3:6" x14ac:dyDescent="0.3">
      <c r="C928" s="113"/>
      <c r="D928" s="113"/>
      <c r="E928" s="113"/>
      <c r="F928" s="1"/>
    </row>
    <row r="929" spans="3:6" x14ac:dyDescent="0.3">
      <c r="C929" s="113"/>
      <c r="D929" s="113"/>
      <c r="E929" s="113"/>
      <c r="F929" s="1"/>
    </row>
    <row r="930" spans="3:6" x14ac:dyDescent="0.3">
      <c r="C930" s="113"/>
      <c r="D930" s="113"/>
      <c r="E930" s="113"/>
      <c r="F930" s="1"/>
    </row>
    <row r="931" spans="3:6" x14ac:dyDescent="0.3">
      <c r="C931" s="113"/>
      <c r="D931" s="113"/>
      <c r="E931" s="113"/>
      <c r="F931" s="1"/>
    </row>
    <row r="932" spans="3:6" x14ac:dyDescent="0.3">
      <c r="C932" s="113"/>
      <c r="D932" s="113"/>
      <c r="E932" s="113"/>
      <c r="F932" s="1"/>
    </row>
    <row r="933" spans="3:6" x14ac:dyDescent="0.3">
      <c r="C933" s="113"/>
      <c r="D933" s="113"/>
      <c r="E933" s="113"/>
      <c r="F933" s="1"/>
    </row>
    <row r="934" spans="3:6" x14ac:dyDescent="0.3">
      <c r="C934" s="113"/>
      <c r="D934" s="113"/>
      <c r="E934" s="113"/>
      <c r="F934" s="1"/>
    </row>
    <row r="935" spans="3:6" x14ac:dyDescent="0.3">
      <c r="C935" s="113"/>
      <c r="D935" s="113"/>
      <c r="E935" s="113"/>
      <c r="F935" s="1"/>
    </row>
    <row r="936" spans="3:6" x14ac:dyDescent="0.3">
      <c r="C936" s="113"/>
      <c r="D936" s="113"/>
      <c r="E936" s="113"/>
      <c r="F936" s="1"/>
    </row>
    <row r="937" spans="3:6" x14ac:dyDescent="0.3">
      <c r="C937" s="113"/>
      <c r="D937" s="113"/>
      <c r="E937" s="113"/>
      <c r="F937" s="1"/>
    </row>
    <row r="938" spans="3:6" x14ac:dyDescent="0.3">
      <c r="C938" s="113"/>
      <c r="D938" s="113"/>
      <c r="E938" s="113"/>
      <c r="F938" s="1"/>
    </row>
    <row r="939" spans="3:6" x14ac:dyDescent="0.3">
      <c r="C939" s="113"/>
      <c r="D939" s="113"/>
      <c r="E939" s="113"/>
      <c r="F939" s="1"/>
    </row>
    <row r="940" spans="3:6" x14ac:dyDescent="0.3">
      <c r="C940" s="113"/>
      <c r="D940" s="113"/>
      <c r="E940" s="113"/>
      <c r="F940" s="1"/>
    </row>
    <row r="941" spans="3:6" x14ac:dyDescent="0.3">
      <c r="C941" s="113"/>
      <c r="D941" s="113"/>
      <c r="E941" s="113"/>
      <c r="F941" s="1"/>
    </row>
    <row r="942" spans="3:6" x14ac:dyDescent="0.3">
      <c r="C942" s="113"/>
      <c r="D942" s="113"/>
      <c r="E942" s="113"/>
      <c r="F942" s="1"/>
    </row>
    <row r="943" spans="3:6" x14ac:dyDescent="0.3">
      <c r="C943" s="113"/>
      <c r="D943" s="113"/>
      <c r="E943" s="113"/>
      <c r="F943" s="1"/>
    </row>
    <row r="944" spans="3:6" x14ac:dyDescent="0.3">
      <c r="C944" s="113"/>
      <c r="D944" s="113"/>
      <c r="E944" s="113"/>
      <c r="F944" s="1"/>
    </row>
    <row r="945" spans="3:6" x14ac:dyDescent="0.3">
      <c r="C945" s="113"/>
      <c r="D945" s="113"/>
      <c r="E945" s="113"/>
      <c r="F945" s="1"/>
    </row>
    <row r="946" spans="3:6" x14ac:dyDescent="0.3">
      <c r="C946" s="113"/>
      <c r="D946" s="113"/>
      <c r="E946" s="113"/>
      <c r="F946" s="1"/>
    </row>
    <row r="947" spans="3:6" x14ac:dyDescent="0.3">
      <c r="C947" s="113"/>
      <c r="D947" s="113"/>
      <c r="E947" s="113"/>
      <c r="F947" s="1"/>
    </row>
    <row r="948" spans="3:6" x14ac:dyDescent="0.3">
      <c r="C948" s="113"/>
      <c r="D948" s="113"/>
      <c r="E948" s="113"/>
      <c r="F948" s="1"/>
    </row>
    <row r="949" spans="3:6" x14ac:dyDescent="0.3">
      <c r="C949" s="113"/>
      <c r="D949" s="113"/>
      <c r="E949" s="113"/>
      <c r="F949" s="1"/>
    </row>
    <row r="950" spans="3:6" x14ac:dyDescent="0.3">
      <c r="C950" s="113"/>
      <c r="D950" s="113"/>
      <c r="E950" s="113"/>
      <c r="F950" s="1"/>
    </row>
    <row r="951" spans="3:6" x14ac:dyDescent="0.3">
      <c r="C951" s="113"/>
      <c r="D951" s="113"/>
      <c r="E951" s="113"/>
      <c r="F951" s="1"/>
    </row>
    <row r="952" spans="3:6" x14ac:dyDescent="0.3">
      <c r="C952" s="113"/>
      <c r="D952" s="113"/>
      <c r="E952" s="113"/>
      <c r="F952" s="1"/>
    </row>
    <row r="953" spans="3:6" x14ac:dyDescent="0.3">
      <c r="C953" s="113"/>
      <c r="D953" s="113"/>
      <c r="E953" s="113"/>
      <c r="F953" s="1"/>
    </row>
    <row r="954" spans="3:6" x14ac:dyDescent="0.3">
      <c r="C954" s="113"/>
      <c r="D954" s="113"/>
      <c r="E954" s="113"/>
      <c r="F954" s="1"/>
    </row>
    <row r="955" spans="3:6" x14ac:dyDescent="0.3">
      <c r="C955" s="113"/>
      <c r="D955" s="113"/>
      <c r="E955" s="113"/>
      <c r="F955" s="1"/>
    </row>
    <row r="956" spans="3:6" x14ac:dyDescent="0.3">
      <c r="C956" s="113"/>
      <c r="D956" s="113"/>
      <c r="E956" s="113"/>
      <c r="F956" s="1"/>
    </row>
    <row r="957" spans="3:6" x14ac:dyDescent="0.3">
      <c r="C957" s="113"/>
      <c r="D957" s="113"/>
      <c r="E957" s="113"/>
      <c r="F957" s="1"/>
    </row>
    <row r="958" spans="3:6" x14ac:dyDescent="0.3">
      <c r="C958" s="113"/>
      <c r="D958" s="113"/>
      <c r="E958" s="113"/>
      <c r="F958" s="1"/>
    </row>
    <row r="959" spans="3:6" x14ac:dyDescent="0.3">
      <c r="C959" s="113"/>
      <c r="D959" s="113"/>
      <c r="E959" s="113"/>
      <c r="F959" s="1"/>
    </row>
    <row r="960" spans="3:6" x14ac:dyDescent="0.3">
      <c r="C960" s="113"/>
      <c r="D960" s="113"/>
      <c r="E960" s="113"/>
      <c r="F960" s="1"/>
    </row>
    <row r="961" spans="3:6" x14ac:dyDescent="0.3">
      <c r="C961" s="113"/>
      <c r="D961" s="113"/>
      <c r="E961" s="113"/>
      <c r="F961" s="1"/>
    </row>
    <row r="962" spans="3:6" x14ac:dyDescent="0.3">
      <c r="C962" s="113"/>
      <c r="D962" s="113"/>
      <c r="E962" s="113"/>
      <c r="F962" s="1"/>
    </row>
    <row r="963" spans="3:6" x14ac:dyDescent="0.3">
      <c r="C963" s="113"/>
      <c r="D963" s="113"/>
      <c r="E963" s="113"/>
      <c r="F963" s="1"/>
    </row>
    <row r="964" spans="3:6" x14ac:dyDescent="0.3">
      <c r="C964" s="113"/>
      <c r="D964" s="113"/>
      <c r="E964" s="113"/>
      <c r="F964" s="1"/>
    </row>
    <row r="965" spans="3:6" x14ac:dyDescent="0.3">
      <c r="C965" s="113"/>
      <c r="D965" s="113"/>
      <c r="E965" s="113"/>
      <c r="F965" s="1"/>
    </row>
    <row r="966" spans="3:6" x14ac:dyDescent="0.3">
      <c r="C966" s="113"/>
      <c r="D966" s="113"/>
      <c r="E966" s="113"/>
      <c r="F966" s="1"/>
    </row>
    <row r="967" spans="3:6" x14ac:dyDescent="0.3">
      <c r="C967" s="113"/>
      <c r="D967" s="113"/>
      <c r="E967" s="113"/>
      <c r="F967" s="1"/>
    </row>
    <row r="968" spans="3:6" x14ac:dyDescent="0.3">
      <c r="C968" s="113"/>
      <c r="D968" s="113"/>
      <c r="E968" s="113"/>
      <c r="F968" s="1"/>
    </row>
    <row r="969" spans="3:6" x14ac:dyDescent="0.3">
      <c r="C969" s="113"/>
      <c r="D969" s="113"/>
      <c r="E969" s="113"/>
      <c r="F969" s="1"/>
    </row>
    <row r="970" spans="3:6" x14ac:dyDescent="0.3">
      <c r="C970" s="113"/>
      <c r="D970" s="113"/>
      <c r="E970" s="113"/>
      <c r="F970" s="1"/>
    </row>
    <row r="971" spans="3:6" x14ac:dyDescent="0.3">
      <c r="C971" s="113"/>
      <c r="D971" s="113"/>
      <c r="E971" s="113"/>
      <c r="F971" s="1"/>
    </row>
    <row r="972" spans="3:6" x14ac:dyDescent="0.3">
      <c r="C972" s="113"/>
      <c r="D972" s="113"/>
      <c r="E972" s="113"/>
      <c r="F972" s="1"/>
    </row>
    <row r="973" spans="3:6" x14ac:dyDescent="0.3">
      <c r="C973" s="113"/>
      <c r="D973" s="113"/>
      <c r="E973" s="113"/>
      <c r="F973" s="1"/>
    </row>
    <row r="974" spans="3:6" x14ac:dyDescent="0.3">
      <c r="C974" s="113"/>
      <c r="D974" s="113"/>
      <c r="E974" s="113"/>
      <c r="F974" s="1"/>
    </row>
    <row r="975" spans="3:6" x14ac:dyDescent="0.3">
      <c r="C975" s="113"/>
      <c r="D975" s="113"/>
      <c r="E975" s="113"/>
      <c r="F975" s="1"/>
    </row>
    <row r="976" spans="3:6" x14ac:dyDescent="0.3">
      <c r="C976" s="113"/>
      <c r="D976" s="113"/>
      <c r="E976" s="113"/>
      <c r="F976" s="1"/>
    </row>
    <row r="977" spans="3:6" x14ac:dyDescent="0.3">
      <c r="C977" s="113"/>
      <c r="D977" s="113"/>
      <c r="E977" s="113"/>
      <c r="F977" s="1"/>
    </row>
    <row r="978" spans="3:6" x14ac:dyDescent="0.3">
      <c r="C978" s="113"/>
      <c r="D978" s="113"/>
      <c r="E978" s="113"/>
      <c r="F978" s="1"/>
    </row>
    <row r="979" spans="3:6" x14ac:dyDescent="0.3">
      <c r="C979" s="113"/>
      <c r="D979" s="113"/>
      <c r="E979" s="113"/>
      <c r="F979" s="1"/>
    </row>
    <row r="980" spans="3:6" x14ac:dyDescent="0.3">
      <c r="C980" s="113"/>
      <c r="D980" s="113"/>
      <c r="E980" s="113"/>
      <c r="F980" s="1"/>
    </row>
    <row r="981" spans="3:6" x14ac:dyDescent="0.3">
      <c r="C981" s="113"/>
      <c r="D981" s="113"/>
      <c r="E981" s="113"/>
      <c r="F981" s="1"/>
    </row>
    <row r="982" spans="3:6" x14ac:dyDescent="0.3">
      <c r="C982" s="113"/>
      <c r="D982" s="113"/>
      <c r="E982" s="113"/>
      <c r="F982" s="1"/>
    </row>
    <row r="983" spans="3:6" x14ac:dyDescent="0.3">
      <c r="C983" s="113"/>
      <c r="D983" s="113"/>
      <c r="E983" s="113"/>
      <c r="F983" s="1"/>
    </row>
    <row r="984" spans="3:6" x14ac:dyDescent="0.3">
      <c r="C984" s="113"/>
      <c r="D984" s="113"/>
      <c r="E984" s="113"/>
      <c r="F984" s="1"/>
    </row>
    <row r="985" spans="3:6" x14ac:dyDescent="0.3">
      <c r="C985" s="113"/>
      <c r="D985" s="113"/>
      <c r="E985" s="113"/>
      <c r="F985" s="1"/>
    </row>
    <row r="986" spans="3:6" x14ac:dyDescent="0.3">
      <c r="C986" s="113"/>
      <c r="D986" s="113"/>
      <c r="E986" s="113"/>
      <c r="F986" s="1"/>
    </row>
    <row r="987" spans="3:6" x14ac:dyDescent="0.3">
      <c r="C987" s="113"/>
      <c r="D987" s="113"/>
      <c r="E987" s="113"/>
      <c r="F987" s="1"/>
    </row>
    <row r="988" spans="3:6" x14ac:dyDescent="0.3">
      <c r="C988" s="113"/>
      <c r="D988" s="113"/>
      <c r="E988" s="113"/>
      <c r="F988" s="1"/>
    </row>
    <row r="989" spans="3:6" x14ac:dyDescent="0.3">
      <c r="C989" s="113"/>
      <c r="D989" s="113"/>
      <c r="E989" s="113"/>
      <c r="F989" s="1"/>
    </row>
    <row r="990" spans="3:6" x14ac:dyDescent="0.3">
      <c r="C990" s="113"/>
      <c r="D990" s="113"/>
      <c r="E990" s="113"/>
      <c r="F990" s="1"/>
    </row>
    <row r="991" spans="3:6" x14ac:dyDescent="0.3">
      <c r="C991" s="113"/>
      <c r="D991" s="113"/>
      <c r="E991" s="113"/>
      <c r="F991" s="1"/>
    </row>
    <row r="992" spans="3:6" x14ac:dyDescent="0.3">
      <c r="C992" s="113"/>
      <c r="D992" s="113"/>
      <c r="E992" s="113"/>
      <c r="F992" s="1"/>
    </row>
    <row r="993" spans="3:6" x14ac:dyDescent="0.3">
      <c r="C993" s="113"/>
      <c r="D993" s="113"/>
      <c r="E993" s="113"/>
      <c r="F993" s="1"/>
    </row>
    <row r="994" spans="3:6" x14ac:dyDescent="0.3">
      <c r="C994" s="113"/>
      <c r="D994" s="113"/>
      <c r="E994" s="113"/>
      <c r="F994" s="1"/>
    </row>
    <row r="995" spans="3:6" x14ac:dyDescent="0.3">
      <c r="C995" s="113"/>
      <c r="D995" s="113"/>
      <c r="E995" s="113"/>
      <c r="F995" s="1"/>
    </row>
    <row r="996" spans="3:6" x14ac:dyDescent="0.3">
      <c r="C996" s="113"/>
      <c r="D996" s="113"/>
      <c r="E996" s="113"/>
      <c r="F996" s="1"/>
    </row>
    <row r="997" spans="3:6" x14ac:dyDescent="0.3">
      <c r="C997" s="113"/>
      <c r="D997" s="113"/>
      <c r="E997" s="113"/>
      <c r="F997" s="1"/>
    </row>
    <row r="998" spans="3:6" x14ac:dyDescent="0.3">
      <c r="C998" s="113"/>
      <c r="D998" s="113"/>
      <c r="E998" s="113"/>
      <c r="F998" s="1"/>
    </row>
    <row r="999" spans="3:6" x14ac:dyDescent="0.3">
      <c r="C999" s="113"/>
      <c r="D999" s="113"/>
      <c r="E999" s="113"/>
      <c r="F999" s="1"/>
    </row>
    <row r="1000" spans="3:6" x14ac:dyDescent="0.3">
      <c r="C1000" s="113"/>
      <c r="D1000" s="113"/>
      <c r="E1000" s="113"/>
      <c r="F1000" s="1"/>
    </row>
    <row r="1001" spans="3:6" x14ac:dyDescent="0.3">
      <c r="C1001" s="113"/>
      <c r="D1001" s="113"/>
      <c r="E1001" s="113"/>
      <c r="F1001" s="1"/>
    </row>
    <row r="1002" spans="3:6" x14ac:dyDescent="0.3">
      <c r="C1002" s="113"/>
      <c r="D1002" s="113"/>
      <c r="E1002" s="113"/>
      <c r="F1002" s="1"/>
    </row>
    <row r="1003" spans="3:6" x14ac:dyDescent="0.3">
      <c r="C1003" s="113"/>
      <c r="D1003" s="113"/>
      <c r="E1003" s="113"/>
      <c r="F1003" s="1"/>
    </row>
    <row r="1004" spans="3:6" x14ac:dyDescent="0.3">
      <c r="C1004" s="113"/>
      <c r="D1004" s="113"/>
      <c r="E1004" s="113"/>
      <c r="F1004" s="1"/>
    </row>
    <row r="1005" spans="3:6" x14ac:dyDescent="0.3">
      <c r="C1005" s="113"/>
      <c r="D1005" s="113"/>
      <c r="E1005" s="113"/>
      <c r="F1005" s="1"/>
    </row>
    <row r="1006" spans="3:6" x14ac:dyDescent="0.3">
      <c r="C1006" s="113"/>
      <c r="D1006" s="113"/>
      <c r="E1006" s="113"/>
      <c r="F1006" s="1"/>
    </row>
    <row r="1007" spans="3:6" x14ac:dyDescent="0.3">
      <c r="C1007" s="113"/>
      <c r="D1007" s="113"/>
      <c r="E1007" s="113"/>
      <c r="F1007" s="1"/>
    </row>
    <row r="1008" spans="3:6" x14ac:dyDescent="0.3">
      <c r="C1008" s="113"/>
      <c r="D1008" s="113"/>
      <c r="E1008" s="113"/>
      <c r="F1008" s="1"/>
    </row>
    <row r="1009" spans="3:6" x14ac:dyDescent="0.3">
      <c r="C1009" s="113"/>
      <c r="D1009" s="113"/>
      <c r="E1009" s="113"/>
      <c r="F1009" s="1"/>
    </row>
    <row r="1010" spans="3:6" x14ac:dyDescent="0.3">
      <c r="C1010" s="113"/>
      <c r="D1010" s="113"/>
      <c r="E1010" s="113"/>
      <c r="F1010" s="1"/>
    </row>
    <row r="1011" spans="3:6" x14ac:dyDescent="0.3">
      <c r="C1011" s="113"/>
      <c r="D1011" s="113"/>
      <c r="E1011" s="113"/>
      <c r="F1011" s="1"/>
    </row>
    <row r="1012" spans="3:6" x14ac:dyDescent="0.3">
      <c r="C1012" s="113"/>
      <c r="D1012" s="113"/>
      <c r="E1012" s="113"/>
      <c r="F1012" s="1"/>
    </row>
    <row r="1013" spans="3:6" x14ac:dyDescent="0.3">
      <c r="C1013" s="113"/>
      <c r="D1013" s="113"/>
      <c r="E1013" s="113"/>
      <c r="F1013" s="1"/>
    </row>
    <row r="1014" spans="3:6" x14ac:dyDescent="0.3">
      <c r="C1014" s="113"/>
      <c r="D1014" s="113"/>
      <c r="E1014" s="113"/>
      <c r="F1014" s="1"/>
    </row>
    <row r="1015" spans="3:6" x14ac:dyDescent="0.3">
      <c r="C1015" s="113"/>
      <c r="D1015" s="113"/>
      <c r="E1015" s="113"/>
      <c r="F1015" s="1"/>
    </row>
    <row r="1016" spans="3:6" x14ac:dyDescent="0.3">
      <c r="C1016" s="113"/>
      <c r="D1016" s="113"/>
      <c r="E1016" s="113"/>
      <c r="F1016" s="1"/>
    </row>
    <row r="1017" spans="3:6" x14ac:dyDescent="0.3">
      <c r="C1017" s="113"/>
      <c r="D1017" s="113"/>
      <c r="E1017" s="113"/>
      <c r="F1017" s="1"/>
    </row>
    <row r="1018" spans="3:6" x14ac:dyDescent="0.3">
      <c r="C1018" s="113"/>
      <c r="D1018" s="113"/>
      <c r="E1018" s="113"/>
      <c r="F1018" s="1"/>
    </row>
    <row r="1019" spans="3:6" x14ac:dyDescent="0.3">
      <c r="C1019" s="113"/>
      <c r="D1019" s="113"/>
      <c r="E1019" s="113"/>
      <c r="F1019" s="1"/>
    </row>
    <row r="1020" spans="3:6" x14ac:dyDescent="0.3">
      <c r="C1020" s="113"/>
      <c r="D1020" s="113"/>
      <c r="E1020" s="113"/>
      <c r="F1020" s="1"/>
    </row>
    <row r="1021" spans="3:6" x14ac:dyDescent="0.3">
      <c r="C1021" s="113"/>
      <c r="D1021" s="113"/>
      <c r="E1021" s="113"/>
      <c r="F1021" s="1"/>
    </row>
    <row r="1022" spans="3:6" x14ac:dyDescent="0.3">
      <c r="C1022" s="113"/>
      <c r="D1022" s="113"/>
      <c r="E1022" s="113"/>
      <c r="F1022" s="1"/>
    </row>
    <row r="1023" spans="3:6" x14ac:dyDescent="0.3">
      <c r="C1023" s="113"/>
      <c r="D1023" s="113"/>
      <c r="E1023" s="113"/>
      <c r="F1023" s="1"/>
    </row>
    <row r="1024" spans="3:6" x14ac:dyDescent="0.3">
      <c r="C1024" s="113"/>
      <c r="D1024" s="113"/>
      <c r="E1024" s="113"/>
      <c r="F1024" s="1"/>
    </row>
    <row r="1025" spans="3:6" x14ac:dyDescent="0.3">
      <c r="C1025" s="113"/>
      <c r="D1025" s="113"/>
      <c r="E1025" s="113"/>
      <c r="F1025" s="1"/>
    </row>
    <row r="1026" spans="3:6" x14ac:dyDescent="0.3">
      <c r="C1026" s="113"/>
      <c r="D1026" s="113"/>
      <c r="E1026" s="113"/>
      <c r="F1026" s="1"/>
    </row>
    <row r="1027" spans="3:6" x14ac:dyDescent="0.3">
      <c r="C1027" s="113"/>
      <c r="D1027" s="113"/>
      <c r="E1027" s="113"/>
      <c r="F1027" s="1"/>
    </row>
    <row r="1028" spans="3:6" x14ac:dyDescent="0.3">
      <c r="C1028" s="113"/>
      <c r="D1028" s="113"/>
      <c r="E1028" s="113"/>
      <c r="F1028" s="1"/>
    </row>
    <row r="1029" spans="3:6" x14ac:dyDescent="0.3">
      <c r="C1029" s="113"/>
      <c r="D1029" s="113"/>
      <c r="E1029" s="113"/>
      <c r="F1029" s="1"/>
    </row>
    <row r="1030" spans="3:6" x14ac:dyDescent="0.3">
      <c r="C1030" s="113"/>
      <c r="D1030" s="113"/>
      <c r="E1030" s="113"/>
      <c r="F1030" s="1"/>
    </row>
    <row r="1031" spans="3:6" x14ac:dyDescent="0.3">
      <c r="C1031" s="113"/>
      <c r="D1031" s="113"/>
      <c r="E1031" s="113"/>
      <c r="F1031" s="1"/>
    </row>
    <row r="1032" spans="3:6" x14ac:dyDescent="0.3">
      <c r="C1032" s="113"/>
      <c r="D1032" s="113"/>
      <c r="E1032" s="113"/>
      <c r="F1032" s="1"/>
    </row>
    <row r="1033" spans="3:6" x14ac:dyDescent="0.3">
      <c r="C1033" s="113"/>
      <c r="D1033" s="113"/>
      <c r="E1033" s="113"/>
      <c r="F1033" s="1"/>
    </row>
    <row r="1034" spans="3:6" x14ac:dyDescent="0.3">
      <c r="C1034" s="113"/>
      <c r="D1034" s="113"/>
      <c r="E1034" s="113"/>
      <c r="F1034" s="1"/>
    </row>
    <row r="1035" spans="3:6" x14ac:dyDescent="0.3">
      <c r="C1035" s="113"/>
      <c r="D1035" s="113"/>
      <c r="E1035" s="113"/>
      <c r="F1035" s="1"/>
    </row>
    <row r="1036" spans="3:6" x14ac:dyDescent="0.3">
      <c r="C1036" s="113"/>
      <c r="D1036" s="113"/>
      <c r="E1036" s="113"/>
      <c r="F1036" s="1"/>
    </row>
    <row r="1037" spans="3:6" x14ac:dyDescent="0.3">
      <c r="C1037" s="113"/>
      <c r="D1037" s="113"/>
      <c r="E1037" s="113"/>
      <c r="F1037" s="1"/>
    </row>
    <row r="1038" spans="3:6" x14ac:dyDescent="0.3">
      <c r="C1038" s="113"/>
      <c r="D1038" s="113"/>
      <c r="E1038" s="113"/>
      <c r="F1038" s="1"/>
    </row>
    <row r="1039" spans="3:6" x14ac:dyDescent="0.3">
      <c r="C1039" s="113"/>
      <c r="D1039" s="113"/>
      <c r="E1039" s="113"/>
      <c r="F1039" s="1"/>
    </row>
    <row r="1040" spans="3:6" x14ac:dyDescent="0.3">
      <c r="C1040" s="113"/>
      <c r="D1040" s="113"/>
      <c r="E1040" s="113"/>
      <c r="F1040" s="1"/>
    </row>
    <row r="1041" spans="3:6" x14ac:dyDescent="0.3">
      <c r="C1041" s="113"/>
      <c r="D1041" s="113"/>
      <c r="E1041" s="113"/>
      <c r="F1041" s="1"/>
    </row>
    <row r="1042" spans="3:6" x14ac:dyDescent="0.3">
      <c r="C1042" s="113"/>
      <c r="D1042" s="113"/>
      <c r="E1042" s="113"/>
      <c r="F1042" s="1"/>
    </row>
    <row r="1043" spans="3:6" x14ac:dyDescent="0.3">
      <c r="C1043" s="113"/>
      <c r="D1043" s="113"/>
      <c r="E1043" s="113"/>
      <c r="F1043" s="1"/>
    </row>
    <row r="1044" spans="3:6" x14ac:dyDescent="0.3">
      <c r="C1044" s="113"/>
      <c r="D1044" s="113"/>
      <c r="E1044" s="113"/>
      <c r="F1044" s="1"/>
    </row>
    <row r="1045" spans="3:6" x14ac:dyDescent="0.3">
      <c r="C1045" s="113"/>
      <c r="D1045" s="113"/>
      <c r="E1045" s="113"/>
      <c r="F1045" s="1"/>
    </row>
    <row r="1046" spans="3:6" x14ac:dyDescent="0.3">
      <c r="C1046" s="113"/>
      <c r="D1046" s="113"/>
      <c r="E1046" s="113"/>
      <c r="F1046" s="1"/>
    </row>
    <row r="1047" spans="3:6" x14ac:dyDescent="0.3">
      <c r="C1047" s="113"/>
      <c r="D1047" s="113"/>
      <c r="E1047" s="113"/>
      <c r="F1047" s="1"/>
    </row>
    <row r="1048" spans="3:6" x14ac:dyDescent="0.3">
      <c r="C1048" s="113"/>
      <c r="D1048" s="113"/>
      <c r="E1048" s="113"/>
      <c r="F1048" s="1"/>
    </row>
    <row r="1049" spans="3:6" x14ac:dyDescent="0.3">
      <c r="C1049" s="113"/>
      <c r="D1049" s="113"/>
      <c r="E1049" s="113"/>
      <c r="F1049" s="1"/>
    </row>
    <row r="1050" spans="3:6" x14ac:dyDescent="0.3">
      <c r="C1050" s="113"/>
      <c r="D1050" s="113"/>
      <c r="E1050" s="113"/>
      <c r="F1050" s="1"/>
    </row>
    <row r="1051" spans="3:6" x14ac:dyDescent="0.3">
      <c r="C1051" s="113"/>
      <c r="D1051" s="113"/>
      <c r="E1051" s="113"/>
      <c r="F1051" s="1"/>
    </row>
    <row r="1052" spans="3:6" x14ac:dyDescent="0.3">
      <c r="C1052" s="113"/>
      <c r="D1052" s="113"/>
      <c r="E1052" s="113"/>
      <c r="F1052" s="1"/>
    </row>
    <row r="1053" spans="3:6" x14ac:dyDescent="0.3">
      <c r="C1053" s="113"/>
      <c r="D1053" s="113"/>
      <c r="E1053" s="113"/>
      <c r="F1053" s="1"/>
    </row>
    <row r="1054" spans="3:6" x14ac:dyDescent="0.3">
      <c r="C1054" s="113"/>
      <c r="D1054" s="113"/>
      <c r="E1054" s="113"/>
      <c r="F1054" s="1"/>
    </row>
    <row r="1055" spans="3:6" x14ac:dyDescent="0.3">
      <c r="C1055" s="113"/>
      <c r="D1055" s="113"/>
      <c r="E1055" s="113"/>
      <c r="F1055" s="1"/>
    </row>
    <row r="1056" spans="3:6" x14ac:dyDescent="0.3">
      <c r="C1056" s="113"/>
      <c r="D1056" s="113"/>
      <c r="E1056" s="113"/>
      <c r="F1056" s="1"/>
    </row>
    <row r="1057" spans="3:6" x14ac:dyDescent="0.3">
      <c r="C1057" s="113"/>
      <c r="D1057" s="113"/>
      <c r="E1057" s="113"/>
      <c r="F1057" s="1"/>
    </row>
    <row r="1058" spans="3:6" x14ac:dyDescent="0.3">
      <c r="C1058" s="113"/>
      <c r="D1058" s="113"/>
      <c r="E1058" s="113"/>
      <c r="F1058" s="1"/>
    </row>
    <row r="1059" spans="3:6" x14ac:dyDescent="0.3">
      <c r="C1059" s="113"/>
      <c r="D1059" s="113"/>
      <c r="E1059" s="113"/>
      <c r="F1059" s="1"/>
    </row>
    <row r="1060" spans="3:6" x14ac:dyDescent="0.3">
      <c r="C1060" s="113"/>
      <c r="D1060" s="113"/>
      <c r="E1060" s="113"/>
      <c r="F1060" s="1"/>
    </row>
    <row r="1061" spans="3:6" x14ac:dyDescent="0.3">
      <c r="C1061" s="113"/>
      <c r="D1061" s="113"/>
      <c r="E1061" s="113"/>
      <c r="F1061" s="1"/>
    </row>
    <row r="1062" spans="3:6" x14ac:dyDescent="0.3">
      <c r="C1062" s="113"/>
      <c r="D1062" s="113"/>
      <c r="E1062" s="113"/>
      <c r="F1062" s="1"/>
    </row>
    <row r="1063" spans="3:6" x14ac:dyDescent="0.3">
      <c r="C1063" s="113"/>
      <c r="D1063" s="113"/>
      <c r="E1063" s="113"/>
      <c r="F1063" s="1"/>
    </row>
    <row r="1064" spans="3:6" x14ac:dyDescent="0.3">
      <c r="C1064" s="113"/>
      <c r="D1064" s="113"/>
      <c r="E1064" s="113"/>
      <c r="F1064" s="1"/>
    </row>
    <row r="1065" spans="3:6" x14ac:dyDescent="0.3">
      <c r="C1065" s="113"/>
      <c r="D1065" s="113"/>
      <c r="E1065" s="113"/>
      <c r="F1065" s="1"/>
    </row>
    <row r="1066" spans="3:6" x14ac:dyDescent="0.3">
      <c r="C1066" s="113"/>
      <c r="D1066" s="113"/>
      <c r="E1066" s="113"/>
      <c r="F1066" s="1"/>
    </row>
    <row r="1067" spans="3:6" x14ac:dyDescent="0.3">
      <c r="C1067" s="113"/>
      <c r="D1067" s="113"/>
      <c r="E1067" s="113"/>
      <c r="F1067" s="1"/>
    </row>
    <row r="1068" spans="3:6" x14ac:dyDescent="0.3">
      <c r="C1068" s="113"/>
      <c r="D1068" s="113"/>
      <c r="E1068" s="113"/>
      <c r="F1068" s="1"/>
    </row>
    <row r="1069" spans="3:6" x14ac:dyDescent="0.3">
      <c r="C1069" s="113"/>
      <c r="D1069" s="113"/>
      <c r="E1069" s="113"/>
      <c r="F1069" s="1"/>
    </row>
    <row r="1070" spans="3:6" x14ac:dyDescent="0.3">
      <c r="C1070" s="113"/>
      <c r="D1070" s="113"/>
      <c r="E1070" s="113"/>
      <c r="F1070" s="1"/>
    </row>
    <row r="1071" spans="3:6" x14ac:dyDescent="0.3">
      <c r="C1071" s="113"/>
      <c r="D1071" s="113"/>
      <c r="E1071" s="113"/>
      <c r="F1071" s="1"/>
    </row>
    <row r="1072" spans="3:6" x14ac:dyDescent="0.3">
      <c r="C1072" s="113"/>
      <c r="D1072" s="113"/>
      <c r="E1072" s="113"/>
      <c r="F1072" s="1"/>
    </row>
    <row r="1073" spans="3:6" x14ac:dyDescent="0.3">
      <c r="C1073" s="113"/>
      <c r="D1073" s="113"/>
      <c r="E1073" s="113"/>
      <c r="F1073" s="1"/>
    </row>
    <row r="1074" spans="3:6" x14ac:dyDescent="0.3">
      <c r="C1074" s="113"/>
      <c r="D1074" s="113"/>
      <c r="E1074" s="113"/>
      <c r="F1074" s="1"/>
    </row>
    <row r="1075" spans="3:6" x14ac:dyDescent="0.3">
      <c r="C1075" s="113"/>
      <c r="D1075" s="113"/>
      <c r="E1075" s="113"/>
      <c r="F1075" s="1"/>
    </row>
    <row r="1076" spans="3:6" x14ac:dyDescent="0.3">
      <c r="C1076" s="113"/>
      <c r="D1076" s="113"/>
      <c r="E1076" s="113"/>
      <c r="F1076" s="1"/>
    </row>
    <row r="1077" spans="3:6" x14ac:dyDescent="0.3">
      <c r="C1077" s="113"/>
      <c r="D1077" s="113"/>
      <c r="E1077" s="113"/>
      <c r="F1077" s="1"/>
    </row>
    <row r="1078" spans="3:6" x14ac:dyDescent="0.3">
      <c r="C1078" s="113"/>
      <c r="D1078" s="113"/>
      <c r="E1078" s="113"/>
      <c r="F1078" s="1"/>
    </row>
    <row r="1079" spans="3:6" x14ac:dyDescent="0.3">
      <c r="C1079" s="113"/>
      <c r="D1079" s="113"/>
      <c r="E1079" s="113"/>
      <c r="F1079" s="1"/>
    </row>
    <row r="1080" spans="3:6" x14ac:dyDescent="0.3">
      <c r="C1080" s="113"/>
      <c r="D1080" s="113"/>
      <c r="E1080" s="113"/>
      <c r="F1080" s="1"/>
    </row>
    <row r="1081" spans="3:6" x14ac:dyDescent="0.3">
      <c r="C1081" s="113"/>
      <c r="D1081" s="113"/>
      <c r="E1081" s="113"/>
      <c r="F1081" s="1"/>
    </row>
    <row r="1082" spans="3:6" x14ac:dyDescent="0.3">
      <c r="C1082" s="113"/>
      <c r="D1082" s="113"/>
      <c r="E1082" s="113"/>
      <c r="F1082" s="1"/>
    </row>
    <row r="1083" spans="3:6" x14ac:dyDescent="0.3">
      <c r="C1083" s="113"/>
      <c r="D1083" s="113"/>
      <c r="E1083" s="113"/>
      <c r="F1083" s="1"/>
    </row>
    <row r="1084" spans="3:6" x14ac:dyDescent="0.3">
      <c r="C1084" s="113"/>
      <c r="D1084" s="113"/>
      <c r="E1084" s="113"/>
      <c r="F1084" s="1"/>
    </row>
    <row r="1085" spans="3:6" x14ac:dyDescent="0.3">
      <c r="C1085" s="113"/>
      <c r="D1085" s="113"/>
      <c r="E1085" s="113"/>
      <c r="F1085" s="1"/>
    </row>
    <row r="1086" spans="3:6" x14ac:dyDescent="0.3">
      <c r="C1086" s="113"/>
      <c r="D1086" s="113"/>
      <c r="E1086" s="113"/>
      <c r="F1086" s="1"/>
    </row>
    <row r="1087" spans="3:6" x14ac:dyDescent="0.3">
      <c r="C1087" s="113"/>
      <c r="D1087" s="113"/>
      <c r="E1087" s="113"/>
      <c r="F1087" s="1"/>
    </row>
    <row r="1088" spans="3:6" x14ac:dyDescent="0.3">
      <c r="C1088" s="113"/>
      <c r="D1088" s="113"/>
      <c r="E1088" s="113"/>
      <c r="F1088" s="1"/>
    </row>
    <row r="1089" spans="3:6" x14ac:dyDescent="0.3">
      <c r="C1089" s="113"/>
      <c r="D1089" s="113"/>
      <c r="E1089" s="113"/>
      <c r="F1089" s="1"/>
    </row>
    <row r="1090" spans="3:6" x14ac:dyDescent="0.3">
      <c r="C1090" s="113"/>
      <c r="D1090" s="113"/>
      <c r="E1090" s="113"/>
      <c r="F1090" s="1"/>
    </row>
    <row r="1091" spans="3:6" x14ac:dyDescent="0.3">
      <c r="C1091" s="113"/>
      <c r="D1091" s="113"/>
      <c r="E1091" s="113"/>
      <c r="F1091" s="1"/>
    </row>
    <row r="1092" spans="3:6" x14ac:dyDescent="0.3">
      <c r="C1092" s="113"/>
      <c r="D1092" s="113"/>
      <c r="E1092" s="113"/>
      <c r="F1092" s="1"/>
    </row>
    <row r="1093" spans="3:6" x14ac:dyDescent="0.3">
      <c r="C1093" s="113"/>
      <c r="D1093" s="113"/>
      <c r="E1093" s="113"/>
      <c r="F1093" s="1"/>
    </row>
    <row r="1094" spans="3:6" x14ac:dyDescent="0.3">
      <c r="C1094" s="113"/>
      <c r="D1094" s="113"/>
      <c r="E1094" s="113"/>
      <c r="F1094" s="1"/>
    </row>
    <row r="1095" spans="3:6" x14ac:dyDescent="0.3">
      <c r="C1095" s="113"/>
      <c r="D1095" s="113"/>
      <c r="E1095" s="113"/>
      <c r="F1095" s="1"/>
    </row>
    <row r="1096" spans="3:6" x14ac:dyDescent="0.3">
      <c r="C1096" s="113"/>
      <c r="D1096" s="113"/>
      <c r="E1096" s="113"/>
      <c r="F1096" s="1"/>
    </row>
    <row r="1097" spans="3:6" x14ac:dyDescent="0.3">
      <c r="C1097" s="113"/>
      <c r="D1097" s="113"/>
      <c r="E1097" s="113"/>
      <c r="F1097" s="1"/>
    </row>
    <row r="1098" spans="3:6" x14ac:dyDescent="0.3">
      <c r="C1098" s="113"/>
      <c r="D1098" s="113"/>
      <c r="E1098" s="113"/>
      <c r="F1098" s="1"/>
    </row>
    <row r="1099" spans="3:6" x14ac:dyDescent="0.3">
      <c r="C1099" s="113"/>
      <c r="D1099" s="113"/>
      <c r="E1099" s="113"/>
      <c r="F1099" s="1"/>
    </row>
    <row r="1100" spans="3:6" x14ac:dyDescent="0.3">
      <c r="C1100" s="113"/>
      <c r="D1100" s="113"/>
      <c r="E1100" s="113"/>
      <c r="F1100" s="1"/>
    </row>
    <row r="1101" spans="3:6" x14ac:dyDescent="0.3">
      <c r="C1101" s="113"/>
      <c r="D1101" s="113"/>
      <c r="E1101" s="113"/>
      <c r="F1101" s="1"/>
    </row>
    <row r="1102" spans="3:6" x14ac:dyDescent="0.3">
      <c r="C1102" s="113"/>
      <c r="D1102" s="113"/>
      <c r="E1102" s="113"/>
      <c r="F1102" s="1"/>
    </row>
    <row r="1103" spans="3:6" x14ac:dyDescent="0.3">
      <c r="C1103" s="113"/>
      <c r="D1103" s="113"/>
      <c r="E1103" s="113"/>
      <c r="F1103" s="1"/>
    </row>
    <row r="1104" spans="3:6" x14ac:dyDescent="0.3">
      <c r="C1104" s="113"/>
      <c r="D1104" s="113"/>
      <c r="E1104" s="113"/>
      <c r="F1104" s="1"/>
    </row>
    <row r="1105" spans="3:6" x14ac:dyDescent="0.3">
      <c r="C1105" s="113"/>
      <c r="D1105" s="113"/>
      <c r="E1105" s="113"/>
      <c r="F1105" s="1"/>
    </row>
    <row r="1106" spans="3:6" x14ac:dyDescent="0.3">
      <c r="C1106" s="113"/>
      <c r="D1106" s="113"/>
      <c r="E1106" s="113"/>
      <c r="F1106" s="1"/>
    </row>
    <row r="1107" spans="3:6" x14ac:dyDescent="0.3">
      <c r="C1107" s="113"/>
      <c r="D1107" s="113"/>
      <c r="E1107" s="113"/>
      <c r="F1107" s="1"/>
    </row>
    <row r="1108" spans="3:6" x14ac:dyDescent="0.3">
      <c r="C1108" s="113"/>
      <c r="D1108" s="113"/>
      <c r="E1108" s="113"/>
      <c r="F1108" s="1"/>
    </row>
    <row r="1109" spans="3:6" x14ac:dyDescent="0.3">
      <c r="C1109" s="113"/>
      <c r="D1109" s="113"/>
      <c r="E1109" s="113"/>
      <c r="F1109" s="1"/>
    </row>
    <row r="1110" spans="3:6" x14ac:dyDescent="0.3">
      <c r="C1110" s="113"/>
      <c r="D1110" s="113"/>
      <c r="E1110" s="113"/>
      <c r="F1110" s="1"/>
    </row>
    <row r="1111" spans="3:6" x14ac:dyDescent="0.3">
      <c r="C1111" s="113"/>
      <c r="D1111" s="113"/>
      <c r="E1111" s="113"/>
      <c r="F1111" s="1"/>
    </row>
    <row r="1112" spans="3:6" x14ac:dyDescent="0.3">
      <c r="C1112" s="113"/>
      <c r="D1112" s="113"/>
      <c r="E1112" s="113"/>
      <c r="F1112" s="1"/>
    </row>
    <row r="1113" spans="3:6" x14ac:dyDescent="0.3">
      <c r="C1113" s="113"/>
      <c r="D1113" s="113"/>
      <c r="E1113" s="113"/>
      <c r="F1113" s="1"/>
    </row>
    <row r="1114" spans="3:6" x14ac:dyDescent="0.3">
      <c r="C1114" s="113"/>
      <c r="D1114" s="113"/>
      <c r="E1114" s="113"/>
      <c r="F1114" s="1"/>
    </row>
    <row r="1115" spans="3:6" x14ac:dyDescent="0.3">
      <c r="C1115" s="113"/>
      <c r="D1115" s="113"/>
      <c r="E1115" s="113"/>
      <c r="F1115" s="1"/>
    </row>
    <row r="1116" spans="3:6" x14ac:dyDescent="0.3">
      <c r="C1116" s="113"/>
      <c r="D1116" s="113"/>
      <c r="E1116" s="113"/>
      <c r="F1116" s="1"/>
    </row>
    <row r="1117" spans="3:6" x14ac:dyDescent="0.3">
      <c r="C1117" s="113"/>
      <c r="D1117" s="113"/>
      <c r="E1117" s="113"/>
      <c r="F1117" s="1"/>
    </row>
    <row r="1118" spans="3:6" x14ac:dyDescent="0.3">
      <c r="C1118" s="113"/>
      <c r="D1118" s="113"/>
      <c r="E1118" s="113"/>
      <c r="F1118" s="1"/>
    </row>
    <row r="1119" spans="3:6" x14ac:dyDescent="0.3">
      <c r="C1119" s="113"/>
      <c r="D1119" s="113"/>
      <c r="E1119" s="113"/>
      <c r="F1119" s="1"/>
    </row>
    <row r="1120" spans="3:6" x14ac:dyDescent="0.3">
      <c r="C1120" s="113"/>
      <c r="D1120" s="113"/>
      <c r="E1120" s="113"/>
      <c r="F1120" s="1"/>
    </row>
    <row r="1121" spans="3:6" x14ac:dyDescent="0.3">
      <c r="C1121" s="113"/>
      <c r="D1121" s="113"/>
      <c r="E1121" s="113"/>
      <c r="F1121" s="1"/>
    </row>
    <row r="1122" spans="3:6" x14ac:dyDescent="0.3">
      <c r="C1122" s="113"/>
      <c r="D1122" s="113"/>
      <c r="E1122" s="113"/>
      <c r="F1122" s="1"/>
    </row>
    <row r="1123" spans="3:6" x14ac:dyDescent="0.3">
      <c r="C1123" s="113"/>
      <c r="D1123" s="113"/>
      <c r="E1123" s="113"/>
      <c r="F1123" s="1"/>
    </row>
    <row r="1124" spans="3:6" x14ac:dyDescent="0.3">
      <c r="C1124" s="113"/>
      <c r="D1124" s="113"/>
      <c r="E1124" s="113"/>
      <c r="F1124" s="1"/>
    </row>
    <row r="1125" spans="3:6" x14ac:dyDescent="0.3">
      <c r="C1125" s="113"/>
      <c r="D1125" s="113"/>
      <c r="E1125" s="113"/>
      <c r="F1125" s="1"/>
    </row>
    <row r="1126" spans="3:6" x14ac:dyDescent="0.3">
      <c r="C1126" s="113"/>
      <c r="D1126" s="113"/>
      <c r="E1126" s="113"/>
      <c r="F1126" s="1"/>
    </row>
    <row r="1127" spans="3:6" x14ac:dyDescent="0.3">
      <c r="C1127" s="113"/>
      <c r="D1127" s="113"/>
      <c r="E1127" s="113"/>
      <c r="F1127" s="1"/>
    </row>
    <row r="1128" spans="3:6" x14ac:dyDescent="0.3">
      <c r="C1128" s="113"/>
      <c r="D1128" s="113"/>
      <c r="E1128" s="113"/>
      <c r="F1128" s="1"/>
    </row>
    <row r="1129" spans="3:6" x14ac:dyDescent="0.3">
      <c r="C1129" s="113"/>
      <c r="D1129" s="113"/>
      <c r="E1129" s="113"/>
      <c r="F1129" s="1"/>
    </row>
    <row r="1130" spans="3:6" x14ac:dyDescent="0.3">
      <c r="C1130" s="113"/>
      <c r="D1130" s="113"/>
      <c r="E1130" s="113"/>
      <c r="F1130" s="1"/>
    </row>
    <row r="1131" spans="3:6" x14ac:dyDescent="0.3">
      <c r="C1131" s="113"/>
      <c r="D1131" s="113"/>
      <c r="E1131" s="113"/>
      <c r="F1131" s="1"/>
    </row>
    <row r="1132" spans="3:6" x14ac:dyDescent="0.3">
      <c r="C1132" s="113"/>
      <c r="D1132" s="113"/>
      <c r="E1132" s="113"/>
      <c r="F1132" s="1"/>
    </row>
    <row r="1133" spans="3:6" x14ac:dyDescent="0.3">
      <c r="C1133" s="113"/>
      <c r="D1133" s="113"/>
      <c r="E1133" s="113"/>
      <c r="F1133" s="1"/>
    </row>
    <row r="1134" spans="3:6" x14ac:dyDescent="0.3">
      <c r="C1134" s="113"/>
      <c r="D1134" s="113"/>
      <c r="E1134" s="113"/>
      <c r="F1134" s="1"/>
    </row>
    <row r="1135" spans="3:6" x14ac:dyDescent="0.3">
      <c r="C1135" s="113"/>
      <c r="D1135" s="113"/>
      <c r="E1135" s="113"/>
      <c r="F1135" s="1"/>
    </row>
    <row r="1136" spans="3:6" x14ac:dyDescent="0.3">
      <c r="C1136" s="113"/>
      <c r="D1136" s="113"/>
      <c r="E1136" s="113"/>
      <c r="F1136" s="1"/>
    </row>
    <row r="1137" spans="3:6" x14ac:dyDescent="0.3">
      <c r="C1137" s="113"/>
      <c r="D1137" s="113"/>
      <c r="E1137" s="113"/>
      <c r="F1137" s="1"/>
    </row>
    <row r="1138" spans="3:6" x14ac:dyDescent="0.3">
      <c r="C1138" s="113"/>
      <c r="D1138" s="113"/>
      <c r="E1138" s="113"/>
      <c r="F1138" s="1"/>
    </row>
    <row r="1139" spans="3:6" x14ac:dyDescent="0.3">
      <c r="C1139" s="113"/>
      <c r="D1139" s="113"/>
      <c r="E1139" s="113"/>
      <c r="F1139" s="1"/>
    </row>
    <row r="1140" spans="3:6" x14ac:dyDescent="0.3">
      <c r="C1140" s="113"/>
      <c r="D1140" s="113"/>
      <c r="E1140" s="113"/>
      <c r="F1140" s="1"/>
    </row>
    <row r="1141" spans="3:6" x14ac:dyDescent="0.3">
      <c r="C1141" s="113"/>
      <c r="D1141" s="113"/>
      <c r="E1141" s="113"/>
      <c r="F1141" s="1"/>
    </row>
    <row r="1142" spans="3:6" x14ac:dyDescent="0.3">
      <c r="C1142" s="113"/>
      <c r="D1142" s="113"/>
      <c r="E1142" s="113"/>
      <c r="F1142" s="1"/>
    </row>
    <row r="1143" spans="3:6" x14ac:dyDescent="0.3">
      <c r="C1143" s="113"/>
      <c r="D1143" s="113"/>
      <c r="E1143" s="113"/>
      <c r="F1143" s="1"/>
    </row>
    <row r="1144" spans="3:6" x14ac:dyDescent="0.3">
      <c r="C1144" s="113"/>
      <c r="D1144" s="113"/>
      <c r="E1144" s="113"/>
      <c r="F1144" s="1"/>
    </row>
    <row r="1145" spans="3:6" x14ac:dyDescent="0.3">
      <c r="C1145" s="113"/>
      <c r="D1145" s="113"/>
      <c r="E1145" s="113"/>
      <c r="F1145" s="1"/>
    </row>
    <row r="1146" spans="3:6" x14ac:dyDescent="0.3">
      <c r="C1146" s="113"/>
      <c r="D1146" s="113"/>
      <c r="E1146" s="113"/>
      <c r="F1146" s="1"/>
    </row>
    <row r="1147" spans="3:6" x14ac:dyDescent="0.3">
      <c r="C1147" s="113"/>
      <c r="D1147" s="113"/>
      <c r="E1147" s="113"/>
      <c r="F1147" s="1"/>
    </row>
    <row r="1148" spans="3:6" x14ac:dyDescent="0.3">
      <c r="C1148" s="113"/>
      <c r="D1148" s="113"/>
      <c r="E1148" s="113"/>
      <c r="F1148" s="1"/>
    </row>
    <row r="1149" spans="3:6" x14ac:dyDescent="0.3">
      <c r="C1149" s="113"/>
      <c r="D1149" s="113"/>
      <c r="E1149" s="113"/>
      <c r="F1149" s="1"/>
    </row>
    <row r="1150" spans="3:6" x14ac:dyDescent="0.3">
      <c r="C1150" s="113"/>
      <c r="D1150" s="113"/>
      <c r="E1150" s="113"/>
      <c r="F1150" s="1"/>
    </row>
    <row r="1151" spans="3:6" x14ac:dyDescent="0.3">
      <c r="C1151" s="113"/>
      <c r="D1151" s="113"/>
      <c r="E1151" s="113"/>
      <c r="F1151" s="1"/>
    </row>
    <row r="1152" spans="3:6" x14ac:dyDescent="0.3">
      <c r="C1152" s="113"/>
      <c r="D1152" s="113"/>
      <c r="E1152" s="113"/>
      <c r="F1152" s="1"/>
    </row>
    <row r="1153" spans="3:6" x14ac:dyDescent="0.3">
      <c r="C1153" s="113"/>
      <c r="D1153" s="113"/>
      <c r="E1153" s="113"/>
      <c r="F1153" s="1"/>
    </row>
    <row r="1154" spans="3:6" x14ac:dyDescent="0.3">
      <c r="C1154" s="113"/>
      <c r="D1154" s="113"/>
      <c r="E1154" s="113"/>
      <c r="F1154" s="1"/>
    </row>
    <row r="1155" spans="3:6" x14ac:dyDescent="0.3">
      <c r="C1155" s="113"/>
      <c r="D1155" s="113"/>
      <c r="E1155" s="113"/>
      <c r="F1155" s="1"/>
    </row>
    <row r="1156" spans="3:6" x14ac:dyDescent="0.3">
      <c r="C1156" s="113"/>
      <c r="D1156" s="113"/>
      <c r="E1156" s="113"/>
      <c r="F1156" s="1"/>
    </row>
    <row r="1157" spans="3:6" x14ac:dyDescent="0.3">
      <c r="C1157" s="113"/>
      <c r="D1157" s="113"/>
      <c r="E1157" s="113"/>
      <c r="F1157" s="1"/>
    </row>
    <row r="1158" spans="3:6" x14ac:dyDescent="0.3">
      <c r="C1158" s="113"/>
      <c r="D1158" s="113"/>
      <c r="E1158" s="113"/>
      <c r="F1158" s="1"/>
    </row>
    <row r="1159" spans="3:6" x14ac:dyDescent="0.3">
      <c r="C1159" s="113"/>
      <c r="D1159" s="113"/>
      <c r="E1159" s="113"/>
      <c r="F1159" s="1"/>
    </row>
    <row r="1160" spans="3:6" x14ac:dyDescent="0.3">
      <c r="C1160" s="113"/>
      <c r="D1160" s="113"/>
      <c r="E1160" s="113"/>
      <c r="F1160" s="1"/>
    </row>
    <row r="1161" spans="3:6" x14ac:dyDescent="0.3">
      <c r="C1161" s="113"/>
      <c r="D1161" s="113"/>
      <c r="E1161" s="113"/>
      <c r="F1161" s="1"/>
    </row>
    <row r="1162" spans="3:6" x14ac:dyDescent="0.3">
      <c r="C1162" s="113"/>
      <c r="D1162" s="113"/>
      <c r="E1162" s="113"/>
      <c r="F1162" s="1"/>
    </row>
    <row r="1163" spans="3:6" x14ac:dyDescent="0.3">
      <c r="C1163" s="113"/>
      <c r="D1163" s="113"/>
      <c r="E1163" s="113"/>
      <c r="F1163" s="1"/>
    </row>
    <row r="1164" spans="3:6" x14ac:dyDescent="0.3">
      <c r="C1164" s="113"/>
      <c r="D1164" s="113"/>
      <c r="E1164" s="113"/>
      <c r="F1164" s="1"/>
    </row>
    <row r="1165" spans="3:6" x14ac:dyDescent="0.3">
      <c r="C1165" s="113"/>
      <c r="D1165" s="113"/>
      <c r="E1165" s="113"/>
      <c r="F1165" s="1"/>
    </row>
    <row r="1166" spans="3:6" x14ac:dyDescent="0.3">
      <c r="C1166" s="113"/>
      <c r="D1166" s="113"/>
      <c r="E1166" s="113"/>
      <c r="F1166" s="1"/>
    </row>
    <row r="1167" spans="3:6" x14ac:dyDescent="0.3">
      <c r="C1167" s="113"/>
      <c r="D1167" s="113"/>
      <c r="E1167" s="113"/>
      <c r="F1167" s="1"/>
    </row>
    <row r="1168" spans="3:6" x14ac:dyDescent="0.3">
      <c r="C1168" s="113"/>
      <c r="D1168" s="113"/>
      <c r="E1168" s="113"/>
      <c r="F1168" s="1"/>
    </row>
    <row r="1169" spans="3:6" x14ac:dyDescent="0.3">
      <c r="C1169" s="113"/>
      <c r="D1169" s="113"/>
      <c r="E1169" s="113"/>
      <c r="F1169" s="1"/>
    </row>
    <row r="1170" spans="3:6" x14ac:dyDescent="0.3">
      <c r="C1170" s="113"/>
      <c r="D1170" s="113"/>
      <c r="E1170" s="113"/>
      <c r="F1170" s="1"/>
    </row>
    <row r="1171" spans="3:6" x14ac:dyDescent="0.3">
      <c r="C1171" s="113"/>
      <c r="D1171" s="113"/>
      <c r="E1171" s="113"/>
      <c r="F1171" s="1"/>
    </row>
    <row r="1172" spans="3:6" x14ac:dyDescent="0.3">
      <c r="C1172" s="113"/>
      <c r="D1172" s="113"/>
      <c r="E1172" s="113"/>
      <c r="F1172" s="1"/>
    </row>
    <row r="1173" spans="3:6" x14ac:dyDescent="0.3">
      <c r="C1173" s="113"/>
      <c r="D1173" s="113"/>
      <c r="E1173" s="113"/>
      <c r="F1173" s="1"/>
    </row>
    <row r="1174" spans="3:6" x14ac:dyDescent="0.3">
      <c r="C1174" s="113"/>
      <c r="D1174" s="113"/>
      <c r="E1174" s="113"/>
      <c r="F1174" s="1"/>
    </row>
    <row r="1175" spans="3:6" x14ac:dyDescent="0.3">
      <c r="C1175" s="113"/>
      <c r="D1175" s="113"/>
      <c r="E1175" s="113"/>
      <c r="F1175" s="1"/>
    </row>
    <row r="1176" spans="3:6" x14ac:dyDescent="0.3">
      <c r="C1176" s="113"/>
      <c r="D1176" s="113"/>
      <c r="E1176" s="113"/>
      <c r="F1176" s="1"/>
    </row>
    <row r="1177" spans="3:6" x14ac:dyDescent="0.3">
      <c r="C1177" s="113"/>
      <c r="D1177" s="113"/>
      <c r="E1177" s="113"/>
      <c r="F1177" s="1"/>
    </row>
    <row r="1178" spans="3:6" x14ac:dyDescent="0.3">
      <c r="C1178" s="113"/>
      <c r="D1178" s="113"/>
      <c r="E1178" s="113"/>
      <c r="F1178" s="1"/>
    </row>
    <row r="1179" spans="3:6" x14ac:dyDescent="0.3">
      <c r="C1179" s="113"/>
      <c r="D1179" s="113"/>
      <c r="E1179" s="113"/>
      <c r="F1179" s="1"/>
    </row>
    <row r="1180" spans="3:6" x14ac:dyDescent="0.3">
      <c r="C1180" s="113"/>
      <c r="D1180" s="113"/>
      <c r="E1180" s="113"/>
      <c r="F1180" s="1"/>
    </row>
    <row r="1181" spans="3:6" x14ac:dyDescent="0.3">
      <c r="C1181" s="113"/>
      <c r="D1181" s="113"/>
      <c r="E1181" s="113"/>
      <c r="F1181" s="1"/>
    </row>
    <row r="1182" spans="3:6" x14ac:dyDescent="0.3">
      <c r="C1182" s="113"/>
      <c r="D1182" s="113"/>
      <c r="E1182" s="113"/>
      <c r="F1182" s="1"/>
    </row>
    <row r="1183" spans="3:6" x14ac:dyDescent="0.3">
      <c r="C1183" s="113"/>
      <c r="D1183" s="113"/>
      <c r="E1183" s="113"/>
      <c r="F1183" s="1"/>
    </row>
    <row r="1184" spans="3:6" x14ac:dyDescent="0.3">
      <c r="C1184" s="113"/>
      <c r="D1184" s="113"/>
      <c r="E1184" s="113"/>
      <c r="F1184" s="1"/>
    </row>
    <row r="1185" spans="3:6" x14ac:dyDescent="0.3">
      <c r="C1185" s="113"/>
      <c r="D1185" s="113"/>
      <c r="E1185" s="113"/>
      <c r="F1185" s="1"/>
    </row>
    <row r="1186" spans="3:6" x14ac:dyDescent="0.3">
      <c r="C1186" s="113"/>
      <c r="D1186" s="113"/>
      <c r="E1186" s="113"/>
      <c r="F1186" s="1"/>
    </row>
    <row r="1187" spans="3:6" x14ac:dyDescent="0.3">
      <c r="C1187" s="113"/>
      <c r="D1187" s="113"/>
      <c r="E1187" s="113"/>
      <c r="F1187" s="1"/>
    </row>
    <row r="1188" spans="3:6" x14ac:dyDescent="0.3">
      <c r="C1188" s="113"/>
      <c r="D1188" s="113"/>
      <c r="E1188" s="113"/>
      <c r="F1188" s="1"/>
    </row>
    <row r="1189" spans="3:6" x14ac:dyDescent="0.3">
      <c r="C1189" s="113"/>
      <c r="D1189" s="113"/>
      <c r="E1189" s="113"/>
      <c r="F1189" s="1"/>
    </row>
    <row r="1190" spans="3:6" x14ac:dyDescent="0.3">
      <c r="C1190" s="113"/>
      <c r="D1190" s="113"/>
      <c r="E1190" s="113"/>
      <c r="F1190" s="1"/>
    </row>
    <row r="1191" spans="3:6" x14ac:dyDescent="0.3">
      <c r="C1191" s="113"/>
      <c r="D1191" s="113"/>
      <c r="E1191" s="113"/>
      <c r="F1191" s="1"/>
    </row>
    <row r="1192" spans="3:6" x14ac:dyDescent="0.3">
      <c r="C1192" s="113"/>
      <c r="D1192" s="113"/>
      <c r="E1192" s="113"/>
      <c r="F1192" s="1"/>
    </row>
    <row r="1193" spans="3:6" x14ac:dyDescent="0.3">
      <c r="C1193" s="113"/>
      <c r="D1193" s="113"/>
      <c r="E1193" s="113"/>
      <c r="F1193" s="1"/>
    </row>
    <row r="1194" spans="3:6" x14ac:dyDescent="0.3">
      <c r="C1194" s="113"/>
      <c r="D1194" s="113"/>
      <c r="E1194" s="113"/>
      <c r="F1194" s="1"/>
    </row>
    <row r="1195" spans="3:6" x14ac:dyDescent="0.3">
      <c r="C1195" s="113"/>
      <c r="D1195" s="113"/>
      <c r="E1195" s="113"/>
      <c r="F1195" s="1"/>
    </row>
    <row r="1196" spans="3:6" x14ac:dyDescent="0.3">
      <c r="C1196" s="113"/>
      <c r="D1196" s="113"/>
      <c r="E1196" s="113"/>
      <c r="F1196" s="1"/>
    </row>
    <row r="1197" spans="3:6" x14ac:dyDescent="0.3">
      <c r="C1197" s="113"/>
      <c r="D1197" s="113"/>
      <c r="E1197" s="113"/>
      <c r="F1197" s="1"/>
    </row>
    <row r="1198" spans="3:6" x14ac:dyDescent="0.3">
      <c r="C1198" s="113"/>
      <c r="D1198" s="113"/>
      <c r="E1198" s="113"/>
      <c r="F1198" s="1"/>
    </row>
    <row r="1199" spans="3:6" x14ac:dyDescent="0.3">
      <c r="C1199" s="113"/>
      <c r="D1199" s="113"/>
      <c r="E1199" s="113"/>
      <c r="F1199" s="1"/>
    </row>
    <row r="1200" spans="3:6" x14ac:dyDescent="0.3">
      <c r="C1200" s="113"/>
      <c r="D1200" s="113"/>
      <c r="E1200" s="113"/>
      <c r="F1200" s="1"/>
    </row>
    <row r="1201" spans="3:6" x14ac:dyDescent="0.3">
      <c r="C1201" s="113"/>
      <c r="D1201" s="113"/>
      <c r="E1201" s="113"/>
      <c r="F1201" s="1"/>
    </row>
    <row r="1202" spans="3:6" x14ac:dyDescent="0.3">
      <c r="C1202" s="113"/>
      <c r="D1202" s="113"/>
      <c r="E1202" s="113"/>
      <c r="F1202" s="1"/>
    </row>
    <row r="1203" spans="3:6" x14ac:dyDescent="0.3">
      <c r="C1203" s="113"/>
      <c r="D1203" s="113"/>
      <c r="E1203" s="113"/>
      <c r="F1203" s="1"/>
    </row>
    <row r="1204" spans="3:6" x14ac:dyDescent="0.3">
      <c r="C1204" s="113"/>
      <c r="D1204" s="113"/>
      <c r="E1204" s="113"/>
      <c r="F1204" s="1"/>
    </row>
    <row r="1205" spans="3:6" x14ac:dyDescent="0.3">
      <c r="C1205" s="113"/>
      <c r="D1205" s="113"/>
      <c r="E1205" s="113"/>
      <c r="F1205" s="1"/>
    </row>
    <row r="1206" spans="3:6" x14ac:dyDescent="0.3">
      <c r="C1206" s="113"/>
      <c r="D1206" s="113"/>
      <c r="E1206" s="113"/>
      <c r="F1206" s="1"/>
    </row>
    <row r="1207" spans="3:6" x14ac:dyDescent="0.3">
      <c r="C1207" s="113"/>
      <c r="D1207" s="113"/>
      <c r="E1207" s="113"/>
      <c r="F1207" s="1"/>
    </row>
    <row r="1208" spans="3:6" x14ac:dyDescent="0.3">
      <c r="C1208" s="113"/>
      <c r="D1208" s="113"/>
      <c r="E1208" s="113"/>
      <c r="F1208" s="1"/>
    </row>
    <row r="1209" spans="3:6" x14ac:dyDescent="0.3">
      <c r="C1209" s="113"/>
      <c r="D1209" s="113"/>
      <c r="E1209" s="113"/>
      <c r="F1209" s="1"/>
    </row>
    <row r="1210" spans="3:6" x14ac:dyDescent="0.3">
      <c r="C1210" s="113"/>
      <c r="D1210" s="113"/>
      <c r="E1210" s="113"/>
      <c r="F1210" s="1"/>
    </row>
    <row r="1211" spans="3:6" x14ac:dyDescent="0.3">
      <c r="C1211" s="113"/>
      <c r="D1211" s="113"/>
      <c r="E1211" s="113"/>
      <c r="F1211" s="1"/>
    </row>
    <row r="1212" spans="3:6" x14ac:dyDescent="0.3">
      <c r="C1212" s="113"/>
      <c r="D1212" s="113"/>
      <c r="E1212" s="113"/>
      <c r="F1212" s="1"/>
    </row>
    <row r="1213" spans="3:6" x14ac:dyDescent="0.3">
      <c r="C1213" s="113"/>
      <c r="D1213" s="113"/>
      <c r="E1213" s="113"/>
      <c r="F1213" s="1"/>
    </row>
    <row r="1214" spans="3:6" x14ac:dyDescent="0.3">
      <c r="C1214" s="113"/>
      <c r="D1214" s="113"/>
      <c r="E1214" s="113"/>
      <c r="F1214" s="1"/>
    </row>
    <row r="1215" spans="3:6" x14ac:dyDescent="0.3">
      <c r="C1215" s="113"/>
      <c r="D1215" s="113"/>
      <c r="E1215" s="113"/>
      <c r="F1215" s="1"/>
    </row>
    <row r="1216" spans="3:6" x14ac:dyDescent="0.3">
      <c r="C1216" s="113"/>
      <c r="D1216" s="113"/>
      <c r="E1216" s="113"/>
      <c r="F1216" s="1"/>
    </row>
    <row r="1217" spans="3:6" x14ac:dyDescent="0.3">
      <c r="C1217" s="113"/>
      <c r="D1217" s="113"/>
      <c r="E1217" s="113"/>
      <c r="F1217" s="1"/>
    </row>
    <row r="1218" spans="3:6" x14ac:dyDescent="0.3">
      <c r="C1218" s="113"/>
      <c r="D1218" s="113"/>
      <c r="E1218" s="113"/>
      <c r="F1218" s="1"/>
    </row>
    <row r="1219" spans="3:6" x14ac:dyDescent="0.3">
      <c r="C1219" s="113"/>
      <c r="D1219" s="113"/>
      <c r="E1219" s="113"/>
      <c r="F1219" s="1"/>
    </row>
    <row r="1220" spans="3:6" x14ac:dyDescent="0.3">
      <c r="C1220" s="113"/>
      <c r="D1220" s="113"/>
      <c r="E1220" s="113"/>
      <c r="F1220" s="1"/>
    </row>
    <row r="1221" spans="3:6" x14ac:dyDescent="0.3">
      <c r="C1221" s="113"/>
      <c r="D1221" s="113"/>
      <c r="E1221" s="113"/>
      <c r="F1221" s="1"/>
    </row>
    <row r="1222" spans="3:6" x14ac:dyDescent="0.3">
      <c r="C1222" s="113"/>
      <c r="D1222" s="113"/>
      <c r="E1222" s="113"/>
      <c r="F1222" s="1"/>
    </row>
    <row r="1223" spans="3:6" x14ac:dyDescent="0.3">
      <c r="C1223" s="113"/>
      <c r="D1223" s="113"/>
      <c r="E1223" s="113"/>
      <c r="F1223" s="1"/>
    </row>
    <row r="1224" spans="3:6" x14ac:dyDescent="0.3">
      <c r="C1224" s="113"/>
      <c r="D1224" s="113"/>
      <c r="E1224" s="113"/>
      <c r="F1224" s="1"/>
    </row>
    <row r="1225" spans="3:6" x14ac:dyDescent="0.3">
      <c r="C1225" s="113"/>
      <c r="D1225" s="113"/>
      <c r="E1225" s="113"/>
      <c r="F1225" s="1"/>
    </row>
    <row r="1226" spans="3:6" x14ac:dyDescent="0.3">
      <c r="C1226" s="113"/>
      <c r="D1226" s="113"/>
      <c r="E1226" s="113"/>
      <c r="F1226" s="1"/>
    </row>
    <row r="1227" spans="3:6" x14ac:dyDescent="0.3">
      <c r="C1227" s="113"/>
      <c r="D1227" s="113"/>
      <c r="E1227" s="113"/>
      <c r="F1227" s="1"/>
    </row>
    <row r="1228" spans="3:6" x14ac:dyDescent="0.3">
      <c r="C1228" s="113"/>
      <c r="D1228" s="113"/>
      <c r="E1228" s="113"/>
      <c r="F1228" s="1"/>
    </row>
    <row r="1229" spans="3:6" x14ac:dyDescent="0.3">
      <c r="C1229" s="113"/>
      <c r="D1229" s="113"/>
      <c r="E1229" s="113"/>
      <c r="F1229" s="1"/>
    </row>
    <row r="1230" spans="3:6" x14ac:dyDescent="0.3">
      <c r="C1230" s="113"/>
      <c r="D1230" s="113"/>
      <c r="E1230" s="113"/>
      <c r="F1230" s="1"/>
    </row>
    <row r="1231" spans="3:6" x14ac:dyDescent="0.3">
      <c r="C1231" s="113"/>
      <c r="D1231" s="113"/>
      <c r="E1231" s="113"/>
      <c r="F1231" s="1"/>
    </row>
    <row r="1232" spans="3:6" x14ac:dyDescent="0.3">
      <c r="C1232" s="113"/>
      <c r="D1232" s="113"/>
      <c r="E1232" s="113"/>
      <c r="F1232" s="1"/>
    </row>
    <row r="1233" spans="3:6" x14ac:dyDescent="0.3">
      <c r="C1233" s="113"/>
      <c r="D1233" s="113"/>
      <c r="E1233" s="113"/>
      <c r="F1233" s="1"/>
    </row>
    <row r="1234" spans="3:6" x14ac:dyDescent="0.3">
      <c r="C1234" s="113"/>
      <c r="D1234" s="113"/>
      <c r="E1234" s="113"/>
      <c r="F1234" s="1"/>
    </row>
    <row r="1235" spans="3:6" x14ac:dyDescent="0.3">
      <c r="C1235" s="113"/>
      <c r="D1235" s="113"/>
      <c r="E1235" s="113"/>
      <c r="F1235" s="1"/>
    </row>
    <row r="1236" spans="3:6" x14ac:dyDescent="0.3">
      <c r="C1236" s="113"/>
      <c r="D1236" s="113"/>
      <c r="E1236" s="113"/>
      <c r="F1236" s="1"/>
    </row>
    <row r="1237" spans="3:6" x14ac:dyDescent="0.3">
      <c r="C1237" s="113"/>
      <c r="D1237" s="113"/>
      <c r="E1237" s="113"/>
      <c r="F1237" s="1"/>
    </row>
    <row r="1238" spans="3:6" x14ac:dyDescent="0.3">
      <c r="C1238" s="113"/>
      <c r="D1238" s="113"/>
      <c r="E1238" s="113"/>
      <c r="F1238" s="1"/>
    </row>
    <row r="1239" spans="3:6" x14ac:dyDescent="0.3">
      <c r="C1239" s="113"/>
      <c r="D1239" s="113"/>
      <c r="E1239" s="113"/>
      <c r="F1239" s="1"/>
    </row>
    <row r="1240" spans="3:6" x14ac:dyDescent="0.3">
      <c r="C1240" s="113"/>
      <c r="D1240" s="113"/>
      <c r="E1240" s="113"/>
      <c r="F1240" s="1"/>
    </row>
    <row r="1241" spans="3:6" x14ac:dyDescent="0.3">
      <c r="C1241" s="113"/>
      <c r="D1241" s="113"/>
      <c r="E1241" s="113"/>
      <c r="F1241" s="1"/>
    </row>
    <row r="1242" spans="3:6" x14ac:dyDescent="0.3">
      <c r="C1242" s="113"/>
      <c r="D1242" s="113"/>
      <c r="E1242" s="113"/>
      <c r="F1242" s="1"/>
    </row>
    <row r="1243" spans="3:6" x14ac:dyDescent="0.3">
      <c r="C1243" s="113"/>
      <c r="D1243" s="113"/>
      <c r="E1243" s="113"/>
      <c r="F1243" s="1"/>
    </row>
    <row r="1244" spans="3:6" x14ac:dyDescent="0.3">
      <c r="C1244" s="113"/>
      <c r="D1244" s="113"/>
      <c r="E1244" s="113"/>
      <c r="F1244" s="1"/>
    </row>
    <row r="1245" spans="3:6" x14ac:dyDescent="0.3">
      <c r="C1245" s="113"/>
      <c r="D1245" s="113"/>
      <c r="E1245" s="113"/>
      <c r="F1245" s="1"/>
    </row>
    <row r="1246" spans="3:6" x14ac:dyDescent="0.3">
      <c r="C1246" s="113"/>
      <c r="D1246" s="113"/>
      <c r="E1246" s="113"/>
      <c r="F1246" s="1"/>
    </row>
    <row r="1247" spans="3:6" x14ac:dyDescent="0.3">
      <c r="C1247" s="113"/>
      <c r="D1247" s="113"/>
      <c r="E1247" s="113"/>
      <c r="F1247" s="1"/>
    </row>
    <row r="1248" spans="3:6" x14ac:dyDescent="0.3">
      <c r="C1248" s="113"/>
      <c r="D1248" s="113"/>
      <c r="E1248" s="113"/>
      <c r="F1248" s="1"/>
    </row>
    <row r="1249" spans="3:6" x14ac:dyDescent="0.3">
      <c r="C1249" s="113"/>
      <c r="D1249" s="113"/>
      <c r="E1249" s="113"/>
      <c r="F1249" s="1"/>
    </row>
    <row r="1250" spans="3:6" x14ac:dyDescent="0.3">
      <c r="C1250" s="113"/>
      <c r="D1250" s="113"/>
      <c r="E1250" s="113"/>
      <c r="F1250" s="1"/>
    </row>
    <row r="1251" spans="3:6" x14ac:dyDescent="0.3">
      <c r="C1251" s="113"/>
      <c r="D1251" s="113"/>
      <c r="E1251" s="113"/>
      <c r="F1251" s="1"/>
    </row>
    <row r="1252" spans="3:6" x14ac:dyDescent="0.3">
      <c r="C1252" s="113"/>
      <c r="D1252" s="113"/>
      <c r="E1252" s="113"/>
      <c r="F1252" s="1"/>
    </row>
    <row r="1253" spans="3:6" x14ac:dyDescent="0.3">
      <c r="C1253" s="113"/>
      <c r="D1253" s="113"/>
      <c r="E1253" s="113"/>
      <c r="F1253" s="1"/>
    </row>
    <row r="1254" spans="3:6" x14ac:dyDescent="0.3">
      <c r="C1254" s="113"/>
      <c r="D1254" s="113"/>
      <c r="E1254" s="113"/>
      <c r="F1254" s="1"/>
    </row>
    <row r="1255" spans="3:6" x14ac:dyDescent="0.3">
      <c r="C1255" s="113"/>
      <c r="D1255" s="113"/>
      <c r="E1255" s="113"/>
      <c r="F1255" s="1"/>
    </row>
    <row r="1256" spans="3:6" x14ac:dyDescent="0.3">
      <c r="C1256" s="113"/>
      <c r="D1256" s="113"/>
      <c r="E1256" s="113"/>
      <c r="F1256" s="1"/>
    </row>
    <row r="1257" spans="3:6" x14ac:dyDescent="0.3">
      <c r="C1257" s="113"/>
      <c r="D1257" s="113"/>
      <c r="E1257" s="113"/>
      <c r="F1257" s="1"/>
    </row>
    <row r="1258" spans="3:6" x14ac:dyDescent="0.3">
      <c r="C1258" s="113"/>
      <c r="D1258" s="113"/>
      <c r="E1258" s="113"/>
      <c r="F1258" s="1"/>
    </row>
    <row r="1259" spans="3:6" x14ac:dyDescent="0.3">
      <c r="C1259" s="113"/>
      <c r="D1259" s="113"/>
      <c r="E1259" s="113"/>
      <c r="F1259" s="1"/>
    </row>
    <row r="1260" spans="3:6" x14ac:dyDescent="0.3">
      <c r="C1260" s="113"/>
      <c r="D1260" s="113"/>
      <c r="E1260" s="113"/>
      <c r="F1260" s="1"/>
    </row>
    <row r="1261" spans="3:6" x14ac:dyDescent="0.3">
      <c r="C1261" s="113"/>
      <c r="D1261" s="113"/>
      <c r="E1261" s="113"/>
      <c r="F1261" s="1"/>
    </row>
    <row r="1262" spans="3:6" x14ac:dyDescent="0.3">
      <c r="C1262" s="113"/>
      <c r="D1262" s="113"/>
      <c r="E1262" s="113"/>
      <c r="F1262" s="1"/>
    </row>
    <row r="1263" spans="3:6" x14ac:dyDescent="0.3">
      <c r="C1263" s="113"/>
      <c r="D1263" s="113"/>
      <c r="E1263" s="113"/>
      <c r="F1263" s="1"/>
    </row>
    <row r="1264" spans="3:6" x14ac:dyDescent="0.3">
      <c r="C1264" s="113"/>
      <c r="D1264" s="113"/>
      <c r="E1264" s="113"/>
      <c r="F1264" s="1"/>
    </row>
    <row r="1265" spans="3:6" x14ac:dyDescent="0.3">
      <c r="C1265" s="113"/>
      <c r="D1265" s="113"/>
      <c r="E1265" s="113"/>
      <c r="F1265" s="1"/>
    </row>
    <row r="1266" spans="3:6" x14ac:dyDescent="0.3">
      <c r="C1266" s="113"/>
      <c r="D1266" s="113"/>
      <c r="E1266" s="113"/>
      <c r="F1266" s="1"/>
    </row>
    <row r="1267" spans="3:6" x14ac:dyDescent="0.3">
      <c r="C1267" s="113"/>
      <c r="D1267" s="113"/>
      <c r="E1267" s="113"/>
      <c r="F1267" s="1"/>
    </row>
    <row r="1268" spans="3:6" x14ac:dyDescent="0.3">
      <c r="C1268" s="113"/>
      <c r="D1268" s="113"/>
      <c r="E1268" s="113"/>
      <c r="F1268" s="1"/>
    </row>
    <row r="1269" spans="3:6" x14ac:dyDescent="0.3">
      <c r="C1269" s="113"/>
      <c r="D1269" s="113"/>
      <c r="E1269" s="113"/>
      <c r="F1269" s="1"/>
    </row>
    <row r="1270" spans="3:6" x14ac:dyDescent="0.3">
      <c r="C1270" s="113"/>
      <c r="D1270" s="113"/>
      <c r="E1270" s="113"/>
      <c r="F1270" s="1"/>
    </row>
    <row r="1271" spans="3:6" x14ac:dyDescent="0.3">
      <c r="C1271" s="113"/>
      <c r="D1271" s="113"/>
      <c r="E1271" s="113"/>
      <c r="F1271" s="1"/>
    </row>
    <row r="1272" spans="3:6" x14ac:dyDescent="0.3">
      <c r="C1272" s="113"/>
      <c r="D1272" s="113"/>
      <c r="E1272" s="113"/>
      <c r="F1272" s="1"/>
    </row>
    <row r="1273" spans="3:6" x14ac:dyDescent="0.3">
      <c r="C1273" s="113"/>
      <c r="D1273" s="113"/>
      <c r="E1273" s="113"/>
      <c r="F1273" s="1"/>
    </row>
    <row r="1274" spans="3:6" x14ac:dyDescent="0.3">
      <c r="C1274" s="113"/>
      <c r="D1274" s="113"/>
      <c r="E1274" s="113"/>
      <c r="F1274" s="1"/>
    </row>
    <row r="1275" spans="3:6" x14ac:dyDescent="0.3">
      <c r="C1275" s="113"/>
      <c r="D1275" s="113"/>
      <c r="E1275" s="113"/>
      <c r="F1275" s="1"/>
    </row>
    <row r="1276" spans="3:6" x14ac:dyDescent="0.3">
      <c r="C1276" s="113"/>
      <c r="D1276" s="113"/>
      <c r="E1276" s="113"/>
      <c r="F1276" s="1"/>
    </row>
    <row r="1277" spans="3:6" x14ac:dyDescent="0.3">
      <c r="C1277" s="113"/>
      <c r="D1277" s="113"/>
      <c r="E1277" s="113"/>
      <c r="F1277" s="1"/>
    </row>
    <row r="1278" spans="3:6" x14ac:dyDescent="0.3">
      <c r="C1278" s="113"/>
      <c r="D1278" s="113"/>
      <c r="E1278" s="113"/>
      <c r="F1278" s="1"/>
    </row>
    <row r="1279" spans="3:6" x14ac:dyDescent="0.3">
      <c r="C1279" s="113"/>
      <c r="D1279" s="113"/>
      <c r="E1279" s="113"/>
      <c r="F1279" s="1"/>
    </row>
    <row r="1280" spans="3:6" x14ac:dyDescent="0.3">
      <c r="C1280" s="113"/>
      <c r="D1280" s="113"/>
      <c r="E1280" s="113"/>
      <c r="F1280" s="1"/>
    </row>
    <row r="1281" spans="3:6" x14ac:dyDescent="0.3">
      <c r="C1281" s="113"/>
      <c r="D1281" s="113"/>
      <c r="E1281" s="113"/>
      <c r="F1281" s="1"/>
    </row>
    <row r="1282" spans="3:6" x14ac:dyDescent="0.3">
      <c r="C1282" s="113"/>
      <c r="D1282" s="113"/>
      <c r="E1282" s="113"/>
      <c r="F1282" s="1"/>
    </row>
    <row r="1283" spans="3:6" x14ac:dyDescent="0.3">
      <c r="C1283" s="113"/>
      <c r="D1283" s="113"/>
      <c r="E1283" s="113"/>
      <c r="F1283" s="1"/>
    </row>
    <row r="1284" spans="3:6" x14ac:dyDescent="0.3">
      <c r="C1284" s="113"/>
      <c r="D1284" s="113"/>
      <c r="E1284" s="113"/>
      <c r="F1284" s="1"/>
    </row>
    <row r="1285" spans="3:6" x14ac:dyDescent="0.3">
      <c r="C1285" s="113"/>
      <c r="D1285" s="113"/>
      <c r="E1285" s="113"/>
      <c r="F1285" s="1"/>
    </row>
    <row r="1286" spans="3:6" x14ac:dyDescent="0.3">
      <c r="C1286" s="113"/>
      <c r="D1286" s="113"/>
      <c r="E1286" s="113"/>
      <c r="F1286" s="1"/>
    </row>
    <row r="1287" spans="3:6" x14ac:dyDescent="0.3">
      <c r="C1287" s="113"/>
      <c r="D1287" s="113"/>
      <c r="E1287" s="113"/>
      <c r="F1287" s="1"/>
    </row>
    <row r="1288" spans="3:6" x14ac:dyDescent="0.3">
      <c r="C1288" s="113"/>
      <c r="D1288" s="113"/>
      <c r="E1288" s="113"/>
      <c r="F1288" s="1"/>
    </row>
    <row r="1289" spans="3:6" x14ac:dyDescent="0.3">
      <c r="C1289" s="113"/>
      <c r="D1289" s="113"/>
      <c r="E1289" s="113"/>
      <c r="F1289" s="1"/>
    </row>
    <row r="1290" spans="3:6" x14ac:dyDescent="0.3">
      <c r="C1290" s="113"/>
      <c r="D1290" s="113"/>
      <c r="E1290" s="113"/>
      <c r="F1290" s="1"/>
    </row>
    <row r="1291" spans="3:6" x14ac:dyDescent="0.3">
      <c r="C1291" s="113"/>
      <c r="D1291" s="113"/>
      <c r="E1291" s="113"/>
      <c r="F1291" s="1"/>
    </row>
    <row r="1292" spans="3:6" x14ac:dyDescent="0.3">
      <c r="C1292" s="113"/>
      <c r="D1292" s="113"/>
      <c r="E1292" s="113"/>
      <c r="F1292" s="1"/>
    </row>
    <row r="1293" spans="3:6" x14ac:dyDescent="0.3">
      <c r="C1293" s="113"/>
      <c r="D1293" s="113"/>
      <c r="E1293" s="113"/>
      <c r="F1293" s="1"/>
    </row>
    <row r="1294" spans="3:6" x14ac:dyDescent="0.3">
      <c r="C1294" s="113"/>
      <c r="D1294" s="113"/>
      <c r="E1294" s="113"/>
      <c r="F1294" s="1"/>
    </row>
    <row r="1295" spans="3:6" x14ac:dyDescent="0.3">
      <c r="C1295" s="113"/>
      <c r="D1295" s="113"/>
      <c r="E1295" s="113"/>
      <c r="F1295" s="1"/>
    </row>
    <row r="1296" spans="3:6" x14ac:dyDescent="0.3">
      <c r="C1296" s="113"/>
      <c r="D1296" s="113"/>
      <c r="E1296" s="113"/>
      <c r="F1296" s="1"/>
    </row>
    <row r="1297" spans="3:6" x14ac:dyDescent="0.3">
      <c r="C1297" s="113"/>
      <c r="D1297" s="113"/>
      <c r="E1297" s="113"/>
      <c r="F1297" s="1"/>
    </row>
    <row r="1298" spans="3:6" x14ac:dyDescent="0.3">
      <c r="C1298" s="113"/>
      <c r="D1298" s="113"/>
      <c r="E1298" s="113"/>
      <c r="F1298" s="1"/>
    </row>
    <row r="1299" spans="3:6" x14ac:dyDescent="0.3">
      <c r="C1299" s="113"/>
      <c r="D1299" s="113"/>
      <c r="E1299" s="113"/>
      <c r="F1299" s="1"/>
    </row>
    <row r="1300" spans="3:6" x14ac:dyDescent="0.3">
      <c r="C1300" s="113"/>
      <c r="D1300" s="113"/>
      <c r="E1300" s="113"/>
      <c r="F1300" s="1"/>
    </row>
    <row r="1301" spans="3:6" x14ac:dyDescent="0.3">
      <c r="C1301" s="113"/>
      <c r="D1301" s="113"/>
      <c r="E1301" s="113"/>
      <c r="F1301" s="1"/>
    </row>
    <row r="1302" spans="3:6" x14ac:dyDescent="0.3">
      <c r="C1302" s="113"/>
      <c r="D1302" s="113"/>
      <c r="E1302" s="113"/>
      <c r="F1302" s="1"/>
    </row>
    <row r="1303" spans="3:6" x14ac:dyDescent="0.3">
      <c r="C1303" s="113"/>
      <c r="D1303" s="113"/>
      <c r="E1303" s="113"/>
      <c r="F1303" s="1"/>
    </row>
    <row r="1304" spans="3:6" x14ac:dyDescent="0.3">
      <c r="C1304" s="113"/>
      <c r="D1304" s="113"/>
      <c r="E1304" s="113"/>
      <c r="F1304" s="1"/>
    </row>
    <row r="1305" spans="3:6" x14ac:dyDescent="0.3">
      <c r="C1305" s="113"/>
      <c r="D1305" s="113"/>
      <c r="E1305" s="113"/>
      <c r="F1305" s="1"/>
    </row>
    <row r="1306" spans="3:6" x14ac:dyDescent="0.3">
      <c r="C1306" s="113"/>
      <c r="D1306" s="113"/>
      <c r="E1306" s="113"/>
      <c r="F1306" s="1"/>
    </row>
    <row r="1307" spans="3:6" x14ac:dyDescent="0.3">
      <c r="C1307" s="113"/>
      <c r="D1307" s="113"/>
      <c r="E1307" s="113"/>
      <c r="F1307" s="1"/>
    </row>
    <row r="1308" spans="3:6" x14ac:dyDescent="0.3">
      <c r="C1308" s="113"/>
      <c r="D1308" s="113"/>
      <c r="E1308" s="113"/>
      <c r="F1308" s="1"/>
    </row>
    <row r="1309" spans="3:6" x14ac:dyDescent="0.3">
      <c r="C1309" s="113"/>
      <c r="D1309" s="113"/>
      <c r="E1309" s="113"/>
      <c r="F1309" s="1"/>
    </row>
    <row r="1310" spans="3:6" x14ac:dyDescent="0.3">
      <c r="C1310" s="113"/>
      <c r="D1310" s="113"/>
      <c r="E1310" s="113"/>
      <c r="F1310" s="1"/>
    </row>
    <row r="1311" spans="3:6" x14ac:dyDescent="0.3">
      <c r="C1311" s="113"/>
      <c r="D1311" s="113"/>
      <c r="E1311" s="113"/>
      <c r="F1311" s="1"/>
    </row>
    <row r="1312" spans="3:6" x14ac:dyDescent="0.3">
      <c r="C1312" s="113"/>
      <c r="D1312" s="113"/>
      <c r="E1312" s="113"/>
      <c r="F1312" s="1"/>
    </row>
    <row r="1313" spans="3:6" x14ac:dyDescent="0.3">
      <c r="C1313" s="113"/>
      <c r="D1313" s="113"/>
      <c r="E1313" s="113"/>
      <c r="F1313" s="1"/>
    </row>
    <row r="1314" spans="3:6" x14ac:dyDescent="0.3">
      <c r="C1314" s="113"/>
      <c r="D1314" s="113"/>
      <c r="E1314" s="113"/>
      <c r="F1314" s="1"/>
    </row>
    <row r="1315" spans="3:6" x14ac:dyDescent="0.3">
      <c r="C1315" s="113"/>
      <c r="D1315" s="113"/>
      <c r="E1315" s="113"/>
      <c r="F1315" s="1"/>
    </row>
    <row r="1316" spans="3:6" x14ac:dyDescent="0.3">
      <c r="C1316" s="113"/>
      <c r="D1316" s="113"/>
      <c r="E1316" s="113"/>
      <c r="F1316" s="1"/>
    </row>
    <row r="1317" spans="3:6" x14ac:dyDescent="0.3">
      <c r="C1317" s="113"/>
      <c r="D1317" s="113"/>
      <c r="E1317" s="113"/>
      <c r="F1317" s="1"/>
    </row>
    <row r="1318" spans="3:6" x14ac:dyDescent="0.3">
      <c r="C1318" s="113"/>
      <c r="D1318" s="113"/>
      <c r="E1318" s="113"/>
      <c r="F1318" s="1"/>
    </row>
    <row r="1319" spans="3:6" x14ac:dyDescent="0.3">
      <c r="C1319" s="113"/>
      <c r="D1319" s="113"/>
      <c r="E1319" s="113"/>
      <c r="F1319" s="1"/>
    </row>
    <row r="1320" spans="3:6" x14ac:dyDescent="0.3">
      <c r="C1320" s="113"/>
      <c r="D1320" s="113"/>
      <c r="E1320" s="113"/>
      <c r="F1320" s="1"/>
    </row>
    <row r="1321" spans="3:6" x14ac:dyDescent="0.3">
      <c r="C1321" s="113"/>
      <c r="D1321" s="113"/>
      <c r="E1321" s="113"/>
      <c r="F1321" s="1"/>
    </row>
    <row r="1322" spans="3:6" x14ac:dyDescent="0.3">
      <c r="C1322" s="113"/>
      <c r="D1322" s="113"/>
      <c r="E1322" s="113"/>
      <c r="F1322" s="1"/>
    </row>
    <row r="1323" spans="3:6" x14ac:dyDescent="0.3">
      <c r="C1323" s="113"/>
      <c r="D1323" s="113"/>
      <c r="E1323" s="113"/>
      <c r="F1323" s="1"/>
    </row>
    <row r="1324" spans="3:6" x14ac:dyDescent="0.3">
      <c r="C1324" s="113"/>
      <c r="D1324" s="113"/>
      <c r="E1324" s="113"/>
      <c r="F1324" s="1"/>
    </row>
    <row r="1325" spans="3:6" x14ac:dyDescent="0.3">
      <c r="C1325" s="113"/>
      <c r="D1325" s="113"/>
      <c r="E1325" s="113"/>
      <c r="F1325" s="1"/>
    </row>
    <row r="1326" spans="3:6" x14ac:dyDescent="0.3">
      <c r="C1326" s="113"/>
      <c r="D1326" s="113"/>
      <c r="E1326" s="113"/>
      <c r="F1326" s="1"/>
    </row>
    <row r="1327" spans="3:6" x14ac:dyDescent="0.3">
      <c r="C1327" s="113"/>
      <c r="D1327" s="113"/>
      <c r="E1327" s="113"/>
      <c r="F1327" s="1"/>
    </row>
    <row r="1328" spans="3:6" x14ac:dyDescent="0.3">
      <c r="C1328" s="113"/>
      <c r="D1328" s="113"/>
      <c r="E1328" s="113"/>
      <c r="F1328" s="1"/>
    </row>
    <row r="1329" spans="3:6" x14ac:dyDescent="0.3">
      <c r="C1329" s="113"/>
      <c r="D1329" s="113"/>
      <c r="E1329" s="113"/>
      <c r="F1329" s="1"/>
    </row>
    <row r="1330" spans="3:6" x14ac:dyDescent="0.3">
      <c r="C1330" s="113"/>
      <c r="D1330" s="113"/>
      <c r="E1330" s="113"/>
      <c r="F1330" s="1"/>
    </row>
    <row r="1331" spans="3:6" x14ac:dyDescent="0.3">
      <c r="C1331" s="113"/>
      <c r="D1331" s="113"/>
      <c r="E1331" s="113"/>
      <c r="F1331" s="1"/>
    </row>
    <row r="1332" spans="3:6" x14ac:dyDescent="0.3">
      <c r="C1332" s="113"/>
      <c r="D1332" s="113"/>
      <c r="E1332" s="113"/>
      <c r="F1332" s="1"/>
    </row>
    <row r="1333" spans="3:6" x14ac:dyDescent="0.3">
      <c r="C1333" s="113"/>
      <c r="D1333" s="113"/>
      <c r="E1333" s="113"/>
      <c r="F1333" s="1"/>
    </row>
    <row r="1334" spans="3:6" x14ac:dyDescent="0.3">
      <c r="C1334" s="113"/>
      <c r="D1334" s="113"/>
      <c r="E1334" s="113"/>
      <c r="F1334" s="1"/>
    </row>
    <row r="1335" spans="3:6" x14ac:dyDescent="0.3">
      <c r="C1335" s="113"/>
      <c r="D1335" s="113"/>
      <c r="E1335" s="113"/>
      <c r="F1335" s="1"/>
    </row>
    <row r="1336" spans="3:6" x14ac:dyDescent="0.3">
      <c r="C1336" s="113"/>
      <c r="D1336" s="113"/>
      <c r="E1336" s="113"/>
      <c r="F1336" s="1"/>
    </row>
    <row r="1337" spans="3:6" x14ac:dyDescent="0.3">
      <c r="C1337" s="113"/>
      <c r="D1337" s="113"/>
      <c r="E1337" s="113"/>
      <c r="F1337" s="1"/>
    </row>
    <row r="1338" spans="3:6" x14ac:dyDescent="0.3">
      <c r="C1338" s="113"/>
      <c r="D1338" s="113"/>
      <c r="E1338" s="113"/>
      <c r="F1338" s="1"/>
    </row>
    <row r="1339" spans="3:6" x14ac:dyDescent="0.3">
      <c r="C1339" s="113"/>
      <c r="D1339" s="113"/>
      <c r="E1339" s="113"/>
      <c r="F1339" s="1"/>
    </row>
    <row r="1340" spans="3:6" x14ac:dyDescent="0.3">
      <c r="C1340" s="113"/>
      <c r="D1340" s="113"/>
      <c r="E1340" s="113"/>
      <c r="F1340" s="1"/>
    </row>
    <row r="1341" spans="3:6" x14ac:dyDescent="0.3">
      <c r="C1341" s="113"/>
      <c r="D1341" s="113"/>
      <c r="E1341" s="113"/>
      <c r="F1341" s="1"/>
    </row>
    <row r="1342" spans="3:6" x14ac:dyDescent="0.3">
      <c r="C1342" s="113"/>
      <c r="D1342" s="113"/>
      <c r="E1342" s="113"/>
      <c r="F1342" s="1"/>
    </row>
    <row r="1343" spans="3:6" x14ac:dyDescent="0.3">
      <c r="C1343" s="113"/>
      <c r="D1343" s="113"/>
      <c r="E1343" s="113"/>
      <c r="F1343" s="1"/>
    </row>
    <row r="1344" spans="3:6" x14ac:dyDescent="0.3">
      <c r="C1344" s="113"/>
      <c r="D1344" s="113"/>
      <c r="E1344" s="113"/>
      <c r="F1344" s="1"/>
    </row>
    <row r="1345" spans="3:6" x14ac:dyDescent="0.3">
      <c r="C1345" s="113"/>
      <c r="D1345" s="113"/>
      <c r="E1345" s="113"/>
      <c r="F1345" s="1"/>
    </row>
    <row r="1346" spans="3:6" x14ac:dyDescent="0.3">
      <c r="C1346" s="113"/>
      <c r="D1346" s="113"/>
      <c r="E1346" s="113"/>
      <c r="F1346" s="1"/>
    </row>
    <row r="1347" spans="3:6" x14ac:dyDescent="0.3">
      <c r="C1347" s="113"/>
      <c r="D1347" s="113"/>
      <c r="E1347" s="113"/>
      <c r="F1347" s="1"/>
    </row>
    <row r="1348" spans="3:6" x14ac:dyDescent="0.3">
      <c r="C1348" s="113"/>
      <c r="D1348" s="113"/>
      <c r="E1348" s="113"/>
      <c r="F1348" s="1"/>
    </row>
    <row r="1349" spans="3:6" x14ac:dyDescent="0.3">
      <c r="C1349" s="113"/>
      <c r="D1349" s="113"/>
      <c r="E1349" s="113"/>
      <c r="F1349" s="1"/>
    </row>
    <row r="1350" spans="3:6" x14ac:dyDescent="0.3">
      <c r="C1350" s="113"/>
      <c r="D1350" s="113"/>
      <c r="E1350" s="113"/>
      <c r="F1350" s="1"/>
    </row>
    <row r="1351" spans="3:6" x14ac:dyDescent="0.3">
      <c r="C1351" s="113"/>
      <c r="D1351" s="113"/>
      <c r="E1351" s="113"/>
      <c r="F1351" s="1"/>
    </row>
    <row r="1352" spans="3:6" x14ac:dyDescent="0.3">
      <c r="C1352" s="113"/>
      <c r="D1352" s="113"/>
      <c r="E1352" s="113"/>
      <c r="F1352" s="1"/>
    </row>
    <row r="1353" spans="3:6" x14ac:dyDescent="0.3">
      <c r="C1353" s="113"/>
      <c r="D1353" s="113"/>
      <c r="E1353" s="113"/>
      <c r="F1353" s="1"/>
    </row>
    <row r="1354" spans="3:6" x14ac:dyDescent="0.3">
      <c r="C1354" s="113"/>
      <c r="D1354" s="113"/>
      <c r="E1354" s="113"/>
      <c r="F1354" s="1"/>
    </row>
    <row r="1355" spans="3:6" x14ac:dyDescent="0.3">
      <c r="C1355" s="113"/>
      <c r="D1355" s="113"/>
      <c r="E1355" s="113"/>
      <c r="F1355" s="1"/>
    </row>
    <row r="1356" spans="3:6" x14ac:dyDescent="0.3">
      <c r="C1356" s="113"/>
      <c r="D1356" s="113"/>
      <c r="E1356" s="113"/>
      <c r="F1356" s="1"/>
    </row>
    <row r="1357" spans="3:6" x14ac:dyDescent="0.3">
      <c r="C1357" s="113"/>
      <c r="D1357" s="113"/>
      <c r="E1357" s="113"/>
      <c r="F1357" s="1"/>
    </row>
    <row r="1358" spans="3:6" x14ac:dyDescent="0.3">
      <c r="C1358" s="113"/>
      <c r="D1358" s="113"/>
      <c r="E1358" s="113"/>
      <c r="F1358" s="1"/>
    </row>
    <row r="1359" spans="3:6" x14ac:dyDescent="0.3">
      <c r="C1359" s="113"/>
      <c r="D1359" s="113"/>
      <c r="E1359" s="113"/>
      <c r="F1359" s="1"/>
    </row>
    <row r="1360" spans="3:6" x14ac:dyDescent="0.3">
      <c r="C1360" s="113"/>
      <c r="D1360" s="113"/>
      <c r="E1360" s="113"/>
      <c r="F1360" s="1"/>
    </row>
    <row r="1361" spans="3:6" x14ac:dyDescent="0.3">
      <c r="C1361" s="113"/>
      <c r="D1361" s="113"/>
      <c r="E1361" s="113"/>
      <c r="F1361" s="1"/>
    </row>
    <row r="1362" spans="3:6" x14ac:dyDescent="0.3">
      <c r="C1362" s="113"/>
      <c r="D1362" s="113"/>
      <c r="E1362" s="113"/>
      <c r="F1362" s="1"/>
    </row>
    <row r="1363" spans="3:6" x14ac:dyDescent="0.3">
      <c r="C1363" s="113"/>
      <c r="D1363" s="113"/>
      <c r="E1363" s="113"/>
      <c r="F1363" s="1"/>
    </row>
    <row r="1364" spans="3:6" x14ac:dyDescent="0.3">
      <c r="C1364" s="113"/>
      <c r="D1364" s="113"/>
      <c r="E1364" s="113"/>
      <c r="F1364" s="1"/>
    </row>
    <row r="1365" spans="3:6" x14ac:dyDescent="0.3">
      <c r="C1365" s="113"/>
      <c r="D1365" s="113"/>
      <c r="E1365" s="113"/>
      <c r="F1365" s="1"/>
    </row>
    <row r="1366" spans="3:6" x14ac:dyDescent="0.3">
      <c r="C1366" s="113"/>
      <c r="D1366" s="113"/>
      <c r="E1366" s="113"/>
      <c r="F1366" s="1"/>
    </row>
    <row r="1367" spans="3:6" x14ac:dyDescent="0.3">
      <c r="C1367" s="113"/>
      <c r="D1367" s="113"/>
      <c r="E1367" s="113"/>
      <c r="F1367" s="1"/>
    </row>
    <row r="1368" spans="3:6" x14ac:dyDescent="0.3">
      <c r="C1368" s="113"/>
      <c r="D1368" s="113"/>
      <c r="E1368" s="113"/>
      <c r="F1368" s="1"/>
    </row>
    <row r="1369" spans="3:6" x14ac:dyDescent="0.3">
      <c r="C1369" s="113"/>
      <c r="D1369" s="113"/>
      <c r="E1369" s="113"/>
      <c r="F1369" s="1"/>
    </row>
    <row r="1370" spans="3:6" x14ac:dyDescent="0.3">
      <c r="C1370" s="113"/>
      <c r="D1370" s="113"/>
      <c r="E1370" s="113"/>
      <c r="F1370" s="1"/>
    </row>
    <row r="1371" spans="3:6" x14ac:dyDescent="0.3">
      <c r="C1371" s="113"/>
      <c r="D1371" s="113"/>
      <c r="E1371" s="113"/>
      <c r="F1371" s="1"/>
    </row>
    <row r="1372" spans="3:6" x14ac:dyDescent="0.3">
      <c r="C1372" s="113"/>
      <c r="D1372" s="113"/>
      <c r="E1372" s="113"/>
      <c r="F1372" s="1"/>
    </row>
    <row r="1373" spans="3:6" x14ac:dyDescent="0.3">
      <c r="C1373" s="113"/>
      <c r="D1373" s="113"/>
      <c r="E1373" s="113"/>
      <c r="F1373" s="1"/>
    </row>
    <row r="1374" spans="3:6" x14ac:dyDescent="0.3">
      <c r="C1374" s="113"/>
      <c r="D1374" s="113"/>
      <c r="E1374" s="113"/>
      <c r="F1374" s="1"/>
    </row>
    <row r="1375" spans="3:6" x14ac:dyDescent="0.3">
      <c r="C1375" s="113"/>
      <c r="D1375" s="113"/>
      <c r="E1375" s="113"/>
      <c r="F1375" s="1"/>
    </row>
    <row r="1376" spans="3:6" x14ac:dyDescent="0.3">
      <c r="C1376" s="113"/>
      <c r="D1376" s="113"/>
      <c r="E1376" s="113"/>
      <c r="F1376" s="1"/>
    </row>
    <row r="1377" spans="3:6" x14ac:dyDescent="0.3">
      <c r="C1377" s="113"/>
      <c r="D1377" s="113"/>
      <c r="E1377" s="113"/>
      <c r="F1377" s="1"/>
    </row>
    <row r="1378" spans="3:6" x14ac:dyDescent="0.3">
      <c r="C1378" s="113"/>
      <c r="D1378" s="113"/>
      <c r="E1378" s="113"/>
      <c r="F1378" s="1"/>
    </row>
    <row r="1379" spans="3:6" x14ac:dyDescent="0.3">
      <c r="C1379" s="113"/>
      <c r="D1379" s="113"/>
      <c r="E1379" s="113"/>
      <c r="F1379" s="1"/>
    </row>
    <row r="1380" spans="3:6" x14ac:dyDescent="0.3">
      <c r="C1380" s="113"/>
      <c r="D1380" s="113"/>
      <c r="E1380" s="113"/>
      <c r="F1380" s="1"/>
    </row>
    <row r="1381" spans="3:6" x14ac:dyDescent="0.3">
      <c r="C1381" s="113"/>
      <c r="D1381" s="113"/>
      <c r="E1381" s="113"/>
      <c r="F1381" s="1"/>
    </row>
    <row r="1382" spans="3:6" x14ac:dyDescent="0.3">
      <c r="C1382" s="113"/>
      <c r="D1382" s="113"/>
      <c r="E1382" s="113"/>
      <c r="F1382" s="1"/>
    </row>
    <row r="1383" spans="3:6" x14ac:dyDescent="0.3">
      <c r="C1383" s="113"/>
      <c r="D1383" s="113"/>
      <c r="E1383" s="113"/>
      <c r="F1383" s="1"/>
    </row>
    <row r="1384" spans="3:6" x14ac:dyDescent="0.3">
      <c r="C1384" s="113"/>
      <c r="D1384" s="113"/>
      <c r="E1384" s="113"/>
      <c r="F1384" s="1"/>
    </row>
    <row r="1385" spans="3:6" x14ac:dyDescent="0.3">
      <c r="C1385" s="113"/>
      <c r="D1385" s="113"/>
      <c r="E1385" s="113"/>
      <c r="F1385" s="1"/>
    </row>
    <row r="1386" spans="3:6" x14ac:dyDescent="0.3">
      <c r="C1386" s="113"/>
      <c r="D1386" s="113"/>
      <c r="E1386" s="113"/>
      <c r="F1386" s="1"/>
    </row>
    <row r="1387" spans="3:6" x14ac:dyDescent="0.3">
      <c r="C1387" s="113"/>
      <c r="D1387" s="113"/>
      <c r="E1387" s="113"/>
      <c r="F1387" s="1"/>
    </row>
    <row r="1388" spans="3:6" x14ac:dyDescent="0.3">
      <c r="C1388" s="113"/>
      <c r="D1388" s="113"/>
      <c r="E1388" s="113"/>
      <c r="F1388" s="1"/>
    </row>
    <row r="1389" spans="3:6" x14ac:dyDescent="0.3">
      <c r="C1389" s="113"/>
      <c r="D1389" s="113"/>
      <c r="E1389" s="113"/>
      <c r="F1389" s="1"/>
    </row>
    <row r="1390" spans="3:6" x14ac:dyDescent="0.3">
      <c r="C1390" s="113"/>
      <c r="D1390" s="113"/>
      <c r="E1390" s="113"/>
      <c r="F1390" s="1"/>
    </row>
    <row r="1391" spans="3:6" x14ac:dyDescent="0.3">
      <c r="C1391" s="113"/>
      <c r="D1391" s="113"/>
      <c r="E1391" s="113"/>
      <c r="F1391" s="1"/>
    </row>
    <row r="1392" spans="3:6" x14ac:dyDescent="0.3">
      <c r="C1392" s="113"/>
      <c r="D1392" s="113"/>
      <c r="E1392" s="113"/>
      <c r="F1392" s="1"/>
    </row>
    <row r="1393" spans="3:6" x14ac:dyDescent="0.3">
      <c r="C1393" s="113"/>
      <c r="D1393" s="113"/>
      <c r="E1393" s="113"/>
      <c r="F1393" s="1"/>
    </row>
    <row r="1394" spans="3:6" x14ac:dyDescent="0.3">
      <c r="C1394" s="113"/>
      <c r="D1394" s="113"/>
      <c r="E1394" s="113"/>
      <c r="F1394" s="1"/>
    </row>
    <row r="1395" spans="3:6" x14ac:dyDescent="0.3">
      <c r="C1395" s="113"/>
      <c r="D1395" s="113"/>
      <c r="E1395" s="113"/>
      <c r="F1395" s="1"/>
    </row>
    <row r="1396" spans="3:6" x14ac:dyDescent="0.3">
      <c r="C1396" s="113"/>
      <c r="D1396" s="113"/>
      <c r="E1396" s="113"/>
      <c r="F1396" s="1"/>
    </row>
    <row r="1397" spans="3:6" x14ac:dyDescent="0.3">
      <c r="C1397" s="113"/>
      <c r="D1397" s="113"/>
      <c r="E1397" s="113"/>
      <c r="F1397" s="1"/>
    </row>
    <row r="1398" spans="3:6" x14ac:dyDescent="0.3">
      <c r="C1398" s="113"/>
      <c r="D1398" s="113"/>
      <c r="E1398" s="113"/>
      <c r="F1398" s="1"/>
    </row>
    <row r="1399" spans="3:6" x14ac:dyDescent="0.3">
      <c r="C1399" s="113"/>
      <c r="D1399" s="113"/>
      <c r="E1399" s="113"/>
      <c r="F1399" s="1"/>
    </row>
    <row r="1400" spans="3:6" x14ac:dyDescent="0.3">
      <c r="C1400" s="113"/>
      <c r="D1400" s="113"/>
      <c r="E1400" s="113"/>
      <c r="F1400" s="1"/>
    </row>
    <row r="1401" spans="3:6" x14ac:dyDescent="0.3">
      <c r="C1401" s="113"/>
      <c r="D1401" s="113"/>
      <c r="E1401" s="113"/>
      <c r="F1401" s="1"/>
    </row>
    <row r="1402" spans="3:6" x14ac:dyDescent="0.3">
      <c r="C1402" s="113"/>
      <c r="D1402" s="113"/>
      <c r="E1402" s="113"/>
      <c r="F1402" s="1"/>
    </row>
    <row r="1403" spans="3:6" x14ac:dyDescent="0.3">
      <c r="C1403" s="113"/>
      <c r="D1403" s="113"/>
      <c r="E1403" s="113"/>
      <c r="F1403" s="1"/>
    </row>
    <row r="1404" spans="3:6" x14ac:dyDescent="0.3">
      <c r="C1404" s="113"/>
      <c r="D1404" s="113"/>
      <c r="E1404" s="113"/>
      <c r="F1404" s="1"/>
    </row>
    <row r="1405" spans="3:6" x14ac:dyDescent="0.3">
      <c r="C1405" s="113"/>
      <c r="D1405" s="113"/>
      <c r="E1405" s="113"/>
      <c r="F1405" s="1"/>
    </row>
    <row r="1406" spans="3:6" x14ac:dyDescent="0.3">
      <c r="C1406" s="113"/>
      <c r="D1406" s="113"/>
      <c r="E1406" s="113"/>
      <c r="F1406" s="1"/>
    </row>
    <row r="1407" spans="3:6" x14ac:dyDescent="0.3">
      <c r="C1407" s="113"/>
      <c r="D1407" s="113"/>
      <c r="E1407" s="113"/>
      <c r="F1407" s="1"/>
    </row>
    <row r="1408" spans="3:6" x14ac:dyDescent="0.3">
      <c r="C1408" s="113"/>
      <c r="D1408" s="113"/>
      <c r="E1408" s="113"/>
      <c r="F1408" s="1"/>
    </row>
    <row r="1409" spans="3:6" x14ac:dyDescent="0.3">
      <c r="C1409" s="113"/>
      <c r="D1409" s="113"/>
      <c r="E1409" s="113"/>
      <c r="F1409" s="1"/>
    </row>
    <row r="1410" spans="3:6" x14ac:dyDescent="0.3">
      <c r="C1410" s="113"/>
      <c r="D1410" s="113"/>
      <c r="E1410" s="113"/>
      <c r="F1410" s="1"/>
    </row>
    <row r="1411" spans="3:6" x14ac:dyDescent="0.3">
      <c r="C1411" s="113"/>
      <c r="D1411" s="113"/>
      <c r="E1411" s="113"/>
      <c r="F1411" s="1"/>
    </row>
    <row r="1412" spans="3:6" x14ac:dyDescent="0.3">
      <c r="C1412" s="113"/>
      <c r="D1412" s="113"/>
      <c r="E1412" s="113"/>
      <c r="F1412" s="1"/>
    </row>
    <row r="1413" spans="3:6" x14ac:dyDescent="0.3">
      <c r="C1413" s="113"/>
      <c r="D1413" s="113"/>
      <c r="E1413" s="113"/>
      <c r="F1413" s="1"/>
    </row>
    <row r="1414" spans="3:6" x14ac:dyDescent="0.3">
      <c r="C1414" s="113"/>
      <c r="D1414" s="113"/>
      <c r="E1414" s="113"/>
      <c r="F1414" s="1"/>
    </row>
    <row r="1415" spans="3:6" x14ac:dyDescent="0.3">
      <c r="C1415" s="113"/>
      <c r="D1415" s="113"/>
      <c r="E1415" s="113"/>
      <c r="F1415" s="1"/>
    </row>
    <row r="1416" spans="3:6" x14ac:dyDescent="0.3">
      <c r="C1416" s="113"/>
      <c r="D1416" s="113"/>
      <c r="E1416" s="113"/>
      <c r="F1416" s="1"/>
    </row>
    <row r="1417" spans="3:6" x14ac:dyDescent="0.3">
      <c r="C1417" s="113"/>
      <c r="D1417" s="113"/>
      <c r="E1417" s="113"/>
      <c r="F1417" s="1"/>
    </row>
    <row r="1418" spans="3:6" x14ac:dyDescent="0.3">
      <c r="C1418" s="113"/>
      <c r="D1418" s="113"/>
      <c r="E1418" s="113"/>
      <c r="F1418" s="1"/>
    </row>
    <row r="1419" spans="3:6" x14ac:dyDescent="0.3">
      <c r="C1419" s="113"/>
      <c r="D1419" s="113"/>
      <c r="E1419" s="113"/>
      <c r="F1419" s="1"/>
    </row>
    <row r="1420" spans="3:6" x14ac:dyDescent="0.3">
      <c r="C1420" s="113"/>
      <c r="D1420" s="113"/>
      <c r="E1420" s="113"/>
      <c r="F1420" s="1"/>
    </row>
    <row r="1421" spans="3:6" x14ac:dyDescent="0.3">
      <c r="C1421" s="113"/>
      <c r="D1421" s="113"/>
      <c r="E1421" s="113"/>
      <c r="F1421" s="1"/>
    </row>
    <row r="1422" spans="3:6" x14ac:dyDescent="0.3">
      <c r="C1422" s="113"/>
      <c r="D1422" s="113"/>
      <c r="E1422" s="113"/>
      <c r="F1422" s="1"/>
    </row>
    <row r="1423" spans="3:6" x14ac:dyDescent="0.3">
      <c r="C1423" s="113"/>
      <c r="D1423" s="113"/>
      <c r="E1423" s="113"/>
      <c r="F1423" s="1"/>
    </row>
    <row r="1424" spans="3:6" x14ac:dyDescent="0.3">
      <c r="C1424" s="113"/>
      <c r="D1424" s="113"/>
      <c r="E1424" s="113"/>
      <c r="F1424" s="1"/>
    </row>
    <row r="1425" spans="3:6" x14ac:dyDescent="0.3">
      <c r="C1425" s="113"/>
      <c r="D1425" s="113"/>
      <c r="E1425" s="113"/>
      <c r="F1425" s="1"/>
    </row>
    <row r="1426" spans="3:6" x14ac:dyDescent="0.3">
      <c r="C1426" s="113"/>
      <c r="D1426" s="113"/>
      <c r="E1426" s="113"/>
      <c r="F1426" s="1"/>
    </row>
    <row r="1427" spans="3:6" x14ac:dyDescent="0.3">
      <c r="C1427" s="113"/>
      <c r="D1427" s="113"/>
      <c r="E1427" s="113"/>
      <c r="F1427" s="1"/>
    </row>
    <row r="1428" spans="3:6" x14ac:dyDescent="0.3">
      <c r="C1428" s="113"/>
      <c r="D1428" s="113"/>
      <c r="E1428" s="113"/>
      <c r="F1428" s="1"/>
    </row>
    <row r="1429" spans="3:6" x14ac:dyDescent="0.3">
      <c r="C1429" s="113"/>
      <c r="D1429" s="113"/>
      <c r="E1429" s="113"/>
      <c r="F1429" s="1"/>
    </row>
    <row r="1430" spans="3:6" x14ac:dyDescent="0.3">
      <c r="C1430" s="113"/>
      <c r="D1430" s="113"/>
      <c r="E1430" s="113"/>
      <c r="F1430" s="1"/>
    </row>
    <row r="1431" spans="3:6" x14ac:dyDescent="0.3">
      <c r="C1431" s="113"/>
      <c r="D1431" s="113"/>
      <c r="E1431" s="113"/>
      <c r="F1431" s="1"/>
    </row>
    <row r="1432" spans="3:6" x14ac:dyDescent="0.3">
      <c r="C1432" s="113"/>
      <c r="D1432" s="113"/>
      <c r="E1432" s="113"/>
      <c r="F1432" s="1"/>
    </row>
    <row r="1433" spans="3:6" x14ac:dyDescent="0.3">
      <c r="C1433" s="113"/>
      <c r="D1433" s="113"/>
      <c r="E1433" s="113"/>
      <c r="F1433" s="1"/>
    </row>
    <row r="1434" spans="3:6" x14ac:dyDescent="0.3">
      <c r="C1434" s="113"/>
      <c r="D1434" s="113"/>
      <c r="E1434" s="113"/>
      <c r="F1434" s="1"/>
    </row>
    <row r="1435" spans="3:6" x14ac:dyDescent="0.3">
      <c r="C1435" s="113"/>
      <c r="D1435" s="113"/>
      <c r="E1435" s="113"/>
      <c r="F1435" s="1"/>
    </row>
    <row r="1436" spans="3:6" x14ac:dyDescent="0.3">
      <c r="C1436" s="113"/>
      <c r="D1436" s="113"/>
      <c r="E1436" s="113"/>
      <c r="F1436" s="1"/>
    </row>
    <row r="1437" spans="3:6" x14ac:dyDescent="0.3">
      <c r="C1437" s="113"/>
      <c r="D1437" s="113"/>
      <c r="E1437" s="113"/>
      <c r="F1437" s="1"/>
    </row>
    <row r="1438" spans="3:6" x14ac:dyDescent="0.3">
      <c r="C1438" s="113"/>
      <c r="D1438" s="113"/>
      <c r="E1438" s="113"/>
      <c r="F1438" s="1"/>
    </row>
    <row r="1439" spans="3:6" x14ac:dyDescent="0.3">
      <c r="C1439" s="113"/>
      <c r="D1439" s="113"/>
      <c r="E1439" s="113"/>
      <c r="F1439" s="1"/>
    </row>
    <row r="1440" spans="3:6" x14ac:dyDescent="0.3">
      <c r="C1440" s="113"/>
      <c r="D1440" s="113"/>
      <c r="E1440" s="113"/>
      <c r="F1440" s="1"/>
    </row>
    <row r="1441" spans="3:6" x14ac:dyDescent="0.3">
      <c r="C1441" s="113"/>
      <c r="D1441" s="113"/>
      <c r="E1441" s="113"/>
      <c r="F1441" s="1"/>
    </row>
    <row r="1442" spans="3:6" x14ac:dyDescent="0.3">
      <c r="C1442" s="113"/>
      <c r="D1442" s="113"/>
      <c r="E1442" s="113"/>
      <c r="F1442" s="1"/>
    </row>
    <row r="1443" spans="3:6" x14ac:dyDescent="0.3">
      <c r="C1443" s="113"/>
      <c r="D1443" s="113"/>
      <c r="E1443" s="113"/>
      <c r="F1443" s="1"/>
    </row>
    <row r="1444" spans="3:6" x14ac:dyDescent="0.3">
      <c r="C1444" s="113"/>
      <c r="D1444" s="113"/>
      <c r="E1444" s="113"/>
      <c r="F1444" s="1"/>
    </row>
    <row r="1445" spans="3:6" x14ac:dyDescent="0.3">
      <c r="C1445" s="113"/>
      <c r="D1445" s="113"/>
      <c r="E1445" s="113"/>
      <c r="F1445" s="1"/>
    </row>
    <row r="1446" spans="3:6" x14ac:dyDescent="0.3">
      <c r="C1446" s="113"/>
      <c r="D1446" s="113"/>
      <c r="E1446" s="113"/>
      <c r="F1446" s="1"/>
    </row>
    <row r="1447" spans="3:6" x14ac:dyDescent="0.3">
      <c r="C1447" s="113"/>
      <c r="D1447" s="113"/>
      <c r="E1447" s="113"/>
      <c r="F1447" s="1"/>
    </row>
    <row r="1448" spans="3:6" x14ac:dyDescent="0.3">
      <c r="C1448" s="113"/>
      <c r="D1448" s="113"/>
      <c r="E1448" s="113"/>
      <c r="F1448" s="1"/>
    </row>
    <row r="1449" spans="3:6" x14ac:dyDescent="0.3">
      <c r="C1449" s="113"/>
      <c r="D1449" s="113"/>
      <c r="E1449" s="113"/>
      <c r="F1449" s="1"/>
    </row>
    <row r="1450" spans="3:6" x14ac:dyDescent="0.3">
      <c r="C1450" s="113"/>
      <c r="D1450" s="113"/>
      <c r="E1450" s="113"/>
      <c r="F1450" s="1"/>
    </row>
    <row r="1451" spans="3:6" x14ac:dyDescent="0.3">
      <c r="C1451" s="113"/>
      <c r="D1451" s="113"/>
      <c r="E1451" s="113"/>
      <c r="F1451" s="1"/>
    </row>
    <row r="1452" spans="3:6" x14ac:dyDescent="0.3">
      <c r="C1452" s="113"/>
      <c r="D1452" s="113"/>
      <c r="E1452" s="113"/>
      <c r="F1452" s="1"/>
    </row>
    <row r="1453" spans="3:6" x14ac:dyDescent="0.3">
      <c r="C1453" s="113"/>
      <c r="D1453" s="113"/>
      <c r="E1453" s="113"/>
      <c r="F1453" s="1"/>
    </row>
    <row r="1454" spans="3:6" x14ac:dyDescent="0.3">
      <c r="C1454" s="113"/>
      <c r="D1454" s="113"/>
      <c r="E1454" s="113"/>
      <c r="F1454" s="1"/>
    </row>
    <row r="1455" spans="3:6" x14ac:dyDescent="0.3">
      <c r="C1455" s="113"/>
      <c r="D1455" s="113"/>
      <c r="E1455" s="113"/>
      <c r="F1455" s="1"/>
    </row>
    <row r="1456" spans="3:6" x14ac:dyDescent="0.3">
      <c r="C1456" s="113"/>
      <c r="D1456" s="113"/>
      <c r="E1456" s="113"/>
      <c r="F1456" s="1"/>
    </row>
    <row r="1457" spans="3:6" x14ac:dyDescent="0.3">
      <c r="C1457" s="113"/>
      <c r="D1457" s="113"/>
      <c r="E1457" s="113"/>
      <c r="F1457" s="1"/>
    </row>
    <row r="1458" spans="3:6" x14ac:dyDescent="0.3">
      <c r="C1458" s="113"/>
      <c r="D1458" s="113"/>
      <c r="E1458" s="113"/>
      <c r="F1458" s="1"/>
    </row>
    <row r="1459" spans="3:6" x14ac:dyDescent="0.3">
      <c r="C1459" s="113"/>
      <c r="D1459" s="113"/>
      <c r="E1459" s="113"/>
      <c r="F1459" s="1"/>
    </row>
    <row r="1460" spans="3:6" x14ac:dyDescent="0.3">
      <c r="C1460" s="113"/>
      <c r="D1460" s="113"/>
      <c r="E1460" s="113"/>
      <c r="F1460" s="1"/>
    </row>
    <row r="1461" spans="3:6" x14ac:dyDescent="0.3">
      <c r="C1461" s="113"/>
      <c r="D1461" s="113"/>
      <c r="E1461" s="113"/>
      <c r="F1461" s="1"/>
    </row>
    <row r="1462" spans="3:6" x14ac:dyDescent="0.3">
      <c r="C1462" s="113"/>
      <c r="D1462" s="113"/>
      <c r="E1462" s="113"/>
      <c r="F1462" s="1"/>
    </row>
    <row r="1463" spans="3:6" x14ac:dyDescent="0.3">
      <c r="C1463" s="113"/>
      <c r="D1463" s="113"/>
      <c r="E1463" s="113"/>
      <c r="F1463" s="1"/>
    </row>
    <row r="1464" spans="3:6" x14ac:dyDescent="0.3">
      <c r="C1464" s="113"/>
      <c r="D1464" s="113"/>
      <c r="E1464" s="113"/>
      <c r="F1464" s="1"/>
    </row>
    <row r="1465" spans="3:6" x14ac:dyDescent="0.3">
      <c r="C1465" s="113"/>
      <c r="D1465" s="113"/>
      <c r="E1465" s="113"/>
      <c r="F1465" s="1"/>
    </row>
    <row r="1466" spans="3:6" x14ac:dyDescent="0.3">
      <c r="C1466" s="113"/>
      <c r="D1466" s="113"/>
      <c r="E1466" s="113"/>
      <c r="F1466" s="1"/>
    </row>
    <row r="1467" spans="3:6" x14ac:dyDescent="0.3">
      <c r="C1467" s="113"/>
      <c r="D1467" s="113"/>
      <c r="E1467" s="113"/>
      <c r="F1467" s="1"/>
    </row>
    <row r="1468" spans="3:6" x14ac:dyDescent="0.3">
      <c r="C1468" s="113"/>
      <c r="D1468" s="113"/>
      <c r="E1468" s="113"/>
      <c r="F1468" s="1"/>
    </row>
    <row r="1469" spans="3:6" x14ac:dyDescent="0.3">
      <c r="C1469" s="113"/>
      <c r="D1469" s="113"/>
      <c r="E1469" s="113"/>
      <c r="F1469" s="1"/>
    </row>
    <row r="1470" spans="3:6" x14ac:dyDescent="0.3">
      <c r="C1470" s="113"/>
      <c r="D1470" s="113"/>
      <c r="E1470" s="113"/>
      <c r="F1470" s="1"/>
    </row>
    <row r="1471" spans="3:6" x14ac:dyDescent="0.3">
      <c r="C1471" s="113"/>
      <c r="D1471" s="113"/>
      <c r="E1471" s="113"/>
      <c r="F1471" s="1"/>
    </row>
    <row r="1472" spans="3:6" x14ac:dyDescent="0.3">
      <c r="C1472" s="113"/>
      <c r="D1472" s="113"/>
      <c r="E1472" s="113"/>
      <c r="F1472" s="1"/>
    </row>
    <row r="1473" spans="3:6" x14ac:dyDescent="0.3">
      <c r="C1473" s="113"/>
      <c r="D1473" s="113"/>
      <c r="E1473" s="113"/>
      <c r="F1473" s="1"/>
    </row>
    <row r="1474" spans="3:6" x14ac:dyDescent="0.3">
      <c r="C1474" s="113"/>
      <c r="D1474" s="113"/>
      <c r="E1474" s="113"/>
      <c r="F1474" s="1"/>
    </row>
    <row r="1475" spans="3:6" x14ac:dyDescent="0.3">
      <c r="C1475" s="113"/>
      <c r="D1475" s="113"/>
      <c r="E1475" s="113"/>
      <c r="F1475" s="1"/>
    </row>
    <row r="1476" spans="3:6" x14ac:dyDescent="0.3">
      <c r="C1476" s="113"/>
      <c r="D1476" s="113"/>
      <c r="E1476" s="113"/>
      <c r="F1476" s="1"/>
    </row>
    <row r="1477" spans="3:6" x14ac:dyDescent="0.3">
      <c r="C1477" s="113"/>
      <c r="D1477" s="113"/>
      <c r="E1477" s="113"/>
      <c r="F1477" s="1"/>
    </row>
    <row r="1478" spans="3:6" x14ac:dyDescent="0.3">
      <c r="C1478" s="113"/>
      <c r="D1478" s="113"/>
      <c r="E1478" s="113"/>
      <c r="F1478" s="1"/>
    </row>
    <row r="1479" spans="3:6" x14ac:dyDescent="0.3">
      <c r="C1479" s="113"/>
      <c r="D1479" s="113"/>
      <c r="E1479" s="113"/>
      <c r="F1479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B6AAE-163B-41E7-829B-F836775A39F4}">
  <sheetPr codeName="Sheet11"/>
  <dimension ref="A1:H163"/>
  <sheetViews>
    <sheetView showGridLines="0" zoomScale="80" zoomScaleNormal="80" workbookViewId="0">
      <pane ySplit="2" topLeftCell="A5" activePane="bottomLeft" state="frozen"/>
      <selection pane="bottomLeft" activeCell="A29" sqref="A29:A30"/>
    </sheetView>
  </sheetViews>
  <sheetFormatPr defaultColWidth="8.6640625" defaultRowHeight="14.4" x14ac:dyDescent="0.3"/>
  <cols>
    <col min="1" max="1" width="26.6640625" style="2" customWidth="1"/>
    <col min="2" max="2" width="8.6640625" style="2"/>
    <col min="3" max="3" width="63.6640625" style="2" customWidth="1"/>
    <col min="4" max="4" width="23.6640625" style="2" customWidth="1"/>
    <col min="5" max="5" width="42.88671875" style="2" customWidth="1"/>
    <col min="6" max="16384" width="8.6640625" style="2"/>
  </cols>
  <sheetData>
    <row r="1" spans="2:8" x14ac:dyDescent="0.3">
      <c r="B1" s="39"/>
      <c r="C1" s="40"/>
      <c r="D1" s="3"/>
      <c r="E1" s="41"/>
    </row>
    <row r="2" spans="2:8" ht="28.8" x14ac:dyDescent="0.3">
      <c r="B2" s="42"/>
      <c r="C2" s="38" t="s">
        <v>128</v>
      </c>
      <c r="D2" s="43" t="s">
        <v>32</v>
      </c>
      <c r="E2" s="44" t="s">
        <v>129</v>
      </c>
      <c r="F2" s="110" t="s">
        <v>130</v>
      </c>
      <c r="G2" s="110" t="s">
        <v>131</v>
      </c>
      <c r="H2" s="110" t="s">
        <v>41</v>
      </c>
    </row>
    <row r="3" spans="2:8" x14ac:dyDescent="0.3">
      <c r="B3" s="42"/>
      <c r="C3" s="1" t="s">
        <v>132</v>
      </c>
      <c r="D3" s="108">
        <v>35007</v>
      </c>
      <c r="E3" s="1" t="s">
        <v>133</v>
      </c>
      <c r="F3" s="1"/>
      <c r="G3" s="1"/>
      <c r="H3" s="1"/>
    </row>
    <row r="4" spans="2:8" x14ac:dyDescent="0.3">
      <c r="B4" s="42"/>
      <c r="C4" s="1" t="s">
        <v>2</v>
      </c>
      <c r="D4" s="108">
        <v>9</v>
      </c>
      <c r="E4" s="1" t="s">
        <v>124</v>
      </c>
      <c r="F4" s="1"/>
      <c r="G4" s="1"/>
      <c r="H4" s="1"/>
    </row>
    <row r="5" spans="2:8" x14ac:dyDescent="0.3">
      <c r="B5" s="42"/>
      <c r="C5" s="1" t="s">
        <v>134</v>
      </c>
      <c r="D5" s="109">
        <f>con_DR_QALYs</f>
        <v>0.05</v>
      </c>
      <c r="E5" s="1" t="s">
        <v>135</v>
      </c>
      <c r="F5" s="1">
        <f>Controls!F28</f>
        <v>4.1000000000000002E-2</v>
      </c>
      <c r="G5" s="1">
        <f>Controls!G28</f>
        <v>5.7000000000000002E-2</v>
      </c>
      <c r="H5" s="1"/>
    </row>
    <row r="6" spans="2:8" x14ac:dyDescent="0.3">
      <c r="B6" s="42"/>
      <c r="C6" s="1" t="s">
        <v>136</v>
      </c>
      <c r="D6" s="102">
        <f>con_DR_costs</f>
        <v>0.05</v>
      </c>
      <c r="E6" s="1" t="s">
        <v>137</v>
      </c>
      <c r="F6" s="1">
        <f>Controls!F29</f>
        <v>4.1000000000000002E-2</v>
      </c>
      <c r="G6" s="1">
        <f>Controls!G29</f>
        <v>5.7000000000000002E-2</v>
      </c>
      <c r="H6" s="1"/>
    </row>
    <row r="7" spans="2:8" x14ac:dyDescent="0.3">
      <c r="B7" s="42"/>
      <c r="C7" s="1" t="s">
        <v>138</v>
      </c>
      <c r="D7" s="102">
        <f>patient_mean_weight</f>
        <v>60</v>
      </c>
      <c r="E7" s="1" t="s">
        <v>139</v>
      </c>
      <c r="F7" s="1"/>
      <c r="G7" s="1"/>
      <c r="H7" s="1"/>
    </row>
    <row r="8" spans="2:8" x14ac:dyDescent="0.3">
      <c r="B8" s="42"/>
      <c r="C8" s="1" t="s">
        <v>140</v>
      </c>
      <c r="D8" s="102">
        <f>patient_mean_BSA</f>
        <v>1.6</v>
      </c>
      <c r="E8" s="1" t="s">
        <v>141</v>
      </c>
      <c r="F8" s="1"/>
      <c r="G8" s="1"/>
      <c r="H8" s="1"/>
    </row>
    <row r="9" spans="2:8" x14ac:dyDescent="0.3">
      <c r="B9" s="175"/>
      <c r="C9" s="1" t="s">
        <v>142</v>
      </c>
      <c r="D9" s="102">
        <f>util_PFS</f>
        <v>0.80400000000000005</v>
      </c>
      <c r="E9" s="1" t="s">
        <v>143</v>
      </c>
      <c r="F9" s="1">
        <v>0.58899999999999997</v>
      </c>
      <c r="G9" s="1">
        <v>0.88300000000000001</v>
      </c>
      <c r="H9" s="1" t="s">
        <v>144</v>
      </c>
    </row>
    <row r="10" spans="2:8" x14ac:dyDescent="0.3">
      <c r="B10" s="175"/>
      <c r="C10" s="1" t="s">
        <v>145</v>
      </c>
      <c r="D10" s="102">
        <f>util_PD</f>
        <v>0.32100000000000001</v>
      </c>
      <c r="E10" s="1" t="s">
        <v>146</v>
      </c>
      <c r="F10" s="1">
        <v>0.25800000000000001</v>
      </c>
      <c r="G10" s="1">
        <v>0.36599999999999999</v>
      </c>
      <c r="H10" s="1" t="s">
        <v>144</v>
      </c>
    </row>
    <row r="11" spans="2:8" x14ac:dyDescent="0.3">
      <c r="B11" s="175"/>
      <c r="C11" s="1" t="s">
        <v>147</v>
      </c>
      <c r="D11" s="102">
        <f>guma_OS_exp_lambda</f>
        <v>4.3970000000000002E-2</v>
      </c>
      <c r="E11" s="1" t="s">
        <v>148</v>
      </c>
      <c r="F11" s="1"/>
      <c r="G11" s="1"/>
      <c r="H11" s="1"/>
    </row>
    <row r="12" spans="2:8" x14ac:dyDescent="0.3">
      <c r="B12" s="175"/>
      <c r="C12" s="1" t="s">
        <v>149</v>
      </c>
      <c r="D12" s="102">
        <f>savo_OS_exp_lambda</f>
        <v>4.4269999999999997E-2</v>
      </c>
      <c r="E12" s="1" t="s">
        <v>150</v>
      </c>
      <c r="F12" s="1"/>
      <c r="G12" s="1"/>
      <c r="H12" s="1"/>
    </row>
    <row r="13" spans="2:8" x14ac:dyDescent="0.3">
      <c r="B13" s="175"/>
      <c r="C13" s="1" t="s">
        <v>151</v>
      </c>
      <c r="D13" s="102">
        <f>guma_PFS_lognorm_lambda</f>
        <v>2.0289999999999999</v>
      </c>
      <c r="E13" s="101" t="s">
        <v>152</v>
      </c>
      <c r="F13" s="1"/>
      <c r="G13" s="1"/>
      <c r="H13" s="1"/>
    </row>
    <row r="14" spans="2:8" x14ac:dyDescent="0.3">
      <c r="B14" s="175"/>
      <c r="C14" s="1" t="s">
        <v>153</v>
      </c>
      <c r="D14" s="102">
        <f>guma_PFS_lognorm_sigma</f>
        <v>1.321</v>
      </c>
      <c r="E14" s="101" t="s">
        <v>154</v>
      </c>
      <c r="F14" s="1"/>
      <c r="G14" s="1"/>
      <c r="H14" s="1"/>
    </row>
    <row r="15" spans="2:8" x14ac:dyDescent="0.3">
      <c r="B15" s="175"/>
      <c r="C15" s="1" t="s">
        <v>155</v>
      </c>
      <c r="D15" s="102">
        <f>savo_PFS_lognorm_lambda</f>
        <v>1.9450000000000001</v>
      </c>
      <c r="E15" s="101" t="s">
        <v>156</v>
      </c>
      <c r="F15" s="1"/>
      <c r="G15" s="1"/>
      <c r="H15" s="1"/>
    </row>
    <row r="16" spans="2:8" x14ac:dyDescent="0.3">
      <c r="B16" s="175"/>
      <c r="C16" s="1" t="s">
        <v>157</v>
      </c>
      <c r="D16" s="102">
        <f>savo_PFS_lognorm_sigma</f>
        <v>1.222</v>
      </c>
      <c r="E16" s="101" t="s">
        <v>158</v>
      </c>
      <c r="F16" s="1"/>
      <c r="G16" s="1"/>
      <c r="H16" s="1"/>
    </row>
    <row r="17" spans="1:8" x14ac:dyDescent="0.3">
      <c r="B17" s="175"/>
      <c r="C17" s="1" t="s">
        <v>159</v>
      </c>
      <c r="D17" s="102">
        <f>guma_per_cycle_drug_cost</f>
        <v>2921.9</v>
      </c>
      <c r="E17" s="101" t="s">
        <v>160</v>
      </c>
      <c r="F17" s="1">
        <v>2377.37</v>
      </c>
      <c r="G17" s="1">
        <v>3352.38</v>
      </c>
      <c r="H17" s="1" t="s">
        <v>161</v>
      </c>
    </row>
    <row r="18" spans="1:8" x14ac:dyDescent="0.3">
      <c r="B18" s="175"/>
      <c r="C18" s="1" t="s">
        <v>162</v>
      </c>
      <c r="D18" s="102">
        <f>savo_per_cycle_drug_cost</f>
        <v>3132.03</v>
      </c>
      <c r="E18" s="101" t="s">
        <v>163</v>
      </c>
      <c r="F18" s="1">
        <v>2548.34</v>
      </c>
      <c r="G18" s="1">
        <v>3593.47</v>
      </c>
      <c r="H18" s="1" t="s">
        <v>161</v>
      </c>
    </row>
    <row r="19" spans="1:8" x14ac:dyDescent="0.3">
      <c r="B19" s="175"/>
      <c r="C19" s="1" t="s">
        <v>164</v>
      </c>
      <c r="D19" s="102">
        <f>peme_cisp_per_cycle_drug_cost</f>
        <v>731.82</v>
      </c>
      <c r="E19" s="101" t="s">
        <v>165</v>
      </c>
      <c r="F19" s="1">
        <v>595.42999999999995</v>
      </c>
      <c r="G19" s="1">
        <v>839.63</v>
      </c>
      <c r="H19" s="1" t="s">
        <v>161</v>
      </c>
    </row>
    <row r="20" spans="1:8" x14ac:dyDescent="0.3">
      <c r="B20" s="175"/>
      <c r="C20" s="45" t="s">
        <v>166</v>
      </c>
      <c r="D20" s="102">
        <f>first_bed_cost</f>
        <v>4.1500000000000004</v>
      </c>
      <c r="E20" s="101" t="s">
        <v>167</v>
      </c>
      <c r="F20" s="1">
        <v>3.38</v>
      </c>
      <c r="G20" s="1">
        <v>4.76</v>
      </c>
      <c r="H20" s="1" t="s">
        <v>161</v>
      </c>
    </row>
    <row r="21" spans="1:8" x14ac:dyDescent="0.3">
      <c r="B21" s="175"/>
      <c r="C21" s="45" t="s">
        <v>168</v>
      </c>
      <c r="D21" s="102">
        <f>first_nurse_cost</f>
        <v>4.33</v>
      </c>
      <c r="E21" s="101" t="s">
        <v>169</v>
      </c>
      <c r="F21" s="1">
        <v>3.52</v>
      </c>
      <c r="G21" s="1">
        <v>4.97</v>
      </c>
      <c r="H21" s="1" t="s">
        <v>161</v>
      </c>
    </row>
    <row r="22" spans="1:8" x14ac:dyDescent="0.3">
      <c r="B22" s="175"/>
      <c r="C22" s="45" t="s">
        <v>170</v>
      </c>
      <c r="D22" s="102">
        <f>first_outp_service_cost</f>
        <v>2.0699999999999998</v>
      </c>
      <c r="E22" s="101" t="s">
        <v>171</v>
      </c>
      <c r="F22" s="1">
        <v>1.68</v>
      </c>
      <c r="G22" s="1">
        <v>2.37</v>
      </c>
      <c r="H22" s="1" t="s">
        <v>161</v>
      </c>
    </row>
    <row r="23" spans="1:8" x14ac:dyDescent="0.3">
      <c r="B23" s="175"/>
      <c r="C23" s="45" t="s">
        <v>172</v>
      </c>
      <c r="D23" s="102">
        <f>first_gene_seq_cost</f>
        <v>496.73</v>
      </c>
      <c r="E23" s="101" t="s">
        <v>173</v>
      </c>
      <c r="F23" s="1">
        <v>404.16</v>
      </c>
      <c r="G23" s="1">
        <v>569.91999999999996</v>
      </c>
      <c r="H23" s="1" t="s">
        <v>161</v>
      </c>
    </row>
    <row r="24" spans="1:8" x14ac:dyDescent="0.3">
      <c r="B24" s="175"/>
      <c r="C24" s="45" t="s">
        <v>174</v>
      </c>
      <c r="D24" s="102">
        <f>first_CT_cost</f>
        <v>21.79</v>
      </c>
      <c r="E24" s="101" t="s">
        <v>175</v>
      </c>
      <c r="F24" s="1">
        <v>17.73</v>
      </c>
      <c r="G24" s="1">
        <v>25</v>
      </c>
      <c r="H24" s="1" t="s">
        <v>161</v>
      </c>
    </row>
    <row r="25" spans="1:8" x14ac:dyDescent="0.3">
      <c r="B25" s="175"/>
      <c r="C25" s="45" t="s">
        <v>176</v>
      </c>
      <c r="D25" s="102">
        <f>first_bone_scan_cost</f>
        <v>54.47</v>
      </c>
      <c r="E25" s="101" t="s">
        <v>177</v>
      </c>
      <c r="F25" s="1">
        <v>44.32</v>
      </c>
      <c r="G25" s="1">
        <v>62.49</v>
      </c>
      <c r="H25" s="1" t="s">
        <v>161</v>
      </c>
    </row>
    <row r="26" spans="1:8" x14ac:dyDescent="0.3">
      <c r="B26" s="175"/>
      <c r="C26" s="45" t="s">
        <v>178</v>
      </c>
      <c r="D26" s="102">
        <f>first_MRI_cost</f>
        <v>52.12</v>
      </c>
      <c r="E26" s="101" t="s">
        <v>179</v>
      </c>
      <c r="F26" s="1">
        <v>42.41</v>
      </c>
      <c r="G26" s="1">
        <v>59.8</v>
      </c>
      <c r="H26" s="1" t="s">
        <v>161</v>
      </c>
    </row>
    <row r="27" spans="1:8" x14ac:dyDescent="0.3">
      <c r="B27" s="175"/>
      <c r="C27" s="45" t="s">
        <v>180</v>
      </c>
      <c r="D27" s="102">
        <f>first_fib_bronch_cost</f>
        <v>25.65</v>
      </c>
      <c r="E27" s="101" t="s">
        <v>181</v>
      </c>
      <c r="F27" s="1">
        <v>20.87</v>
      </c>
      <c r="G27" s="1">
        <v>29.43</v>
      </c>
      <c r="H27" s="1" t="s">
        <v>161</v>
      </c>
    </row>
    <row r="28" spans="1:8" x14ac:dyDescent="0.3">
      <c r="A28" s="104"/>
      <c r="B28" s="175"/>
      <c r="C28" s="45" t="s">
        <v>182</v>
      </c>
      <c r="D28" s="102">
        <f>first_bronch_cost</f>
        <v>89.19</v>
      </c>
      <c r="E28" s="101" t="s">
        <v>183</v>
      </c>
      <c r="F28" s="1">
        <v>72.569999999999993</v>
      </c>
      <c r="G28" s="1">
        <v>102.33</v>
      </c>
      <c r="H28" s="1" t="s">
        <v>161</v>
      </c>
    </row>
    <row r="29" spans="1:8" x14ac:dyDescent="0.3">
      <c r="B29" s="175"/>
      <c r="C29" s="45" t="s">
        <v>184</v>
      </c>
      <c r="D29" s="102">
        <f>return_sero_exam_cost</f>
        <v>1.58</v>
      </c>
      <c r="E29" s="101" t="s">
        <v>185</v>
      </c>
      <c r="F29" s="1">
        <v>1.29</v>
      </c>
      <c r="G29" s="1">
        <v>1.81</v>
      </c>
      <c r="H29" s="1" t="s">
        <v>161</v>
      </c>
    </row>
    <row r="30" spans="1:8" x14ac:dyDescent="0.3">
      <c r="B30" s="175"/>
      <c r="C30" s="45" t="s">
        <v>186</v>
      </c>
      <c r="D30" s="102">
        <f>return_blood_test_cost</f>
        <v>2.72</v>
      </c>
      <c r="E30" s="101" t="s">
        <v>187</v>
      </c>
      <c r="F30" s="1">
        <v>2.2200000000000002</v>
      </c>
      <c r="G30" s="1">
        <v>3.12</v>
      </c>
      <c r="H30" s="1" t="s">
        <v>161</v>
      </c>
    </row>
    <row r="31" spans="1:8" x14ac:dyDescent="0.3">
      <c r="B31" s="175"/>
      <c r="C31" s="45" t="s">
        <v>188</v>
      </c>
      <c r="D31" s="102">
        <f>return_urine_test_cost</f>
        <v>0.49</v>
      </c>
      <c r="E31" s="101" t="s">
        <v>189</v>
      </c>
      <c r="F31" s="1">
        <v>0.4</v>
      </c>
      <c r="G31" s="1">
        <v>0.56000000000000005</v>
      </c>
      <c r="H31" s="1" t="s">
        <v>161</v>
      </c>
    </row>
    <row r="32" spans="1:8" x14ac:dyDescent="0.3">
      <c r="B32" s="175"/>
      <c r="C32" s="45" t="s">
        <v>190</v>
      </c>
      <c r="D32" s="102">
        <f>return_stool_test_cost</f>
        <v>0.48</v>
      </c>
      <c r="E32" s="101" t="s">
        <v>191</v>
      </c>
      <c r="F32" s="1">
        <v>0.39</v>
      </c>
      <c r="G32" s="1">
        <v>0.55000000000000004</v>
      </c>
      <c r="H32" s="1" t="s">
        <v>161</v>
      </c>
    </row>
    <row r="33" spans="2:8" x14ac:dyDescent="0.3">
      <c r="B33" s="175"/>
      <c r="C33" s="45" t="s">
        <v>192</v>
      </c>
      <c r="D33" s="102">
        <f>return_electro_cost</f>
        <v>9.34</v>
      </c>
      <c r="E33" s="101" t="s">
        <v>193</v>
      </c>
      <c r="F33" s="1">
        <v>7.6</v>
      </c>
      <c r="G33" s="1">
        <v>10.72</v>
      </c>
      <c r="H33" s="1" t="s">
        <v>161</v>
      </c>
    </row>
    <row r="34" spans="2:8" x14ac:dyDescent="0.3">
      <c r="B34" s="175"/>
      <c r="C34" s="45" t="s">
        <v>194</v>
      </c>
      <c r="D34" s="102">
        <f>chemo_bed_cost</f>
        <v>4.1500000000000004</v>
      </c>
      <c r="E34" s="101" t="s">
        <v>195</v>
      </c>
      <c r="F34" s="1">
        <v>3.38</v>
      </c>
      <c r="G34" s="1">
        <v>4.76</v>
      </c>
      <c r="H34" s="1" t="s">
        <v>161</v>
      </c>
    </row>
    <row r="35" spans="2:8" x14ac:dyDescent="0.3">
      <c r="B35" s="175"/>
      <c r="C35" s="45" t="s">
        <v>196</v>
      </c>
      <c r="D35" s="102">
        <f>chemo_outp_service_cost</f>
        <v>2.0699999999999998</v>
      </c>
      <c r="E35" s="101" t="s">
        <v>197</v>
      </c>
      <c r="F35" s="1">
        <v>1.68</v>
      </c>
      <c r="G35" s="1">
        <v>2.37</v>
      </c>
      <c r="H35" s="1" t="s">
        <v>161</v>
      </c>
    </row>
    <row r="36" spans="2:8" x14ac:dyDescent="0.3">
      <c r="B36" s="175"/>
      <c r="C36" s="45" t="s">
        <v>198</v>
      </c>
      <c r="D36" s="102">
        <f>chemo_sero_exam_cost</f>
        <v>1.58</v>
      </c>
      <c r="E36" s="101" t="s">
        <v>199</v>
      </c>
      <c r="F36" s="1">
        <v>1.29</v>
      </c>
      <c r="G36" s="1">
        <v>1.81</v>
      </c>
      <c r="H36" s="1" t="s">
        <v>161</v>
      </c>
    </row>
    <row r="37" spans="2:8" x14ac:dyDescent="0.3">
      <c r="B37" s="175"/>
      <c r="C37" s="45" t="s">
        <v>200</v>
      </c>
      <c r="D37" s="102">
        <f>chemo_blood_test_cost</f>
        <v>2.72</v>
      </c>
      <c r="E37" s="101" t="s">
        <v>201</v>
      </c>
      <c r="F37" s="1">
        <v>2.2200000000000002</v>
      </c>
      <c r="G37" s="1">
        <v>3.12</v>
      </c>
      <c r="H37" s="1" t="s">
        <v>161</v>
      </c>
    </row>
    <row r="38" spans="2:8" x14ac:dyDescent="0.3">
      <c r="B38" s="175"/>
      <c r="C38" s="45" t="s">
        <v>202</v>
      </c>
      <c r="D38" s="102">
        <f>chemo_urine_test_cost</f>
        <v>0.49</v>
      </c>
      <c r="E38" s="101" t="s">
        <v>203</v>
      </c>
      <c r="F38" s="1">
        <v>0.4</v>
      </c>
      <c r="G38" s="1">
        <v>0.56000000000000005</v>
      </c>
      <c r="H38" s="1" t="s">
        <v>161</v>
      </c>
    </row>
    <row r="39" spans="2:8" x14ac:dyDescent="0.3">
      <c r="B39" s="175"/>
      <c r="C39" s="45" t="s">
        <v>204</v>
      </c>
      <c r="D39" s="102">
        <f>chemo_stool_test_cost</f>
        <v>0.48</v>
      </c>
      <c r="E39" s="101" t="s">
        <v>205</v>
      </c>
      <c r="F39" s="1">
        <v>0.39</v>
      </c>
      <c r="G39" s="1">
        <v>0.55000000000000004</v>
      </c>
      <c r="H39" s="1" t="s">
        <v>161</v>
      </c>
    </row>
    <row r="40" spans="2:8" x14ac:dyDescent="0.3">
      <c r="B40" s="175"/>
      <c r="C40" s="45" t="s">
        <v>206</v>
      </c>
      <c r="D40" s="102">
        <f>chemo_electro_cost</f>
        <v>9.34</v>
      </c>
      <c r="E40" s="101" t="s">
        <v>207</v>
      </c>
      <c r="F40" s="1">
        <v>7.6</v>
      </c>
      <c r="G40" s="1">
        <v>10.72</v>
      </c>
      <c r="H40" s="1" t="s">
        <v>161</v>
      </c>
    </row>
    <row r="41" spans="2:8" x14ac:dyDescent="0.3">
      <c r="B41" s="175"/>
      <c r="C41" s="1" t="s">
        <v>208</v>
      </c>
      <c r="D41" s="102">
        <f>AE_oedema_cost</f>
        <v>0.16</v>
      </c>
      <c r="E41" s="101" t="s">
        <v>209</v>
      </c>
      <c r="F41" s="1">
        <v>0.13</v>
      </c>
      <c r="G41" s="1">
        <v>0.19</v>
      </c>
      <c r="H41" s="1" t="s">
        <v>161</v>
      </c>
    </row>
    <row r="42" spans="2:8" x14ac:dyDescent="0.3">
      <c r="B42" s="175"/>
      <c r="C42" s="45" t="s">
        <v>210</v>
      </c>
      <c r="D42" s="102">
        <f>AE_headache_cost</f>
        <v>1.94</v>
      </c>
      <c r="E42" s="101" t="s">
        <v>211</v>
      </c>
      <c r="F42" s="1">
        <v>1.58</v>
      </c>
      <c r="G42" s="1">
        <v>2.2200000000000002</v>
      </c>
      <c r="H42" s="1" t="s">
        <v>161</v>
      </c>
    </row>
    <row r="43" spans="2:8" x14ac:dyDescent="0.3">
      <c r="B43" s="175"/>
      <c r="C43" s="45" t="s">
        <v>212</v>
      </c>
      <c r="D43" s="102">
        <f>AE_appet_cost</f>
        <v>1.59</v>
      </c>
      <c r="E43" s="101" t="s">
        <v>213</v>
      </c>
      <c r="F43" s="1">
        <v>1.3</v>
      </c>
      <c r="G43" s="1">
        <v>1.83</v>
      </c>
      <c r="H43" s="1" t="s">
        <v>161</v>
      </c>
    </row>
    <row r="44" spans="2:8" x14ac:dyDescent="0.3">
      <c r="B44" s="175"/>
      <c r="C44" s="45" t="s">
        <v>214</v>
      </c>
      <c r="D44" s="102">
        <f>AE_naus_cost</f>
        <v>1.59</v>
      </c>
      <c r="E44" s="101" t="s">
        <v>215</v>
      </c>
      <c r="F44" s="1">
        <v>1.3</v>
      </c>
      <c r="G44" s="1">
        <v>1.83</v>
      </c>
      <c r="H44" s="1" t="s">
        <v>161</v>
      </c>
    </row>
    <row r="45" spans="2:8" x14ac:dyDescent="0.3">
      <c r="B45" s="175"/>
      <c r="C45" s="45" t="s">
        <v>216</v>
      </c>
      <c r="D45" s="102">
        <f>AE_vomit_cost</f>
        <v>1.59</v>
      </c>
      <c r="E45" s="101" t="s">
        <v>217</v>
      </c>
      <c r="F45" s="1">
        <v>1.3</v>
      </c>
      <c r="G45" s="1">
        <v>1.83</v>
      </c>
      <c r="H45" s="1" t="s">
        <v>161</v>
      </c>
    </row>
    <row r="46" spans="2:8" x14ac:dyDescent="0.3">
      <c r="B46" s="175"/>
      <c r="C46" s="45" t="s">
        <v>218</v>
      </c>
      <c r="D46" s="102">
        <f>AE_alanine_cost</f>
        <v>116.29</v>
      </c>
      <c r="E46" s="101" t="s">
        <v>219</v>
      </c>
      <c r="F46" s="1">
        <v>94.61</v>
      </c>
      <c r="G46" s="1">
        <v>133.41999999999999</v>
      </c>
      <c r="H46" s="1" t="s">
        <v>161</v>
      </c>
    </row>
    <row r="47" spans="2:8" x14ac:dyDescent="0.3">
      <c r="B47" s="175"/>
      <c r="C47" s="45" t="s">
        <v>220</v>
      </c>
      <c r="D47" s="102">
        <f>AE_aspar_cost</f>
        <v>116.29</v>
      </c>
      <c r="E47" s="101" t="s">
        <v>221</v>
      </c>
      <c r="F47" s="1">
        <v>94.61</v>
      </c>
      <c r="G47" s="1">
        <v>133.41999999999999</v>
      </c>
      <c r="H47" s="1" t="s">
        <v>161</v>
      </c>
    </row>
    <row r="48" spans="2:8" x14ac:dyDescent="0.3">
      <c r="B48" s="175"/>
      <c r="C48" s="45" t="s">
        <v>222</v>
      </c>
      <c r="D48" s="102">
        <f>AE_high_temp_cost</f>
        <v>1.94</v>
      </c>
      <c r="E48" s="101" t="s">
        <v>223</v>
      </c>
      <c r="F48" s="1">
        <v>1.58</v>
      </c>
      <c r="G48" s="1">
        <v>2.2200000000000002</v>
      </c>
      <c r="H48" s="1" t="s">
        <v>161</v>
      </c>
    </row>
    <row r="49" spans="2:8" x14ac:dyDescent="0.3">
      <c r="B49" s="175"/>
      <c r="C49" s="45" t="s">
        <v>224</v>
      </c>
      <c r="D49" s="102">
        <f>AE_anemic_cost</f>
        <v>29.99</v>
      </c>
      <c r="E49" s="101" t="s">
        <v>225</v>
      </c>
      <c r="F49" s="1">
        <v>24.4</v>
      </c>
      <c r="G49" s="1">
        <v>34.409999999999997</v>
      </c>
      <c r="H49" s="1" t="s">
        <v>161</v>
      </c>
    </row>
    <row r="50" spans="2:8" x14ac:dyDescent="0.3">
      <c r="B50" s="175"/>
      <c r="C50" s="45" t="s">
        <v>226</v>
      </c>
      <c r="D50" s="102">
        <f>AE_hypo_cost</f>
        <v>2.2599999999999998</v>
      </c>
      <c r="E50" s="101" t="s">
        <v>227</v>
      </c>
      <c r="F50" s="1">
        <v>1.84</v>
      </c>
      <c r="G50" s="1">
        <v>2.59</v>
      </c>
      <c r="H50" s="1" t="s">
        <v>161</v>
      </c>
    </row>
    <row r="51" spans="2:8" x14ac:dyDescent="0.3">
      <c r="B51" s="175"/>
      <c r="C51" s="45" t="s">
        <v>228</v>
      </c>
      <c r="D51" s="102">
        <f>AE_creatinine_cost</f>
        <v>21.27</v>
      </c>
      <c r="E51" s="101" t="s">
        <v>229</v>
      </c>
      <c r="F51" s="1">
        <v>17.309999999999999</v>
      </c>
      <c r="G51" s="1">
        <v>24.41</v>
      </c>
      <c r="H51" s="1" t="s">
        <v>161</v>
      </c>
    </row>
    <row r="52" spans="2:8" x14ac:dyDescent="0.3">
      <c r="B52" s="175"/>
      <c r="C52" s="1" t="s">
        <v>230</v>
      </c>
      <c r="D52" s="102">
        <f>AE_disutil_oedema</f>
        <v>-0.05</v>
      </c>
      <c r="E52" s="101" t="s">
        <v>231</v>
      </c>
      <c r="F52" s="1">
        <v>-4.1000000000000002E-2</v>
      </c>
      <c r="G52" s="1">
        <v>-5.7000000000000002E-2</v>
      </c>
      <c r="H52" s="1"/>
    </row>
    <row r="53" spans="2:8" x14ac:dyDescent="0.3">
      <c r="B53" s="175"/>
      <c r="C53" s="45" t="s">
        <v>232</v>
      </c>
      <c r="D53" s="102">
        <f>AE_disutil_headache</f>
        <v>-7.0000000000000007E-2</v>
      </c>
      <c r="E53" s="101" t="s">
        <v>233</v>
      </c>
      <c r="F53" s="1">
        <v>-5.7000000000000002E-2</v>
      </c>
      <c r="G53" s="1">
        <v>-0.08</v>
      </c>
      <c r="H53" s="1"/>
    </row>
    <row r="54" spans="2:8" x14ac:dyDescent="0.3">
      <c r="B54" s="175"/>
      <c r="C54" s="45" t="s">
        <v>234</v>
      </c>
      <c r="D54" s="102">
        <f>AE_disutil_appetite</f>
        <v>-0.05</v>
      </c>
      <c r="E54" s="101" t="s">
        <v>235</v>
      </c>
      <c r="F54" s="1">
        <v>-4.1000000000000002E-2</v>
      </c>
      <c r="G54" s="1">
        <v>-5.7000000000000002E-2</v>
      </c>
      <c r="H54" s="1"/>
    </row>
    <row r="55" spans="2:8" x14ac:dyDescent="0.3">
      <c r="B55" s="175"/>
      <c r="C55" s="45" t="s">
        <v>236</v>
      </c>
      <c r="D55" s="102">
        <f>AE_disutil_nausea</f>
        <v>-0.125</v>
      </c>
      <c r="E55" s="101" t="s">
        <v>237</v>
      </c>
      <c r="F55" s="1">
        <v>-0.10100000000000001</v>
      </c>
      <c r="G55" s="1">
        <v>-0.14299999999999999</v>
      </c>
      <c r="H55" s="1"/>
    </row>
    <row r="56" spans="2:8" x14ac:dyDescent="0.3">
      <c r="B56" s="175"/>
      <c r="C56" s="45" t="s">
        <v>238</v>
      </c>
      <c r="D56" s="102">
        <f>AE_disutil_vomit</f>
        <v>-0.125</v>
      </c>
      <c r="E56" s="101" t="s">
        <v>239</v>
      </c>
      <c r="F56" s="1">
        <v>-0.10100000000000001</v>
      </c>
      <c r="G56" s="1">
        <v>-0.14299999999999999</v>
      </c>
      <c r="H56" s="1"/>
    </row>
    <row r="57" spans="2:8" x14ac:dyDescent="0.3">
      <c r="B57" s="175"/>
      <c r="C57" s="45" t="s">
        <v>240</v>
      </c>
      <c r="D57" s="102">
        <f>AE_disutil_alanine</f>
        <v>-6.0999999999999999E-2</v>
      </c>
      <c r="E57" s="101" t="s">
        <v>241</v>
      </c>
      <c r="F57" s="1">
        <v>-0.05</v>
      </c>
      <c r="G57" s="1">
        <v>-7.0000000000000007E-2</v>
      </c>
      <c r="H57" s="1"/>
    </row>
    <row r="58" spans="2:8" x14ac:dyDescent="0.3">
      <c r="B58" s="175"/>
      <c r="C58" s="45" t="s">
        <v>242</v>
      </c>
      <c r="D58" s="102">
        <f>AE_disutil_aspart</f>
        <v>-6.0999999999999999E-2</v>
      </c>
      <c r="E58" s="101" t="s">
        <v>243</v>
      </c>
      <c r="F58" s="1">
        <v>-0.05</v>
      </c>
      <c r="G58" s="1">
        <v>-7.0000000000000007E-2</v>
      </c>
      <c r="H58" s="1"/>
    </row>
    <row r="59" spans="2:8" x14ac:dyDescent="0.3">
      <c r="B59" s="175"/>
      <c r="C59" s="45" t="s">
        <v>244</v>
      </c>
      <c r="D59" s="102">
        <f>AE_disutil_high_temp</f>
        <v>-0.41599999999999998</v>
      </c>
      <c r="E59" s="101" t="s">
        <v>245</v>
      </c>
      <c r="F59" s="1">
        <v>-0.33300000000000002</v>
      </c>
      <c r="G59" s="1">
        <v>-0.47299999999999998</v>
      </c>
      <c r="H59" s="1"/>
    </row>
    <row r="60" spans="2:8" x14ac:dyDescent="0.3">
      <c r="B60" s="175"/>
      <c r="C60" s="45" t="s">
        <v>246</v>
      </c>
      <c r="D60" s="102">
        <f>AE_disutil_anemic</f>
        <v>-0.11899999999999999</v>
      </c>
      <c r="E60" s="101" t="s">
        <v>247</v>
      </c>
      <c r="F60" s="1">
        <v>-9.7000000000000003E-2</v>
      </c>
      <c r="G60" s="1">
        <v>-0.13600000000000001</v>
      </c>
      <c r="H60" s="1"/>
    </row>
    <row r="61" spans="2:8" x14ac:dyDescent="0.3">
      <c r="B61" s="175"/>
      <c r="C61" s="45" t="s">
        <v>248</v>
      </c>
      <c r="D61" s="102">
        <f>AE_disutil_hypo</f>
        <v>-0.05</v>
      </c>
      <c r="E61" s="101" t="s">
        <v>249</v>
      </c>
      <c r="F61" s="1">
        <v>-4.1000000000000002E-2</v>
      </c>
      <c r="G61" s="1">
        <v>-5.7000000000000002E-2</v>
      </c>
      <c r="H61" s="1"/>
    </row>
    <row r="62" spans="2:8" x14ac:dyDescent="0.3">
      <c r="B62" s="175"/>
      <c r="C62" s="45" t="s">
        <v>250</v>
      </c>
      <c r="D62" s="102">
        <f>AE_disutil_creatinine</f>
        <v>-0.05</v>
      </c>
      <c r="E62" s="101" t="s">
        <v>251</v>
      </c>
      <c r="F62" s="1">
        <v>-4.1000000000000002E-2</v>
      </c>
      <c r="G62" s="1">
        <v>-5.7000000000000002E-2</v>
      </c>
      <c r="H62" s="1"/>
    </row>
    <row r="63" spans="2:8" x14ac:dyDescent="0.3">
      <c r="B63" s="175"/>
      <c r="C63" s="1" t="s">
        <v>252</v>
      </c>
      <c r="D63" s="102">
        <f>guma_AE_incidence_oedema</f>
        <v>0.16</v>
      </c>
      <c r="E63" s="101" t="s">
        <v>253</v>
      </c>
      <c r="F63" s="1"/>
      <c r="G63" s="1"/>
      <c r="H63" s="1" t="s">
        <v>144</v>
      </c>
    </row>
    <row r="64" spans="2:8" x14ac:dyDescent="0.3">
      <c r="B64" s="175"/>
      <c r="C64" s="45" t="s">
        <v>254</v>
      </c>
      <c r="D64" s="102">
        <f>guma_AE_incidence_headache</f>
        <v>0.02</v>
      </c>
      <c r="E64" s="101" t="s">
        <v>255</v>
      </c>
      <c r="F64" s="1"/>
      <c r="G64" s="1"/>
      <c r="H64" s="1" t="s">
        <v>144</v>
      </c>
    </row>
    <row r="65" spans="2:8" x14ac:dyDescent="0.3">
      <c r="B65" s="175"/>
      <c r="C65" s="45" t="s">
        <v>256</v>
      </c>
      <c r="D65" s="102">
        <f>guma_AE_incidence_appet</f>
        <v>0.02</v>
      </c>
      <c r="E65" s="101" t="s">
        <v>257</v>
      </c>
      <c r="F65" s="1"/>
      <c r="G65" s="1"/>
      <c r="H65" s="1" t="s">
        <v>144</v>
      </c>
    </row>
    <row r="66" spans="2:8" x14ac:dyDescent="0.3">
      <c r="B66" s="175"/>
      <c r="C66" s="45" t="s">
        <v>258</v>
      </c>
      <c r="D66" s="102">
        <f>guma_AE_incidence_nausea</f>
        <v>0.02</v>
      </c>
      <c r="E66" s="101" t="s">
        <v>259</v>
      </c>
      <c r="F66" s="1"/>
      <c r="G66" s="1"/>
      <c r="H66" s="1" t="s">
        <v>144</v>
      </c>
    </row>
    <row r="67" spans="2:8" x14ac:dyDescent="0.3">
      <c r="B67" s="175"/>
      <c r="C67" s="45" t="s">
        <v>260</v>
      </c>
      <c r="D67" s="102">
        <f>guma_AE_incidence_vomit</f>
        <v>0.01</v>
      </c>
      <c r="E67" s="101" t="s">
        <v>261</v>
      </c>
      <c r="F67" s="1"/>
      <c r="G67" s="1"/>
      <c r="H67" s="1" t="s">
        <v>144</v>
      </c>
    </row>
    <row r="68" spans="2:8" ht="28.8" x14ac:dyDescent="0.3">
      <c r="B68" s="175"/>
      <c r="C68" s="45" t="s">
        <v>262</v>
      </c>
      <c r="D68" s="102">
        <f>guma_AE_incidence_alanine</f>
        <v>0.01</v>
      </c>
      <c r="E68" s="101" t="s">
        <v>263</v>
      </c>
      <c r="F68" s="1"/>
      <c r="G68" s="1"/>
      <c r="H68" s="1" t="s">
        <v>144</v>
      </c>
    </row>
    <row r="69" spans="2:8" ht="28.8" x14ac:dyDescent="0.3">
      <c r="B69" s="175"/>
      <c r="C69" s="45" t="s">
        <v>264</v>
      </c>
      <c r="D69" s="102">
        <f>guma_AE_incidence_aspart</f>
        <v>0</v>
      </c>
      <c r="E69" s="101" t="s">
        <v>265</v>
      </c>
      <c r="F69" s="1"/>
      <c r="G69" s="1"/>
      <c r="H69" s="1"/>
    </row>
    <row r="70" spans="2:8" x14ac:dyDescent="0.3">
      <c r="B70" s="175"/>
      <c r="C70" s="45" t="s">
        <v>266</v>
      </c>
      <c r="D70" s="102">
        <f>guma_AE_incidence_high_temp</f>
        <v>0</v>
      </c>
      <c r="E70" s="101" t="s">
        <v>267</v>
      </c>
      <c r="F70" s="1"/>
      <c r="G70" s="1"/>
      <c r="H70" s="1"/>
    </row>
    <row r="71" spans="2:8" x14ac:dyDescent="0.3">
      <c r="B71" s="175"/>
      <c r="C71" s="45" t="s">
        <v>268</v>
      </c>
      <c r="D71" s="102">
        <f>guma_AE_incidence_anemic</f>
        <v>0</v>
      </c>
      <c r="E71" s="101" t="s">
        <v>269</v>
      </c>
      <c r="F71" s="1"/>
      <c r="G71" s="1"/>
      <c r="H71" s="1"/>
    </row>
    <row r="72" spans="2:8" x14ac:dyDescent="0.3">
      <c r="B72" s="175"/>
      <c r="C72" s="45" t="s">
        <v>270</v>
      </c>
      <c r="D72" s="103">
        <f>guma_AE_incidence_hypo</f>
        <v>0</v>
      </c>
      <c r="E72" s="101" t="s">
        <v>271</v>
      </c>
      <c r="F72" s="1"/>
      <c r="G72" s="1"/>
      <c r="H72" s="1"/>
    </row>
    <row r="73" spans="2:8" x14ac:dyDescent="0.3">
      <c r="B73" s="175"/>
      <c r="C73" s="45" t="s">
        <v>272</v>
      </c>
      <c r="D73" s="103">
        <f>guma_AE_incidence_creatinine</f>
        <v>0</v>
      </c>
      <c r="E73" s="101" t="s">
        <v>273</v>
      </c>
      <c r="F73" s="1"/>
      <c r="G73" s="1"/>
      <c r="H73" s="1"/>
    </row>
    <row r="74" spans="2:8" x14ac:dyDescent="0.3">
      <c r="B74" s="175"/>
      <c r="C74" s="1" t="s">
        <v>274</v>
      </c>
      <c r="D74" s="103">
        <f>savo_AE_incidence_oedema</f>
        <v>0.09</v>
      </c>
      <c r="E74" s="101" t="s">
        <v>275</v>
      </c>
      <c r="F74" s="1"/>
      <c r="G74" s="1"/>
      <c r="H74" s="1" t="s">
        <v>144</v>
      </c>
    </row>
    <row r="75" spans="2:8" x14ac:dyDescent="0.3">
      <c r="B75" s="175"/>
      <c r="C75" s="45" t="s">
        <v>276</v>
      </c>
      <c r="D75" s="103">
        <f>savo_AE_incidence_headache</f>
        <v>0</v>
      </c>
      <c r="E75" s="101" t="s">
        <v>277</v>
      </c>
      <c r="F75" s="1"/>
      <c r="G75" s="1"/>
      <c r="H75" s="1"/>
    </row>
    <row r="76" spans="2:8" x14ac:dyDescent="0.3">
      <c r="B76" s="175"/>
      <c r="C76" s="45" t="s">
        <v>278</v>
      </c>
      <c r="D76" s="103">
        <f>savo_AE_incidence_appet</f>
        <v>0</v>
      </c>
      <c r="E76" s="101" t="s">
        <v>279</v>
      </c>
      <c r="F76" s="1"/>
      <c r="G76" s="1"/>
      <c r="H76" s="1"/>
    </row>
    <row r="77" spans="2:8" x14ac:dyDescent="0.3">
      <c r="B77" s="175"/>
      <c r="C77" s="45" t="s">
        <v>280</v>
      </c>
      <c r="D77" s="103">
        <f>savo_AE_incidence_nausea</f>
        <v>0</v>
      </c>
      <c r="E77" s="101" t="s">
        <v>281</v>
      </c>
      <c r="F77" s="1"/>
      <c r="G77" s="1"/>
      <c r="H77" s="1"/>
    </row>
    <row r="78" spans="2:8" x14ac:dyDescent="0.3">
      <c r="B78" s="175"/>
      <c r="C78" s="45" t="s">
        <v>282</v>
      </c>
      <c r="D78" s="103">
        <f>savo_AE_incidence_vomit</f>
        <v>0</v>
      </c>
      <c r="E78" s="101" t="s">
        <v>283</v>
      </c>
      <c r="F78" s="1"/>
      <c r="G78" s="1"/>
      <c r="H78" s="1"/>
    </row>
    <row r="79" spans="2:8" ht="28.8" x14ac:dyDescent="0.3">
      <c r="B79" s="175"/>
      <c r="C79" s="45" t="s">
        <v>284</v>
      </c>
      <c r="D79" s="103">
        <f>savo_AE_incidence_alanine</f>
        <v>0.1</v>
      </c>
      <c r="E79" s="101" t="s">
        <v>285</v>
      </c>
      <c r="F79" s="1"/>
      <c r="G79" s="1"/>
      <c r="H79" s="1" t="s">
        <v>144</v>
      </c>
    </row>
    <row r="80" spans="2:8" ht="28.8" x14ac:dyDescent="0.3">
      <c r="B80" s="175"/>
      <c r="C80" s="45" t="s">
        <v>286</v>
      </c>
      <c r="D80" s="103">
        <f>savo_AE_incidence_aspart</f>
        <v>0.13</v>
      </c>
      <c r="E80" s="101" t="s">
        <v>287</v>
      </c>
      <c r="F80" s="1"/>
      <c r="G80" s="1"/>
      <c r="H80" s="1" t="s">
        <v>144</v>
      </c>
    </row>
    <row r="81" spans="2:8" x14ac:dyDescent="0.3">
      <c r="B81" s="175"/>
      <c r="C81" s="45" t="s">
        <v>288</v>
      </c>
      <c r="D81" s="103">
        <f>savo_AE_incidence_high_temp</f>
        <v>0.01</v>
      </c>
      <c r="E81" s="101" t="s">
        <v>289</v>
      </c>
      <c r="F81" s="1"/>
      <c r="G81" s="1"/>
      <c r="H81" s="1" t="s">
        <v>144</v>
      </c>
    </row>
    <row r="82" spans="2:8" x14ac:dyDescent="0.3">
      <c r="B82" s="175"/>
      <c r="C82" s="45" t="s">
        <v>290</v>
      </c>
      <c r="D82" s="103">
        <f>savo_AE_incidence_anemic</f>
        <v>0.01</v>
      </c>
      <c r="E82" s="101" t="s">
        <v>291</v>
      </c>
      <c r="F82" s="1"/>
      <c r="G82" s="1"/>
      <c r="H82" s="1" t="s">
        <v>144</v>
      </c>
    </row>
    <row r="83" spans="2:8" x14ac:dyDescent="0.3">
      <c r="B83" s="175"/>
      <c r="C83" s="45" t="s">
        <v>292</v>
      </c>
      <c r="D83" s="103">
        <f>savo_AE_incidence_hypo</f>
        <v>0.03</v>
      </c>
      <c r="E83" s="101" t="s">
        <v>293</v>
      </c>
      <c r="F83" s="1"/>
      <c r="G83" s="1"/>
      <c r="H83" s="1" t="s">
        <v>144</v>
      </c>
    </row>
    <row r="84" spans="2:8" x14ac:dyDescent="0.3">
      <c r="B84" s="175"/>
      <c r="C84" s="45" t="s">
        <v>294</v>
      </c>
      <c r="D84" s="103">
        <f>savo_AE_incidence_creatinine</f>
        <v>0.01</v>
      </c>
      <c r="E84" s="101" t="s">
        <v>295</v>
      </c>
      <c r="F84" s="1"/>
      <c r="G84" s="1"/>
      <c r="H84" s="1" t="s">
        <v>144</v>
      </c>
    </row>
    <row r="85" spans="2:8" ht="15.6" x14ac:dyDescent="0.3">
      <c r="B85" s="175"/>
      <c r="C85" s="46" t="s">
        <v>296</v>
      </c>
      <c r="D85" s="103">
        <f>terminal_cost</f>
        <v>7554.01</v>
      </c>
      <c r="E85" s="101" t="s">
        <v>297</v>
      </c>
      <c r="F85" s="1">
        <v>6146.25</v>
      </c>
      <c r="G85" s="1">
        <v>8666.94</v>
      </c>
      <c r="H85" s="1" t="s">
        <v>161</v>
      </c>
    </row>
    <row r="86" spans="2:8" ht="15.6" x14ac:dyDescent="0.3">
      <c r="B86" s="175"/>
      <c r="C86" s="46" t="s">
        <v>7</v>
      </c>
      <c r="D86" s="103">
        <f>IF(con_HCC="Yes",1,0)</f>
        <v>0</v>
      </c>
      <c r="E86" s="101" t="s">
        <v>298</v>
      </c>
      <c r="F86" s="1"/>
      <c r="G86" s="1"/>
      <c r="H86" s="1"/>
    </row>
    <row r="87" spans="2:8" ht="15.6" x14ac:dyDescent="0.3">
      <c r="B87" s="175"/>
      <c r="C87" s="46" t="s">
        <v>11</v>
      </c>
      <c r="D87" s="103">
        <f>IF(Controls!D16="One-off",1,0)</f>
        <v>1</v>
      </c>
      <c r="E87" s="101" t="s">
        <v>299</v>
      </c>
      <c r="F87" s="1"/>
      <c r="G87" s="1"/>
      <c r="H87" s="1"/>
    </row>
    <row r="88" spans="2:8" ht="15.6" x14ac:dyDescent="0.3">
      <c r="B88" s="175"/>
      <c r="C88" s="46" t="s">
        <v>13</v>
      </c>
      <c r="D88" s="103">
        <f>IF(Controls!D18="One-off",1,0)</f>
        <v>1</v>
      </c>
      <c r="E88" s="101" t="s">
        <v>300</v>
      </c>
      <c r="F88" s="1"/>
      <c r="G88" s="1"/>
      <c r="H88" s="1"/>
    </row>
    <row r="89" spans="2:8" ht="15.6" x14ac:dyDescent="0.3">
      <c r="B89" s="175"/>
      <c r="C89" s="46" t="s">
        <v>14</v>
      </c>
      <c r="D89" s="103">
        <f>IF(Controls!D20="Yes",1,0)</f>
        <v>0</v>
      </c>
      <c r="E89" s="101" t="s">
        <v>301</v>
      </c>
      <c r="F89" s="1"/>
      <c r="G89" s="1"/>
      <c r="H89" s="1"/>
    </row>
    <row r="90" spans="2:8" ht="15.6" x14ac:dyDescent="0.3">
      <c r="B90" s="175"/>
      <c r="C90" s="46" t="s">
        <v>15</v>
      </c>
      <c r="D90" s="103">
        <f>IF(Controls!D22="Yes",1,0)</f>
        <v>0</v>
      </c>
      <c r="E90" s="101" t="s">
        <v>302</v>
      </c>
      <c r="F90" s="1"/>
      <c r="G90" s="1"/>
      <c r="H90" s="1"/>
    </row>
    <row r="91" spans="2:8" ht="15.6" x14ac:dyDescent="0.3">
      <c r="B91" s="175"/>
      <c r="C91" s="46" t="s">
        <v>303</v>
      </c>
      <c r="D91" s="103">
        <f>IF(con_TWE="Yes",1,0)</f>
        <v>0</v>
      </c>
      <c r="E91" s="101" t="s">
        <v>304</v>
      </c>
      <c r="F91" s="1"/>
      <c r="G91" s="1"/>
      <c r="H91" s="1"/>
    </row>
    <row r="92" spans="2:8" ht="15.6" x14ac:dyDescent="0.3">
      <c r="B92" s="175"/>
      <c r="C92" s="46" t="s">
        <v>305</v>
      </c>
      <c r="D92" s="118">
        <f>Controls!D48</f>
        <v>5</v>
      </c>
      <c r="E92" s="101" t="s">
        <v>306</v>
      </c>
      <c r="F92" s="1"/>
      <c r="G92" s="1"/>
      <c r="H92" s="1"/>
    </row>
    <row r="93" spans="2:8" ht="15.6" x14ac:dyDescent="0.3">
      <c r="B93" s="175"/>
      <c r="C93" s="46" t="s">
        <v>307</v>
      </c>
      <c r="D93" s="118">
        <f>Controls!D49</f>
        <v>8</v>
      </c>
      <c r="E93" s="101" t="s">
        <v>308</v>
      </c>
      <c r="F93" s="1"/>
      <c r="G93" s="1"/>
      <c r="H93" s="1"/>
    </row>
    <row r="94" spans="2:8" ht="15.6" x14ac:dyDescent="0.3">
      <c r="B94" s="175"/>
      <c r="C94" s="46"/>
      <c r="D94" s="103"/>
      <c r="E94" s="101"/>
      <c r="F94" s="1"/>
      <c r="G94" s="1"/>
      <c r="H94" s="1"/>
    </row>
    <row r="95" spans="2:8" ht="15.6" x14ac:dyDescent="0.3">
      <c r="B95" s="175"/>
      <c r="C95" s="46"/>
      <c r="D95" s="103"/>
      <c r="E95" s="101"/>
      <c r="F95" s="1"/>
      <c r="G95" s="1"/>
      <c r="H95" s="1"/>
    </row>
    <row r="96" spans="2:8" ht="15.6" x14ac:dyDescent="0.3">
      <c r="B96" s="175"/>
      <c r="C96" s="46"/>
      <c r="D96" s="103"/>
      <c r="E96" s="101"/>
      <c r="F96" s="1"/>
      <c r="G96" s="1"/>
      <c r="H96" s="1"/>
    </row>
    <row r="97" spans="2:8" ht="15.6" x14ac:dyDescent="0.3">
      <c r="B97" s="175"/>
      <c r="C97" s="46"/>
      <c r="D97" s="103"/>
      <c r="E97" s="101"/>
      <c r="F97" s="1"/>
      <c r="G97" s="1"/>
      <c r="H97" s="1"/>
    </row>
    <row r="98" spans="2:8" ht="15.6" x14ac:dyDescent="0.3">
      <c r="B98" s="175"/>
      <c r="C98" s="46"/>
      <c r="D98" s="103"/>
      <c r="E98" s="101"/>
      <c r="F98" s="1"/>
      <c r="G98" s="1"/>
      <c r="H98" s="1"/>
    </row>
    <row r="99" spans="2:8" ht="15.6" x14ac:dyDescent="0.3">
      <c r="B99" s="175"/>
      <c r="C99" s="46"/>
      <c r="D99" s="103"/>
      <c r="E99" s="101"/>
      <c r="F99" s="1"/>
      <c r="G99" s="1"/>
      <c r="H99" s="1"/>
    </row>
    <row r="100" spans="2:8" x14ac:dyDescent="0.3">
      <c r="B100" s="175"/>
      <c r="C100" s="45"/>
      <c r="D100" s="102"/>
      <c r="E100" s="101"/>
      <c r="F100" s="1"/>
      <c r="G100" s="1"/>
      <c r="H100" s="1"/>
    </row>
    <row r="101" spans="2:8" x14ac:dyDescent="0.3">
      <c r="B101" s="175"/>
      <c r="C101" s="45"/>
      <c r="D101" s="102"/>
      <c r="E101" s="101"/>
      <c r="F101" s="1"/>
      <c r="G101" s="1"/>
      <c r="H101" s="1"/>
    </row>
    <row r="102" spans="2:8" x14ac:dyDescent="0.3">
      <c r="B102" s="175"/>
      <c r="C102" s="45"/>
      <c r="D102" s="102"/>
      <c r="E102" s="101"/>
      <c r="F102" s="1"/>
      <c r="G102" s="1"/>
      <c r="H102" s="1"/>
    </row>
    <row r="103" spans="2:8" x14ac:dyDescent="0.3">
      <c r="B103" s="175"/>
      <c r="C103" s="45"/>
      <c r="D103" s="102"/>
      <c r="E103" s="101"/>
      <c r="F103" s="1"/>
      <c r="G103" s="1"/>
      <c r="H103" s="1"/>
    </row>
    <row r="104" spans="2:8" x14ac:dyDescent="0.3">
      <c r="B104" s="175"/>
      <c r="C104" s="45"/>
      <c r="D104" s="102"/>
      <c r="E104" s="101"/>
      <c r="F104" s="1"/>
      <c r="G104" s="1"/>
      <c r="H104" s="1"/>
    </row>
    <row r="105" spans="2:8" x14ac:dyDescent="0.3">
      <c r="B105" s="175"/>
      <c r="C105" s="45"/>
      <c r="D105" s="102"/>
      <c r="E105" s="101"/>
      <c r="F105" s="1"/>
      <c r="G105" s="1"/>
      <c r="H105" s="1"/>
    </row>
    <row r="106" spans="2:8" x14ac:dyDescent="0.3">
      <c r="B106" s="175"/>
      <c r="C106" s="45"/>
      <c r="D106" s="102"/>
      <c r="E106" s="101"/>
      <c r="F106" s="1"/>
      <c r="G106" s="1"/>
      <c r="H106" s="1"/>
    </row>
    <row r="107" spans="2:8" x14ac:dyDescent="0.3">
      <c r="B107" s="175"/>
      <c r="C107" s="45"/>
      <c r="D107" s="102"/>
      <c r="E107" s="101"/>
      <c r="F107" s="1"/>
      <c r="G107" s="1"/>
      <c r="H107" s="1"/>
    </row>
    <row r="108" spans="2:8" x14ac:dyDescent="0.3">
      <c r="B108" s="175"/>
      <c r="C108" s="45"/>
      <c r="D108" s="102"/>
      <c r="E108" s="101"/>
      <c r="F108" s="1"/>
      <c r="G108" s="1"/>
      <c r="H108" s="1"/>
    </row>
    <row r="109" spans="2:8" x14ac:dyDescent="0.3">
      <c r="B109" s="175"/>
      <c r="C109" s="45"/>
      <c r="D109" s="102"/>
      <c r="E109" s="101"/>
      <c r="F109" s="1"/>
      <c r="G109" s="1"/>
      <c r="H109" s="1"/>
    </row>
    <row r="110" spans="2:8" x14ac:dyDescent="0.3">
      <c r="B110" s="175"/>
      <c r="C110" s="45"/>
      <c r="D110" s="102"/>
      <c r="E110" s="101"/>
      <c r="F110" s="1"/>
      <c r="G110" s="1"/>
      <c r="H110" s="1"/>
    </row>
    <row r="111" spans="2:8" x14ac:dyDescent="0.3">
      <c r="B111" s="175"/>
      <c r="C111" s="45"/>
      <c r="D111" s="102"/>
      <c r="E111" s="101"/>
      <c r="F111" s="1"/>
      <c r="G111" s="1"/>
      <c r="H111" s="1"/>
    </row>
    <row r="112" spans="2:8" x14ac:dyDescent="0.3">
      <c r="B112" s="175"/>
      <c r="C112" s="45"/>
      <c r="D112" s="102"/>
      <c r="E112" s="101"/>
      <c r="F112" s="1"/>
      <c r="G112" s="1"/>
      <c r="H112" s="1"/>
    </row>
    <row r="113" spans="2:8" x14ac:dyDescent="0.3">
      <c r="B113" s="175"/>
      <c r="C113" s="45"/>
      <c r="D113" s="102"/>
      <c r="E113" s="101"/>
      <c r="F113" s="1"/>
      <c r="G113" s="1"/>
      <c r="H113" s="1"/>
    </row>
    <row r="114" spans="2:8" x14ac:dyDescent="0.3">
      <c r="B114" s="175"/>
      <c r="C114" s="45"/>
      <c r="D114" s="102"/>
      <c r="E114" s="101"/>
      <c r="F114" s="1"/>
      <c r="G114" s="1"/>
      <c r="H114" s="1"/>
    </row>
    <row r="115" spans="2:8" x14ac:dyDescent="0.3">
      <c r="B115" s="175"/>
      <c r="C115" s="45"/>
      <c r="D115" s="102"/>
      <c r="E115" s="101"/>
      <c r="F115" s="1"/>
      <c r="G115" s="1"/>
      <c r="H115" s="1"/>
    </row>
    <row r="116" spans="2:8" x14ac:dyDescent="0.3">
      <c r="B116" s="175"/>
      <c r="C116" s="45"/>
      <c r="D116" s="102"/>
      <c r="E116" s="101"/>
      <c r="F116" s="1"/>
      <c r="G116" s="1"/>
      <c r="H116" s="1"/>
    </row>
    <row r="117" spans="2:8" x14ac:dyDescent="0.3">
      <c r="B117" s="175"/>
      <c r="C117" s="45"/>
      <c r="D117" s="102"/>
      <c r="E117" s="101"/>
      <c r="F117" s="1"/>
      <c r="G117" s="1"/>
      <c r="H117" s="1"/>
    </row>
    <row r="118" spans="2:8" x14ac:dyDescent="0.3">
      <c r="B118" s="175"/>
      <c r="C118" s="45"/>
      <c r="D118" s="102"/>
      <c r="E118" s="101"/>
      <c r="F118" s="1"/>
      <c r="G118" s="1"/>
      <c r="H118" s="1"/>
    </row>
    <row r="119" spans="2:8" x14ac:dyDescent="0.3">
      <c r="B119" s="175"/>
      <c r="C119" s="45"/>
      <c r="D119" s="102"/>
      <c r="E119" s="101"/>
      <c r="F119" s="1"/>
      <c r="G119" s="1"/>
      <c r="H119" s="1"/>
    </row>
    <row r="120" spans="2:8" x14ac:dyDescent="0.3">
      <c r="B120" s="175"/>
      <c r="C120" s="45"/>
      <c r="D120" s="102"/>
      <c r="E120" s="101"/>
      <c r="F120" s="1"/>
      <c r="G120" s="1"/>
      <c r="H120" s="1"/>
    </row>
    <row r="121" spans="2:8" x14ac:dyDescent="0.3">
      <c r="B121" s="175"/>
      <c r="C121" s="45"/>
      <c r="D121" s="102"/>
      <c r="E121" s="101"/>
      <c r="F121" s="1"/>
      <c r="G121" s="1"/>
      <c r="H121" s="1"/>
    </row>
    <row r="122" spans="2:8" x14ac:dyDescent="0.3">
      <c r="B122" s="175"/>
      <c r="C122" s="45"/>
      <c r="D122" s="102"/>
      <c r="E122" s="101"/>
      <c r="F122" s="1"/>
      <c r="G122" s="1"/>
      <c r="H122" s="1"/>
    </row>
    <row r="123" spans="2:8" x14ac:dyDescent="0.3">
      <c r="B123" s="175"/>
      <c r="C123" s="45"/>
      <c r="D123" s="102"/>
      <c r="E123" s="101"/>
      <c r="F123" s="1"/>
      <c r="G123" s="1"/>
      <c r="H123" s="1"/>
    </row>
    <row r="124" spans="2:8" x14ac:dyDescent="0.3">
      <c r="B124" s="175"/>
      <c r="C124" s="45"/>
      <c r="D124" s="102"/>
      <c r="E124" s="101"/>
      <c r="F124" s="1"/>
      <c r="G124" s="1"/>
      <c r="H124" s="1"/>
    </row>
    <row r="125" spans="2:8" x14ac:dyDescent="0.3">
      <c r="B125" s="175"/>
      <c r="C125" s="45"/>
      <c r="D125" s="102"/>
      <c r="E125" s="101"/>
      <c r="F125" s="1"/>
      <c r="G125" s="1"/>
      <c r="H125" s="1"/>
    </row>
    <row r="126" spans="2:8" x14ac:dyDescent="0.3">
      <c r="B126" s="175"/>
      <c r="C126" s="45"/>
      <c r="D126" s="102"/>
      <c r="E126" s="101"/>
      <c r="F126" s="1"/>
      <c r="G126" s="1"/>
      <c r="H126" s="1"/>
    </row>
    <row r="127" spans="2:8" x14ac:dyDescent="0.3">
      <c r="B127" s="175"/>
      <c r="C127" s="45"/>
      <c r="D127" s="102"/>
      <c r="E127" s="101"/>
      <c r="F127" s="1"/>
      <c r="G127" s="1"/>
      <c r="H127" s="1"/>
    </row>
    <row r="128" spans="2:8" x14ac:dyDescent="0.3">
      <c r="B128" s="175"/>
      <c r="C128" s="45"/>
      <c r="D128" s="102"/>
      <c r="E128" s="101"/>
      <c r="F128" s="1"/>
      <c r="G128" s="1"/>
      <c r="H128" s="1"/>
    </row>
    <row r="129" spans="2:8" x14ac:dyDescent="0.3">
      <c r="B129" s="175"/>
      <c r="C129" s="45"/>
      <c r="D129" s="102"/>
      <c r="E129" s="101"/>
      <c r="F129" s="1"/>
      <c r="G129" s="1"/>
      <c r="H129" s="1"/>
    </row>
    <row r="130" spans="2:8" x14ac:dyDescent="0.3">
      <c r="B130" s="175"/>
      <c r="C130" s="45"/>
      <c r="D130" s="102"/>
      <c r="E130" s="101"/>
      <c r="F130" s="1"/>
      <c r="G130" s="1"/>
      <c r="H130" s="1"/>
    </row>
    <row r="131" spans="2:8" x14ac:dyDescent="0.3">
      <c r="B131" s="175"/>
      <c r="C131" s="45"/>
      <c r="D131" s="102"/>
      <c r="E131" s="101"/>
      <c r="F131" s="1"/>
      <c r="G131" s="1"/>
      <c r="H131" s="1"/>
    </row>
    <row r="132" spans="2:8" x14ac:dyDescent="0.3">
      <c r="B132" s="175"/>
      <c r="C132" s="45"/>
      <c r="D132" s="102"/>
      <c r="E132" s="101"/>
      <c r="F132" s="1"/>
      <c r="G132" s="1"/>
      <c r="H132" s="1"/>
    </row>
    <row r="133" spans="2:8" x14ac:dyDescent="0.3">
      <c r="B133" s="175"/>
      <c r="C133" s="45"/>
      <c r="D133" s="102"/>
      <c r="E133" s="101"/>
      <c r="F133" s="1"/>
      <c r="G133" s="1"/>
      <c r="H133" s="1"/>
    </row>
    <row r="134" spans="2:8" x14ac:dyDescent="0.3">
      <c r="B134" s="175"/>
      <c r="C134" s="45"/>
      <c r="D134" s="102"/>
      <c r="E134" s="101"/>
      <c r="F134" s="1"/>
      <c r="G134" s="1"/>
      <c r="H134" s="1"/>
    </row>
    <row r="135" spans="2:8" x14ac:dyDescent="0.3">
      <c r="B135" s="175"/>
      <c r="C135" s="45"/>
      <c r="D135" s="102"/>
      <c r="E135" s="101"/>
      <c r="F135" s="1"/>
      <c r="G135" s="1"/>
      <c r="H135" s="1"/>
    </row>
    <row r="136" spans="2:8" x14ac:dyDescent="0.3">
      <c r="B136" s="175"/>
      <c r="C136" s="45"/>
      <c r="D136" s="102"/>
      <c r="E136" s="101"/>
      <c r="F136" s="1"/>
      <c r="G136" s="1"/>
      <c r="H136" s="1"/>
    </row>
    <row r="137" spans="2:8" x14ac:dyDescent="0.3">
      <c r="B137" s="175"/>
      <c r="C137" s="45"/>
      <c r="D137" s="102"/>
      <c r="E137" s="101"/>
      <c r="F137" s="1"/>
      <c r="G137" s="1"/>
      <c r="H137" s="1"/>
    </row>
    <row r="138" spans="2:8" x14ac:dyDescent="0.3">
      <c r="B138" s="175"/>
      <c r="C138" s="45"/>
      <c r="D138" s="102"/>
      <c r="E138" s="101"/>
      <c r="F138" s="1"/>
      <c r="G138" s="1"/>
      <c r="H138" s="1"/>
    </row>
    <row r="139" spans="2:8" x14ac:dyDescent="0.3">
      <c r="B139" s="175"/>
      <c r="C139" s="45"/>
      <c r="D139" s="102"/>
      <c r="E139" s="101"/>
      <c r="F139" s="1"/>
      <c r="G139" s="1"/>
      <c r="H139" s="1"/>
    </row>
    <row r="140" spans="2:8" x14ac:dyDescent="0.3">
      <c r="B140" s="175"/>
      <c r="C140" s="45"/>
      <c r="D140" s="102"/>
      <c r="E140" s="101"/>
      <c r="F140" s="1"/>
      <c r="G140" s="1"/>
      <c r="H140" s="1"/>
    </row>
    <row r="141" spans="2:8" x14ac:dyDescent="0.3">
      <c r="B141" s="175"/>
      <c r="C141" s="45"/>
      <c r="D141" s="102"/>
      <c r="E141" s="101"/>
      <c r="F141" s="1"/>
      <c r="G141" s="1"/>
      <c r="H141" s="1"/>
    </row>
    <row r="142" spans="2:8" x14ac:dyDescent="0.3">
      <c r="B142" s="175"/>
      <c r="C142" s="45"/>
      <c r="D142" s="102"/>
      <c r="E142" s="101"/>
      <c r="F142" s="1"/>
      <c r="G142" s="1"/>
      <c r="H142" s="1"/>
    </row>
    <row r="143" spans="2:8" x14ac:dyDescent="0.3">
      <c r="B143" s="175"/>
      <c r="C143" s="45"/>
      <c r="D143" s="102"/>
      <c r="E143" s="101"/>
      <c r="F143" s="1"/>
      <c r="G143" s="1"/>
      <c r="H143" s="1"/>
    </row>
    <row r="144" spans="2:8" x14ac:dyDescent="0.3">
      <c r="B144" s="175"/>
      <c r="C144" s="45"/>
      <c r="D144" s="102"/>
      <c r="E144" s="101"/>
      <c r="F144" s="1"/>
      <c r="G144" s="1"/>
      <c r="H144" s="1"/>
    </row>
    <row r="145" spans="2:8" x14ac:dyDescent="0.3">
      <c r="B145" s="175"/>
      <c r="C145" s="45"/>
      <c r="D145" s="102"/>
      <c r="E145" s="101"/>
      <c r="F145" s="1"/>
      <c r="G145" s="1"/>
      <c r="H145" s="1"/>
    </row>
    <row r="146" spans="2:8" x14ac:dyDescent="0.3">
      <c r="B146" s="175"/>
      <c r="C146" s="45"/>
      <c r="D146" s="102"/>
      <c r="E146" s="101"/>
      <c r="F146" s="1"/>
      <c r="G146" s="1"/>
      <c r="H146" s="1"/>
    </row>
    <row r="147" spans="2:8" x14ac:dyDescent="0.3">
      <c r="B147" s="175"/>
      <c r="C147" s="45"/>
      <c r="D147" s="102"/>
      <c r="E147" s="101"/>
      <c r="F147" s="1"/>
      <c r="G147" s="1"/>
      <c r="H147" s="1"/>
    </row>
    <row r="148" spans="2:8" x14ac:dyDescent="0.3">
      <c r="B148" s="175"/>
      <c r="C148" s="1"/>
      <c r="D148" s="102"/>
      <c r="E148" s="101"/>
      <c r="F148" s="1"/>
      <c r="G148" s="1"/>
      <c r="H148" s="1"/>
    </row>
    <row r="149" spans="2:8" x14ac:dyDescent="0.3">
      <c r="B149" s="175"/>
      <c r="C149" s="1"/>
      <c r="D149" s="102"/>
      <c r="E149" s="101"/>
      <c r="F149" s="1"/>
      <c r="G149" s="1"/>
      <c r="H149" s="1"/>
    </row>
    <row r="150" spans="2:8" x14ac:dyDescent="0.3">
      <c r="B150" s="175"/>
      <c r="C150" s="1"/>
      <c r="D150" s="102"/>
      <c r="E150" s="101"/>
      <c r="F150" s="1"/>
      <c r="G150" s="1"/>
      <c r="H150" s="1"/>
    </row>
    <row r="151" spans="2:8" x14ac:dyDescent="0.3">
      <c r="B151" s="175"/>
      <c r="C151" s="1"/>
      <c r="D151" s="102"/>
      <c r="E151" s="101"/>
      <c r="F151" s="1"/>
      <c r="G151" s="1"/>
      <c r="H151" s="1"/>
    </row>
    <row r="152" spans="2:8" x14ac:dyDescent="0.3">
      <c r="B152" s="175"/>
      <c r="C152" s="1"/>
      <c r="D152" s="102"/>
      <c r="E152" s="101"/>
      <c r="F152" s="1"/>
      <c r="G152" s="1"/>
      <c r="H152" s="1"/>
    </row>
    <row r="153" spans="2:8" x14ac:dyDescent="0.3">
      <c r="B153" s="175"/>
      <c r="C153" s="1"/>
      <c r="D153" s="102"/>
      <c r="E153" s="101"/>
      <c r="F153" s="1"/>
      <c r="G153" s="1"/>
      <c r="H153" s="1"/>
    </row>
    <row r="154" spans="2:8" x14ac:dyDescent="0.3">
      <c r="B154" s="175"/>
      <c r="C154" s="1"/>
      <c r="D154" s="102"/>
      <c r="E154" s="101"/>
      <c r="F154" s="1"/>
      <c r="G154" s="1"/>
      <c r="H154" s="1"/>
    </row>
    <row r="155" spans="2:8" x14ac:dyDescent="0.3">
      <c r="B155" s="175"/>
      <c r="C155" s="1"/>
      <c r="D155" s="102"/>
      <c r="E155" s="101"/>
      <c r="F155" s="1"/>
      <c r="G155" s="1"/>
      <c r="H155" s="1"/>
    </row>
    <row r="156" spans="2:8" x14ac:dyDescent="0.3">
      <c r="B156" s="175"/>
      <c r="C156" s="1"/>
      <c r="D156" s="102"/>
      <c r="E156" s="101"/>
      <c r="F156" s="1"/>
      <c r="G156" s="1"/>
      <c r="H156" s="1"/>
    </row>
    <row r="157" spans="2:8" x14ac:dyDescent="0.3">
      <c r="B157" s="175"/>
      <c r="C157" s="1"/>
      <c r="D157" s="102"/>
      <c r="E157" s="101"/>
      <c r="F157" s="1"/>
      <c r="G157" s="1"/>
      <c r="H157" s="1"/>
    </row>
    <row r="158" spans="2:8" x14ac:dyDescent="0.3">
      <c r="B158" s="175"/>
      <c r="C158" s="1"/>
      <c r="D158" s="102"/>
      <c r="E158" s="101"/>
      <c r="F158" s="1"/>
      <c r="G158" s="1"/>
      <c r="H158" s="1"/>
    </row>
    <row r="159" spans="2:8" x14ac:dyDescent="0.3">
      <c r="B159" s="175"/>
      <c r="C159" s="1"/>
      <c r="D159" s="102"/>
      <c r="E159" s="101"/>
      <c r="F159" s="1"/>
      <c r="G159" s="1"/>
      <c r="H159" s="1"/>
    </row>
    <row r="160" spans="2:8" x14ac:dyDescent="0.3">
      <c r="B160" s="175"/>
      <c r="C160" s="1"/>
      <c r="D160" s="102"/>
      <c r="E160" s="101"/>
      <c r="F160" s="1"/>
      <c r="G160" s="1"/>
      <c r="H160" s="1"/>
    </row>
    <row r="161" spans="2:8" x14ac:dyDescent="0.3">
      <c r="B161" s="175"/>
      <c r="C161" s="1"/>
      <c r="D161" s="102"/>
      <c r="E161" s="101"/>
      <c r="F161" s="1"/>
      <c r="G161" s="1"/>
      <c r="H161" s="1"/>
    </row>
    <row r="162" spans="2:8" x14ac:dyDescent="0.3">
      <c r="B162" s="19"/>
      <c r="C162" s="1"/>
      <c r="D162" s="102"/>
      <c r="E162" s="101"/>
      <c r="F162" s="1"/>
      <c r="G162" s="1"/>
      <c r="H162" s="1"/>
    </row>
    <row r="163" spans="2:8" x14ac:dyDescent="0.3">
      <c r="C163" s="1"/>
      <c r="D163" s="5"/>
      <c r="E163" s="1"/>
      <c r="F163" s="1"/>
      <c r="G163" s="1"/>
      <c r="H163" s="1"/>
    </row>
  </sheetData>
  <mergeCells count="7">
    <mergeCell ref="B96:B99"/>
    <mergeCell ref="B100:B147"/>
    <mergeCell ref="B148:B161"/>
    <mergeCell ref="B9:B12"/>
    <mergeCell ref="B13:B68"/>
    <mergeCell ref="B69:B71"/>
    <mergeCell ref="B72:B9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D5411-F085-42A3-B791-1CB9CB5F66F0}">
  <sheetPr codeName="Sheet5">
    <tabColor theme="7" tint="0.59999389629810485"/>
  </sheetPr>
  <dimension ref="A1:I148"/>
  <sheetViews>
    <sheetView showGridLines="0" tabSelected="1" topLeftCell="A3" zoomScale="80" zoomScaleNormal="80" workbookViewId="0">
      <selection activeCell="F10" sqref="F10:G13"/>
    </sheetView>
  </sheetViews>
  <sheetFormatPr defaultColWidth="8.6640625" defaultRowHeight="14.4" x14ac:dyDescent="0.3"/>
  <cols>
    <col min="1" max="1" width="26.6640625" style="2" customWidth="1"/>
    <col min="2" max="2" width="33.88671875" style="2" customWidth="1"/>
    <col min="3" max="3" width="31.88671875" style="2" bestFit="1" customWidth="1"/>
    <col min="4" max="4" width="25" style="2" customWidth="1"/>
    <col min="5" max="5" width="14.44140625" style="2" customWidth="1"/>
    <col min="6" max="6" width="14.109375" style="2" customWidth="1"/>
    <col min="7" max="7" width="16.21875" style="2" customWidth="1"/>
    <col min="8" max="9" width="23.21875" style="2" bestFit="1" customWidth="1"/>
    <col min="10" max="16384" width="8.6640625" style="2"/>
  </cols>
  <sheetData>
    <row r="1" spans="1:9" s="6" customFormat="1" ht="17.100000000000001" customHeight="1" x14ac:dyDescent="0.45">
      <c r="A1" s="8"/>
      <c r="B1" s="26"/>
      <c r="C1" s="27"/>
    </row>
    <row r="2" spans="1:9" s="6" customFormat="1" ht="17.100000000000001" customHeight="1" x14ac:dyDescent="0.45">
      <c r="A2" s="8"/>
      <c r="B2" s="8" t="s">
        <v>38</v>
      </c>
      <c r="C2" s="27"/>
    </row>
    <row r="3" spans="1:9" s="7" customFormat="1" ht="17.100000000000001" customHeight="1" thickBot="1" x14ac:dyDescent="0.5">
      <c r="A3" s="28"/>
      <c r="B3" s="29"/>
      <c r="C3" s="30"/>
    </row>
    <row r="4" spans="1:9" ht="11.1" customHeight="1" x14ac:dyDescent="0.45">
      <c r="A4" s="31"/>
      <c r="B4" s="32"/>
      <c r="C4" s="33"/>
    </row>
    <row r="5" spans="1:9" ht="11.1" customHeight="1" x14ac:dyDescent="0.45">
      <c r="A5" s="31"/>
      <c r="B5" s="32"/>
      <c r="C5" s="33"/>
    </row>
    <row r="6" spans="1:9" ht="11.1" customHeight="1" x14ac:dyDescent="0.45">
      <c r="A6" s="31"/>
      <c r="B6" s="32"/>
      <c r="C6" s="33"/>
    </row>
    <row r="7" spans="1:9" x14ac:dyDescent="0.3">
      <c r="A7" s="9"/>
    </row>
    <row r="8" spans="1:9" ht="15" thickBot="1" x14ac:dyDescent="0.35">
      <c r="A8" s="9"/>
      <c r="B8" s="9"/>
    </row>
    <row r="9" spans="1:9" ht="15" thickBot="1" x14ac:dyDescent="0.35">
      <c r="A9" s="9"/>
      <c r="B9" s="99" t="s">
        <v>39</v>
      </c>
      <c r="C9" s="59" t="s">
        <v>40</v>
      </c>
      <c r="D9" s="59" t="s">
        <v>315</v>
      </c>
      <c r="E9" s="59" t="s">
        <v>41</v>
      </c>
      <c r="F9" s="120" t="s">
        <v>42</v>
      </c>
      <c r="G9" s="119" t="s">
        <v>43</v>
      </c>
      <c r="H9" s="121" t="s">
        <v>309</v>
      </c>
      <c r="I9" s="122" t="s">
        <v>310</v>
      </c>
    </row>
    <row r="10" spans="1:9" x14ac:dyDescent="0.3">
      <c r="A10" s="9"/>
      <c r="B10" s="141" t="s">
        <v>44</v>
      </c>
      <c r="C10" s="134" t="s">
        <v>45</v>
      </c>
      <c r="D10" s="134" t="s">
        <v>316</v>
      </c>
      <c r="E10" s="135" t="s">
        <v>46</v>
      </c>
      <c r="F10" s="126">
        <v>4.3970000000000002E-2</v>
      </c>
      <c r="G10" s="127" t="s">
        <v>47</v>
      </c>
      <c r="H10" s="123">
        <v>10</v>
      </c>
      <c r="I10" s="124">
        <v>15</v>
      </c>
    </row>
    <row r="11" spans="1:9" ht="15" thickBot="1" x14ac:dyDescent="0.35">
      <c r="A11" s="9"/>
      <c r="B11" s="141"/>
      <c r="C11" s="134" t="s">
        <v>48</v>
      </c>
      <c r="D11" s="134" t="s">
        <v>316</v>
      </c>
      <c r="E11" s="137" t="s">
        <v>318</v>
      </c>
      <c r="F11" s="136">
        <v>2.0289999999999999</v>
      </c>
      <c r="G11" s="136">
        <v>1.321</v>
      </c>
      <c r="H11" s="137">
        <v>20</v>
      </c>
      <c r="I11" s="125">
        <v>15</v>
      </c>
    </row>
    <row r="12" spans="1:9" x14ac:dyDescent="0.3">
      <c r="A12" s="9"/>
      <c r="B12" s="142" t="s">
        <v>49</v>
      </c>
      <c r="C12" s="134" t="s">
        <v>45</v>
      </c>
      <c r="D12" s="134" t="s">
        <v>316</v>
      </c>
      <c r="E12" s="135" t="s">
        <v>46</v>
      </c>
      <c r="F12" s="136">
        <v>4.4269999999999997E-2</v>
      </c>
      <c r="G12" s="138" t="s">
        <v>47</v>
      </c>
      <c r="H12" s="137">
        <v>12</v>
      </c>
      <c r="I12" s="125">
        <v>15</v>
      </c>
    </row>
    <row r="13" spans="1:9" ht="15" thickBot="1" x14ac:dyDescent="0.35">
      <c r="B13" s="143"/>
      <c r="C13" s="75" t="s">
        <v>48</v>
      </c>
      <c r="D13" s="139" t="s">
        <v>316</v>
      </c>
      <c r="E13" s="75" t="s">
        <v>318</v>
      </c>
      <c r="F13" s="128">
        <v>1.9450000000000001</v>
      </c>
      <c r="G13" s="128">
        <v>1.222</v>
      </c>
      <c r="H13" s="75">
        <v>34</v>
      </c>
      <c r="I13" s="76">
        <v>15</v>
      </c>
    </row>
    <row r="14" spans="1:9" x14ac:dyDescent="0.3">
      <c r="E14" s="104"/>
      <c r="F14" s="104"/>
    </row>
    <row r="15" spans="1:9" ht="15" thickBot="1" x14ac:dyDescent="0.35"/>
    <row r="16" spans="1:9" ht="15" thickBot="1" x14ac:dyDescent="0.35">
      <c r="B16" s="144" t="s">
        <v>311</v>
      </c>
      <c r="C16" s="145"/>
      <c r="D16" s="145"/>
      <c r="E16" s="145"/>
      <c r="F16" s="145"/>
      <c r="G16" s="145"/>
      <c r="H16" s="145"/>
      <c r="I16" s="146"/>
    </row>
    <row r="17" spans="2:9" x14ac:dyDescent="0.3">
      <c r="B17" s="129" t="s">
        <v>312</v>
      </c>
      <c r="C17" s="129" t="s">
        <v>317</v>
      </c>
      <c r="D17" s="129" t="s">
        <v>312</v>
      </c>
      <c r="E17" s="129" t="s">
        <v>313</v>
      </c>
      <c r="F17" s="129" t="s">
        <v>312</v>
      </c>
      <c r="G17" s="129" t="s">
        <v>317</v>
      </c>
      <c r="H17" s="129" t="s">
        <v>312</v>
      </c>
      <c r="I17" s="129" t="s">
        <v>313</v>
      </c>
    </row>
    <row r="18" spans="2:9" x14ac:dyDescent="0.3">
      <c r="B18" s="130">
        <v>0</v>
      </c>
      <c r="C18" s="130">
        <v>1</v>
      </c>
      <c r="D18" s="130">
        <v>0</v>
      </c>
      <c r="E18" s="130">
        <v>1</v>
      </c>
      <c r="F18" s="130">
        <v>0</v>
      </c>
      <c r="G18" s="130">
        <v>1</v>
      </c>
      <c r="H18" s="130">
        <v>0</v>
      </c>
      <c r="I18" s="130">
        <v>1</v>
      </c>
    </row>
    <row r="19" spans="2:9" x14ac:dyDescent="0.3">
      <c r="B19" s="131">
        <v>0.14285714285714299</v>
      </c>
      <c r="C19" s="131">
        <v>1</v>
      </c>
      <c r="D19" s="131">
        <v>0.14285714285714299</v>
      </c>
      <c r="E19" s="131">
        <v>1</v>
      </c>
      <c r="F19" s="131">
        <v>0.14285714285714299</v>
      </c>
      <c r="G19" s="131">
        <v>1</v>
      </c>
      <c r="H19" s="131">
        <v>0.14285714285714299</v>
      </c>
      <c r="I19" s="131">
        <v>1</v>
      </c>
    </row>
    <row r="20" spans="2:9" x14ac:dyDescent="0.3">
      <c r="B20" s="132">
        <v>3.5714285714285698</v>
      </c>
      <c r="C20" s="132">
        <v>0.99324324324324298</v>
      </c>
      <c r="D20" s="132">
        <v>3.5714285714285698</v>
      </c>
      <c r="E20" s="132">
        <v>0.99324324324324298</v>
      </c>
      <c r="F20" s="132">
        <v>3.5714285714285698</v>
      </c>
      <c r="G20" s="132">
        <v>0.99324324324324298</v>
      </c>
      <c r="H20" s="132">
        <v>3.5714285714285698</v>
      </c>
      <c r="I20" s="132">
        <v>0.99324324324324298</v>
      </c>
    </row>
    <row r="21" spans="2:9" x14ac:dyDescent="0.3">
      <c r="B21" s="132">
        <v>4</v>
      </c>
      <c r="C21" s="132">
        <v>0.98648648648648596</v>
      </c>
      <c r="D21" s="132">
        <v>4</v>
      </c>
      <c r="E21" s="132">
        <v>0.98648648648648596</v>
      </c>
      <c r="F21" s="132">
        <v>4</v>
      </c>
      <c r="G21" s="132">
        <v>0.98648648648648596</v>
      </c>
      <c r="H21" s="132">
        <v>4</v>
      </c>
      <c r="I21" s="132">
        <v>0.98648648648648596</v>
      </c>
    </row>
    <row r="22" spans="2:9" x14ac:dyDescent="0.3">
      <c r="B22" s="132">
        <v>4.28571428571429</v>
      </c>
      <c r="C22" s="132">
        <v>0.97972972972973005</v>
      </c>
      <c r="D22" s="132">
        <v>4.28571428571429</v>
      </c>
      <c r="E22" s="132">
        <v>0.97972972972973005</v>
      </c>
      <c r="F22" s="132">
        <v>4.28571428571429</v>
      </c>
      <c r="G22" s="132">
        <v>0.97972972972973005</v>
      </c>
      <c r="H22" s="132">
        <v>4.28571428571429</v>
      </c>
      <c r="I22" s="132">
        <v>0.97972972972973005</v>
      </c>
    </row>
    <row r="23" spans="2:9" x14ac:dyDescent="0.3">
      <c r="B23" s="132">
        <v>5.1428571428571397</v>
      </c>
      <c r="C23" s="132">
        <v>0.97297297297297303</v>
      </c>
      <c r="D23" s="132">
        <v>5.1428571428571397</v>
      </c>
      <c r="E23" s="132">
        <v>0.97297297297297303</v>
      </c>
      <c r="F23" s="132">
        <v>5.1428571428571397</v>
      </c>
      <c r="G23" s="132">
        <v>0.97297297297297303</v>
      </c>
      <c r="H23" s="132">
        <v>5.1428571428571397</v>
      </c>
      <c r="I23" s="132">
        <v>0.97297297297297303</v>
      </c>
    </row>
    <row r="24" spans="2:9" x14ac:dyDescent="0.3">
      <c r="B24" s="132">
        <v>6.1428571428571397</v>
      </c>
      <c r="C24" s="132">
        <v>0.96621621621621601</v>
      </c>
      <c r="D24" s="132">
        <v>6.1428571428571397</v>
      </c>
      <c r="E24" s="132">
        <v>0.96621621621621601</v>
      </c>
      <c r="F24" s="132">
        <v>6.1428571428571397</v>
      </c>
      <c r="G24" s="132">
        <v>0.96621621621621601</v>
      </c>
      <c r="H24" s="132">
        <v>6.1428571428571397</v>
      </c>
      <c r="I24" s="132">
        <v>0.96621621621621601</v>
      </c>
    </row>
    <row r="25" spans="2:9" x14ac:dyDescent="0.3">
      <c r="B25" s="132">
        <v>7.4285714285714297</v>
      </c>
      <c r="C25" s="132">
        <v>0.95945945945945899</v>
      </c>
      <c r="D25" s="132">
        <v>7.4285714285714297</v>
      </c>
      <c r="E25" s="132">
        <v>0.95945945945945899</v>
      </c>
      <c r="F25" s="132">
        <v>7.4285714285714297</v>
      </c>
      <c r="G25" s="132">
        <v>0.95945945945945899</v>
      </c>
      <c r="H25" s="132">
        <v>7.4285714285714297</v>
      </c>
      <c r="I25" s="132">
        <v>0.95945945945945899</v>
      </c>
    </row>
    <row r="26" spans="2:9" x14ac:dyDescent="0.3">
      <c r="B26" s="132">
        <v>7.5714285714285703</v>
      </c>
      <c r="C26" s="132">
        <v>0.95270270270270296</v>
      </c>
      <c r="D26" s="132">
        <v>7.5714285714285703</v>
      </c>
      <c r="E26" s="132">
        <v>0.95270270270270296</v>
      </c>
      <c r="F26" s="132">
        <v>7.5714285714285703</v>
      </c>
      <c r="G26" s="132">
        <v>0.95270270270270296</v>
      </c>
      <c r="H26" s="132">
        <v>7.5714285714285703</v>
      </c>
      <c r="I26" s="132">
        <v>0.95270270270270296</v>
      </c>
    </row>
    <row r="27" spans="2:9" x14ac:dyDescent="0.3">
      <c r="B27" s="132">
        <v>7.71428571428571</v>
      </c>
      <c r="C27" s="132">
        <v>0.94589768339768299</v>
      </c>
      <c r="D27" s="132">
        <v>7.71428571428571</v>
      </c>
      <c r="E27" s="132">
        <v>0.94589768339768299</v>
      </c>
      <c r="F27" s="132">
        <v>7.71428571428571</v>
      </c>
      <c r="G27" s="132">
        <v>0.94589768339768299</v>
      </c>
      <c r="H27" s="132">
        <v>7.71428571428571</v>
      </c>
      <c r="I27" s="132">
        <v>0.94589768339768299</v>
      </c>
    </row>
    <row r="28" spans="2:9" x14ac:dyDescent="0.3">
      <c r="B28" s="132">
        <v>8</v>
      </c>
      <c r="C28" s="132">
        <v>0.93909266409266401</v>
      </c>
      <c r="D28" s="132">
        <v>8</v>
      </c>
      <c r="E28" s="132">
        <v>0.93909266409266401</v>
      </c>
      <c r="F28" s="132">
        <v>8</v>
      </c>
      <c r="G28" s="132">
        <v>0.93909266409266401</v>
      </c>
      <c r="H28" s="132">
        <v>8</v>
      </c>
      <c r="I28" s="132">
        <v>0.93909266409266401</v>
      </c>
    </row>
    <row r="29" spans="2:9" x14ac:dyDescent="0.3">
      <c r="B29" s="132">
        <v>8.1428571428571406</v>
      </c>
      <c r="C29" s="132">
        <v>0.91867760617760597</v>
      </c>
      <c r="D29" s="132">
        <v>8.1428571428571406</v>
      </c>
      <c r="E29" s="132">
        <v>0.91867760617760597</v>
      </c>
      <c r="F29" s="132">
        <v>8.1428571428571406</v>
      </c>
      <c r="G29" s="132">
        <v>0.91867760617760597</v>
      </c>
      <c r="H29" s="132">
        <v>8.1428571428571406</v>
      </c>
      <c r="I29" s="132">
        <v>0.91867760617760597</v>
      </c>
    </row>
    <row r="30" spans="2:9" x14ac:dyDescent="0.3">
      <c r="B30" s="132">
        <v>8.28571428571429</v>
      </c>
      <c r="C30" s="132">
        <v>0.90506756756756701</v>
      </c>
      <c r="D30" s="132">
        <v>8.28571428571429</v>
      </c>
      <c r="E30" s="132">
        <v>0.90506756756756701</v>
      </c>
      <c r="F30" s="132">
        <v>8.28571428571429</v>
      </c>
      <c r="G30" s="132">
        <v>0.90506756756756701</v>
      </c>
      <c r="H30" s="132">
        <v>8.28571428571429</v>
      </c>
      <c r="I30" s="132">
        <v>0.90506756756756701</v>
      </c>
    </row>
    <row r="31" spans="2:9" x14ac:dyDescent="0.3">
      <c r="B31" s="132">
        <v>8.5714285714285694</v>
      </c>
      <c r="C31" s="132">
        <v>0.89826254826254803</v>
      </c>
      <c r="D31" s="132">
        <v>8.5714285714285694</v>
      </c>
      <c r="E31" s="132">
        <v>0.89826254826254803</v>
      </c>
      <c r="F31" s="132">
        <v>8.5714285714285694</v>
      </c>
      <c r="G31" s="132">
        <v>0.89826254826254803</v>
      </c>
      <c r="H31" s="132">
        <v>8.5714285714285694</v>
      </c>
      <c r="I31" s="132">
        <v>0.89826254826254803</v>
      </c>
    </row>
    <row r="32" spans="2:9" x14ac:dyDescent="0.3">
      <c r="B32" s="132">
        <v>9</v>
      </c>
      <c r="C32" s="132">
        <v>0.89145752895752906</v>
      </c>
      <c r="D32" s="132">
        <v>9</v>
      </c>
      <c r="E32" s="132">
        <v>0.89145752895752906</v>
      </c>
      <c r="F32" s="132">
        <v>9</v>
      </c>
      <c r="G32" s="132">
        <v>0.89145752895752906</v>
      </c>
      <c r="H32" s="132">
        <v>9</v>
      </c>
      <c r="I32" s="132">
        <v>0.89145752895752906</v>
      </c>
    </row>
    <row r="33" spans="2:9" x14ac:dyDescent="0.3">
      <c r="B33" s="132">
        <v>9.1428571428571406</v>
      </c>
      <c r="C33" s="132">
        <v>0.86423745173745203</v>
      </c>
      <c r="D33" s="132">
        <v>9.1428571428571406</v>
      </c>
      <c r="E33" s="132">
        <v>0.86423745173745203</v>
      </c>
      <c r="F33" s="132">
        <v>9.1428571428571406</v>
      </c>
      <c r="G33" s="132">
        <v>0.86423745173745203</v>
      </c>
      <c r="H33" s="132">
        <v>9.1428571428571406</v>
      </c>
      <c r="I33" s="132">
        <v>0.86423745173745203</v>
      </c>
    </row>
    <row r="34" spans="2:9" x14ac:dyDescent="0.3">
      <c r="B34" s="132">
        <v>9.28571428571429</v>
      </c>
      <c r="C34" s="132">
        <v>0.85062741312741297</v>
      </c>
      <c r="D34" s="132">
        <v>9.28571428571429</v>
      </c>
      <c r="E34" s="132">
        <v>0.85062741312741297</v>
      </c>
      <c r="F34" s="132">
        <v>9.28571428571429</v>
      </c>
      <c r="G34" s="132">
        <v>0.85062741312741297</v>
      </c>
      <c r="H34" s="132">
        <v>9.28571428571429</v>
      </c>
      <c r="I34" s="132">
        <v>0.85062741312741297</v>
      </c>
    </row>
    <row r="35" spans="2:9" x14ac:dyDescent="0.3">
      <c r="B35" s="132">
        <v>9.71428571428571</v>
      </c>
      <c r="C35" s="132">
        <v>0.83021235521235504</v>
      </c>
      <c r="D35" s="132">
        <v>9.71428571428571</v>
      </c>
      <c r="E35" s="132">
        <v>0.83021235521235504</v>
      </c>
      <c r="F35" s="132">
        <v>9.71428571428571</v>
      </c>
      <c r="G35" s="132">
        <v>0.83021235521235504</v>
      </c>
      <c r="H35" s="132">
        <v>9.71428571428571</v>
      </c>
      <c r="I35" s="132">
        <v>0.83021235521235504</v>
      </c>
    </row>
    <row r="36" spans="2:9" x14ac:dyDescent="0.3">
      <c r="B36" s="132">
        <v>10.1428571428571</v>
      </c>
      <c r="C36" s="132">
        <v>0.82340733590733595</v>
      </c>
      <c r="D36" s="132">
        <v>10.1428571428571</v>
      </c>
      <c r="E36" s="132">
        <v>0.82340733590733595</v>
      </c>
      <c r="F36" s="132">
        <v>10.1428571428571</v>
      </c>
      <c r="G36" s="132">
        <v>0.82340733590733595</v>
      </c>
      <c r="H36" s="132">
        <v>10.1428571428571</v>
      </c>
      <c r="I36" s="132">
        <v>0.82340733590733595</v>
      </c>
    </row>
    <row r="37" spans="2:9" x14ac:dyDescent="0.3">
      <c r="B37" s="132">
        <v>10.285714285714301</v>
      </c>
      <c r="C37" s="132">
        <v>0.81660231660231597</v>
      </c>
      <c r="D37" s="132">
        <v>10.285714285714301</v>
      </c>
      <c r="E37" s="132">
        <v>0.81660231660231597</v>
      </c>
      <c r="F37" s="132">
        <v>10.285714285714301</v>
      </c>
      <c r="G37" s="132">
        <v>0.81660231660231597</v>
      </c>
      <c r="H37" s="132">
        <v>10.285714285714301</v>
      </c>
      <c r="I37" s="132">
        <v>0.81660231660231597</v>
      </c>
    </row>
    <row r="38" spans="2:9" x14ac:dyDescent="0.3">
      <c r="B38" s="132">
        <v>11.8571428571429</v>
      </c>
      <c r="C38" s="132">
        <v>0.80979729729729699</v>
      </c>
      <c r="D38" s="132">
        <v>11.8571428571429</v>
      </c>
      <c r="E38" s="132">
        <v>0.80979729729729699</v>
      </c>
      <c r="F38" s="132">
        <v>11.8571428571429</v>
      </c>
      <c r="G38" s="132">
        <v>0.80979729729729699</v>
      </c>
      <c r="H38" s="132">
        <v>11.8571428571429</v>
      </c>
      <c r="I38" s="132">
        <v>0.80979729729729699</v>
      </c>
    </row>
    <row r="39" spans="2:9" x14ac:dyDescent="0.3">
      <c r="B39" s="132">
        <v>12.5714285714286</v>
      </c>
      <c r="C39" s="132">
        <v>0.80979729729729699</v>
      </c>
      <c r="D39" s="132">
        <v>12.5714285714286</v>
      </c>
      <c r="E39" s="132">
        <v>0.80979729729729699</v>
      </c>
      <c r="F39" s="132">
        <v>12.5714285714286</v>
      </c>
      <c r="G39" s="132">
        <v>0.80979729729729699</v>
      </c>
      <c r="H39" s="132">
        <v>12.5714285714286</v>
      </c>
      <c r="I39" s="132">
        <v>0.80979729729729699</v>
      </c>
    </row>
    <row r="40" spans="2:9" x14ac:dyDescent="0.3">
      <c r="B40" s="132">
        <v>13.1428571428571</v>
      </c>
      <c r="C40" s="132">
        <v>0.80293460833715102</v>
      </c>
      <c r="D40" s="132">
        <v>13.1428571428571</v>
      </c>
      <c r="E40" s="132">
        <v>0.80293460833715102</v>
      </c>
      <c r="F40" s="132">
        <v>13.1428571428571</v>
      </c>
      <c r="G40" s="132">
        <v>0.80293460833715102</v>
      </c>
      <c r="H40" s="132">
        <v>13.1428571428571</v>
      </c>
      <c r="I40" s="132">
        <v>0.80293460833715102</v>
      </c>
    </row>
    <row r="41" spans="2:9" x14ac:dyDescent="0.3">
      <c r="B41" s="132">
        <v>14</v>
      </c>
      <c r="C41" s="132">
        <v>0.79607191937700394</v>
      </c>
      <c r="D41" s="132">
        <v>14</v>
      </c>
      <c r="E41" s="132">
        <v>0.79607191937700394</v>
      </c>
      <c r="F41" s="132">
        <v>14</v>
      </c>
      <c r="G41" s="132">
        <v>0.79607191937700394</v>
      </c>
      <c r="H41" s="132">
        <v>14</v>
      </c>
      <c r="I41" s="132">
        <v>0.79607191937700394</v>
      </c>
    </row>
    <row r="42" spans="2:9" x14ac:dyDescent="0.3">
      <c r="B42" s="132">
        <v>14.1428571428571</v>
      </c>
      <c r="C42" s="132">
        <v>0.78234654145671101</v>
      </c>
      <c r="D42" s="132">
        <v>14.1428571428571</v>
      </c>
      <c r="E42" s="132">
        <v>0.78234654145671101</v>
      </c>
      <c r="F42" s="132">
        <v>14.1428571428571</v>
      </c>
      <c r="G42" s="132">
        <v>0.78234654145671101</v>
      </c>
      <c r="H42" s="132">
        <v>14.1428571428571</v>
      </c>
      <c r="I42" s="132">
        <v>0.78234654145671101</v>
      </c>
    </row>
    <row r="43" spans="2:9" x14ac:dyDescent="0.3">
      <c r="B43" s="132">
        <v>14.4285714285714</v>
      </c>
      <c r="C43" s="132">
        <v>0.78234654145671101</v>
      </c>
      <c r="D43" s="132">
        <v>14.4285714285714</v>
      </c>
      <c r="E43" s="132">
        <v>0.78234654145671101</v>
      </c>
      <c r="F43" s="132">
        <v>14.4285714285714</v>
      </c>
      <c r="G43" s="132">
        <v>0.78234654145671101</v>
      </c>
      <c r="H43" s="132">
        <v>14.4285714285714</v>
      </c>
      <c r="I43" s="132">
        <v>0.78234654145671101</v>
      </c>
    </row>
    <row r="44" spans="2:9" x14ac:dyDescent="0.3">
      <c r="B44" s="132">
        <v>15.1428571428571</v>
      </c>
      <c r="C44" s="132">
        <v>0.78234654145671101</v>
      </c>
      <c r="D44" s="132">
        <v>15.1428571428571</v>
      </c>
      <c r="E44" s="132">
        <v>0.78234654145671101</v>
      </c>
      <c r="F44" s="132">
        <v>15.1428571428571</v>
      </c>
      <c r="G44" s="132">
        <v>0.78234654145671101</v>
      </c>
      <c r="H44" s="132">
        <v>15.1428571428571</v>
      </c>
      <c r="I44" s="132">
        <v>0.78234654145671101</v>
      </c>
    </row>
    <row r="45" spans="2:9" x14ac:dyDescent="0.3">
      <c r="B45" s="132">
        <v>15.4285714285714</v>
      </c>
      <c r="C45" s="132">
        <v>0.77536130447941898</v>
      </c>
      <c r="D45" s="132">
        <v>15.4285714285714</v>
      </c>
      <c r="E45" s="132">
        <v>0.77536130447941898</v>
      </c>
      <c r="F45" s="132">
        <v>15.4285714285714</v>
      </c>
      <c r="G45" s="132">
        <v>0.77536130447941898</v>
      </c>
      <c r="H45" s="132">
        <v>15.4285714285714</v>
      </c>
      <c r="I45" s="132">
        <v>0.77536130447941898</v>
      </c>
    </row>
    <row r="46" spans="2:9" x14ac:dyDescent="0.3">
      <c r="B46" s="132">
        <v>15.8571428571429</v>
      </c>
      <c r="C46" s="132">
        <v>0.76837606750212695</v>
      </c>
      <c r="D46" s="132">
        <v>15.8571428571429</v>
      </c>
      <c r="E46" s="132">
        <v>0.76837606750212695</v>
      </c>
      <c r="F46" s="132">
        <v>15.8571428571429</v>
      </c>
      <c r="G46" s="132">
        <v>0.76837606750212695</v>
      </c>
      <c r="H46" s="132">
        <v>15.8571428571429</v>
      </c>
      <c r="I46" s="132">
        <v>0.76837606750212695</v>
      </c>
    </row>
    <row r="47" spans="2:9" x14ac:dyDescent="0.3">
      <c r="B47" s="132">
        <v>16</v>
      </c>
      <c r="C47" s="132">
        <v>0.76139083052483503</v>
      </c>
      <c r="D47" s="132">
        <v>16</v>
      </c>
      <c r="E47" s="132">
        <v>0.76139083052483503</v>
      </c>
      <c r="F47" s="132">
        <v>16</v>
      </c>
      <c r="G47" s="132">
        <v>0.76139083052483503</v>
      </c>
      <c r="H47" s="132">
        <v>16</v>
      </c>
      <c r="I47" s="132">
        <v>0.76139083052483503</v>
      </c>
    </row>
    <row r="48" spans="2:9" x14ac:dyDescent="0.3">
      <c r="B48" s="132">
        <v>16.8571428571429</v>
      </c>
      <c r="C48" s="132">
        <v>0.76139083052483503</v>
      </c>
      <c r="D48" s="132">
        <v>16.8571428571429</v>
      </c>
      <c r="E48" s="132">
        <v>0.76139083052483503</v>
      </c>
      <c r="F48" s="132">
        <v>16.8571428571429</v>
      </c>
      <c r="G48" s="132">
        <v>0.76139083052483503</v>
      </c>
      <c r="H48" s="132">
        <v>16.8571428571429</v>
      </c>
      <c r="I48" s="132">
        <v>0.76139083052483503</v>
      </c>
    </row>
    <row r="49" spans="2:9" x14ac:dyDescent="0.3">
      <c r="B49" s="132">
        <v>17</v>
      </c>
      <c r="C49" s="132">
        <v>0.740241085232478</v>
      </c>
      <c r="D49" s="132">
        <v>17</v>
      </c>
      <c r="E49" s="132">
        <v>0.740241085232478</v>
      </c>
      <c r="F49" s="132">
        <v>17</v>
      </c>
      <c r="G49" s="132">
        <v>0.740241085232478</v>
      </c>
      <c r="H49" s="132">
        <v>17</v>
      </c>
      <c r="I49" s="132">
        <v>0.740241085232478</v>
      </c>
    </row>
    <row r="50" spans="2:9" x14ac:dyDescent="0.3">
      <c r="B50" s="132">
        <v>17.285714285714299</v>
      </c>
      <c r="C50" s="132">
        <v>0.72614125503757398</v>
      </c>
      <c r="D50" s="132">
        <v>17.285714285714299</v>
      </c>
      <c r="E50" s="132">
        <v>0.72614125503757398</v>
      </c>
      <c r="F50" s="132">
        <v>17.285714285714299</v>
      </c>
      <c r="G50" s="132">
        <v>0.72614125503757398</v>
      </c>
      <c r="H50" s="132">
        <v>17.285714285714299</v>
      </c>
      <c r="I50" s="132">
        <v>0.72614125503757398</v>
      </c>
    </row>
    <row r="51" spans="2:9" x14ac:dyDescent="0.3">
      <c r="B51" s="132">
        <v>17.428571428571399</v>
      </c>
      <c r="C51" s="132">
        <v>0.71909133994012198</v>
      </c>
      <c r="D51" s="132">
        <v>17.428571428571399</v>
      </c>
      <c r="E51" s="132">
        <v>0.71909133994012198</v>
      </c>
      <c r="F51" s="132">
        <v>17.428571428571399</v>
      </c>
      <c r="G51" s="132">
        <v>0.71909133994012198</v>
      </c>
      <c r="H51" s="132">
        <v>17.428571428571399</v>
      </c>
      <c r="I51" s="132">
        <v>0.71909133994012198</v>
      </c>
    </row>
    <row r="52" spans="2:9" x14ac:dyDescent="0.3">
      <c r="B52" s="132">
        <v>17.571428571428601</v>
      </c>
      <c r="C52" s="132">
        <v>0.71204142484266997</v>
      </c>
      <c r="D52" s="132">
        <v>17.571428571428601</v>
      </c>
      <c r="E52" s="132">
        <v>0.71204142484266997</v>
      </c>
      <c r="F52" s="132">
        <v>17.571428571428601</v>
      </c>
      <c r="G52" s="132">
        <v>0.71204142484266997</v>
      </c>
      <c r="H52" s="132">
        <v>17.571428571428601</v>
      </c>
      <c r="I52" s="132">
        <v>0.71204142484266997</v>
      </c>
    </row>
    <row r="53" spans="2:9" x14ac:dyDescent="0.3">
      <c r="B53" s="132">
        <v>17.714285714285701</v>
      </c>
      <c r="C53" s="132">
        <v>0.69794159464776495</v>
      </c>
      <c r="D53" s="132">
        <v>17.714285714285701</v>
      </c>
      <c r="E53" s="132">
        <v>0.69794159464776495</v>
      </c>
      <c r="F53" s="132">
        <v>17.714285714285701</v>
      </c>
      <c r="G53" s="132">
        <v>0.69794159464776495</v>
      </c>
      <c r="H53" s="132">
        <v>17.714285714285701</v>
      </c>
      <c r="I53" s="132">
        <v>0.69794159464776495</v>
      </c>
    </row>
    <row r="54" spans="2:9" x14ac:dyDescent="0.3">
      <c r="B54" s="132">
        <v>18.1428571428571</v>
      </c>
      <c r="C54" s="132">
        <v>0.69089167955031305</v>
      </c>
      <c r="D54" s="132">
        <v>18.1428571428571</v>
      </c>
      <c r="E54" s="132">
        <v>0.69089167955031305</v>
      </c>
      <c r="F54" s="132">
        <v>18.1428571428571</v>
      </c>
      <c r="G54" s="132">
        <v>0.69089167955031305</v>
      </c>
      <c r="H54" s="132">
        <v>18.1428571428571</v>
      </c>
      <c r="I54" s="132">
        <v>0.69089167955031305</v>
      </c>
    </row>
    <row r="55" spans="2:9" x14ac:dyDescent="0.3">
      <c r="B55" s="132">
        <v>18.285714285714299</v>
      </c>
      <c r="C55" s="132">
        <v>0.68384176445286105</v>
      </c>
      <c r="D55" s="132">
        <v>18.285714285714299</v>
      </c>
      <c r="E55" s="132">
        <v>0.68384176445286105</v>
      </c>
      <c r="F55" s="132">
        <v>18.285714285714299</v>
      </c>
      <c r="G55" s="132">
        <v>0.68384176445286105</v>
      </c>
      <c r="H55" s="132">
        <v>18.285714285714299</v>
      </c>
      <c r="I55" s="132">
        <v>0.68384176445286105</v>
      </c>
    </row>
    <row r="56" spans="2:9" x14ac:dyDescent="0.3">
      <c r="B56" s="132">
        <v>18.571428571428601</v>
      </c>
      <c r="C56" s="132">
        <v>0.67679184935540904</v>
      </c>
      <c r="D56" s="132">
        <v>18.571428571428601</v>
      </c>
      <c r="E56" s="132">
        <v>0.67679184935540904</v>
      </c>
      <c r="F56" s="132">
        <v>18.571428571428601</v>
      </c>
      <c r="G56" s="132">
        <v>0.67679184935540904</v>
      </c>
      <c r="H56" s="132">
        <v>18.571428571428601</v>
      </c>
      <c r="I56" s="132">
        <v>0.67679184935540904</v>
      </c>
    </row>
    <row r="57" spans="2:9" x14ac:dyDescent="0.3">
      <c r="B57" s="132">
        <v>19.1428571428571</v>
      </c>
      <c r="C57" s="132">
        <v>0.66974193425795703</v>
      </c>
      <c r="D57" s="132">
        <v>19.1428571428571</v>
      </c>
      <c r="E57" s="132">
        <v>0.66974193425795703</v>
      </c>
      <c r="F57" s="132">
        <v>19.1428571428571</v>
      </c>
      <c r="G57" s="132">
        <v>0.66974193425795703</v>
      </c>
      <c r="H57" s="132">
        <v>19.1428571428571</v>
      </c>
      <c r="I57" s="132">
        <v>0.66974193425795703</v>
      </c>
    </row>
    <row r="58" spans="2:9" x14ac:dyDescent="0.3">
      <c r="B58" s="132">
        <v>19.285714285714299</v>
      </c>
      <c r="C58" s="132">
        <v>0.66269201916050402</v>
      </c>
      <c r="D58" s="132">
        <v>19.285714285714299</v>
      </c>
      <c r="E58" s="132">
        <v>0.66269201916050402</v>
      </c>
      <c r="F58" s="132">
        <v>19.285714285714299</v>
      </c>
      <c r="G58" s="132">
        <v>0.66269201916050402</v>
      </c>
      <c r="H58" s="132">
        <v>19.285714285714299</v>
      </c>
      <c r="I58" s="132">
        <v>0.66269201916050402</v>
      </c>
    </row>
    <row r="59" spans="2:9" x14ac:dyDescent="0.3">
      <c r="B59" s="132">
        <v>20.1428571428571</v>
      </c>
      <c r="C59" s="132">
        <v>0.65564210406305201</v>
      </c>
      <c r="D59" s="132">
        <v>20.1428571428571</v>
      </c>
      <c r="E59" s="132">
        <v>0.65564210406305201</v>
      </c>
      <c r="F59" s="132">
        <v>20.1428571428571</v>
      </c>
      <c r="G59" s="132">
        <v>0.65564210406305201</v>
      </c>
      <c r="H59" s="132">
        <v>20.1428571428571</v>
      </c>
      <c r="I59" s="132">
        <v>0.65564210406305201</v>
      </c>
    </row>
    <row r="60" spans="2:9" x14ac:dyDescent="0.3">
      <c r="B60" s="132">
        <v>20.285714285714299</v>
      </c>
      <c r="C60" s="132">
        <v>0.6485921889656</v>
      </c>
      <c r="D60" s="132">
        <v>20.285714285714299</v>
      </c>
      <c r="E60" s="132">
        <v>0.6485921889656</v>
      </c>
      <c r="F60" s="132">
        <v>20.285714285714299</v>
      </c>
      <c r="G60" s="132">
        <v>0.6485921889656</v>
      </c>
      <c r="H60" s="132">
        <v>20.285714285714299</v>
      </c>
      <c r="I60" s="132">
        <v>0.6485921889656</v>
      </c>
    </row>
    <row r="61" spans="2:9" x14ac:dyDescent="0.3">
      <c r="B61" s="132">
        <v>20.428571428571399</v>
      </c>
      <c r="C61" s="132">
        <v>0.64154227386814799</v>
      </c>
      <c r="D61" s="132">
        <v>20.428571428571399</v>
      </c>
      <c r="E61" s="132">
        <v>0.64154227386814799</v>
      </c>
      <c r="F61" s="132">
        <v>20.428571428571399</v>
      </c>
      <c r="G61" s="132">
        <v>0.64154227386814799</v>
      </c>
      <c r="H61" s="132">
        <v>20.428571428571399</v>
      </c>
      <c r="I61" s="132">
        <v>0.64154227386814799</v>
      </c>
    </row>
    <row r="62" spans="2:9" x14ac:dyDescent="0.3">
      <c r="B62" s="132">
        <v>20.571428571428601</v>
      </c>
      <c r="C62" s="132">
        <v>0.64154227386814799</v>
      </c>
      <c r="D62" s="132">
        <v>20.571428571428601</v>
      </c>
      <c r="E62" s="132">
        <v>0.64154227386814799</v>
      </c>
      <c r="F62" s="132">
        <v>20.571428571428601</v>
      </c>
      <c r="G62" s="132">
        <v>0.64154227386814799</v>
      </c>
      <c r="H62" s="132">
        <v>20.571428571428601</v>
      </c>
      <c r="I62" s="132">
        <v>0.64154227386814799</v>
      </c>
    </row>
    <row r="63" spans="2:9" x14ac:dyDescent="0.3">
      <c r="B63" s="132">
        <v>20.714285714285701</v>
      </c>
      <c r="C63" s="132">
        <v>0.63433393371232605</v>
      </c>
      <c r="D63" s="132">
        <v>20.714285714285701</v>
      </c>
      <c r="E63" s="132">
        <v>0.63433393371232605</v>
      </c>
      <c r="F63" s="132">
        <v>20.714285714285701</v>
      </c>
      <c r="G63" s="132">
        <v>0.63433393371232605</v>
      </c>
      <c r="H63" s="132">
        <v>20.714285714285701</v>
      </c>
      <c r="I63" s="132">
        <v>0.63433393371232605</v>
      </c>
    </row>
    <row r="64" spans="2:9" x14ac:dyDescent="0.3">
      <c r="B64" s="132">
        <v>22.714285714285701</v>
      </c>
      <c r="C64" s="132">
        <v>0.62712559355650399</v>
      </c>
      <c r="D64" s="132">
        <v>22.714285714285701</v>
      </c>
      <c r="E64" s="132">
        <v>0.62712559355650399</v>
      </c>
      <c r="F64" s="132">
        <v>22.714285714285701</v>
      </c>
      <c r="G64" s="132">
        <v>0.62712559355650399</v>
      </c>
      <c r="H64" s="132">
        <v>22.714285714285701</v>
      </c>
      <c r="I64" s="132">
        <v>0.62712559355650399</v>
      </c>
    </row>
    <row r="65" spans="2:9" x14ac:dyDescent="0.3">
      <c r="B65" s="132">
        <v>23.1428571428571</v>
      </c>
      <c r="C65" s="132">
        <v>0.62712559355650399</v>
      </c>
      <c r="D65" s="132">
        <v>23.1428571428571</v>
      </c>
      <c r="E65" s="132">
        <v>0.62712559355650399</v>
      </c>
      <c r="F65" s="132">
        <v>23.1428571428571</v>
      </c>
      <c r="G65" s="132">
        <v>0.62712559355650399</v>
      </c>
      <c r="H65" s="132">
        <v>23.1428571428571</v>
      </c>
      <c r="I65" s="132">
        <v>0.62712559355650399</v>
      </c>
    </row>
    <row r="66" spans="2:9" x14ac:dyDescent="0.3">
      <c r="B66" s="132">
        <v>23.285714285714299</v>
      </c>
      <c r="C66" s="132">
        <v>0.62712559355650399</v>
      </c>
      <c r="D66" s="132">
        <v>23.285714285714299</v>
      </c>
      <c r="E66" s="132">
        <v>0.62712559355650399</v>
      </c>
      <c r="F66" s="132">
        <v>23.285714285714299</v>
      </c>
      <c r="G66" s="132">
        <v>0.62712559355650399</v>
      </c>
      <c r="H66" s="132">
        <v>23.285714285714299</v>
      </c>
      <c r="I66" s="132">
        <v>0.62712559355650399</v>
      </c>
    </row>
    <row r="67" spans="2:9" x14ac:dyDescent="0.3">
      <c r="B67" s="132">
        <v>24.1428571428571</v>
      </c>
      <c r="C67" s="132">
        <v>0.61974764539701599</v>
      </c>
      <c r="D67" s="132">
        <v>24.1428571428571</v>
      </c>
      <c r="E67" s="132">
        <v>0.61974764539701599</v>
      </c>
      <c r="F67" s="132">
        <v>24.1428571428571</v>
      </c>
      <c r="G67" s="132">
        <v>0.61974764539701599</v>
      </c>
      <c r="H67" s="132">
        <v>24.1428571428571</v>
      </c>
      <c r="I67" s="132">
        <v>0.61974764539701599</v>
      </c>
    </row>
    <row r="68" spans="2:9" x14ac:dyDescent="0.3">
      <c r="B68" s="132">
        <v>24.428571428571399</v>
      </c>
      <c r="C68" s="132">
        <v>0.61974764539701599</v>
      </c>
      <c r="D68" s="132">
        <v>24.428571428571399</v>
      </c>
      <c r="E68" s="132">
        <v>0.61974764539701599</v>
      </c>
      <c r="F68" s="132">
        <v>24.428571428571399</v>
      </c>
      <c r="G68" s="132">
        <v>0.61974764539701599</v>
      </c>
      <c r="H68" s="132">
        <v>24.428571428571399</v>
      </c>
      <c r="I68" s="132">
        <v>0.61974764539701599</v>
      </c>
    </row>
    <row r="69" spans="2:9" x14ac:dyDescent="0.3">
      <c r="B69" s="132">
        <v>25.8571428571429</v>
      </c>
      <c r="C69" s="132">
        <v>0.61228080629584702</v>
      </c>
      <c r="D69" s="132">
        <v>25.8571428571429</v>
      </c>
      <c r="E69" s="132">
        <v>0.61228080629584702</v>
      </c>
      <c r="F69" s="132">
        <v>25.8571428571429</v>
      </c>
      <c r="G69" s="132">
        <v>0.61228080629584702</v>
      </c>
      <c r="H69" s="132">
        <v>25.8571428571429</v>
      </c>
      <c r="I69" s="132">
        <v>0.61228080629584702</v>
      </c>
    </row>
    <row r="70" spans="2:9" x14ac:dyDescent="0.3">
      <c r="B70" s="132">
        <v>26</v>
      </c>
      <c r="C70" s="132">
        <v>0.60481396719467795</v>
      </c>
      <c r="D70" s="132">
        <v>26</v>
      </c>
      <c r="E70" s="132">
        <v>0.60481396719467795</v>
      </c>
      <c r="F70" s="132">
        <v>26</v>
      </c>
      <c r="G70" s="132">
        <v>0.60481396719467795</v>
      </c>
      <c r="H70" s="132">
        <v>26</v>
      </c>
      <c r="I70" s="132">
        <v>0.60481396719467795</v>
      </c>
    </row>
    <row r="71" spans="2:9" x14ac:dyDescent="0.3">
      <c r="B71" s="132">
        <v>26.285714285714299</v>
      </c>
      <c r="C71" s="132">
        <v>0.60481396719467795</v>
      </c>
      <c r="D71" s="132">
        <v>26.285714285714299</v>
      </c>
      <c r="E71" s="132">
        <v>0.60481396719467795</v>
      </c>
      <c r="F71" s="132">
        <v>26.285714285714299</v>
      </c>
      <c r="G71" s="132">
        <v>0.60481396719467795</v>
      </c>
      <c r="H71" s="132">
        <v>26.285714285714299</v>
      </c>
      <c r="I71" s="132">
        <v>0.60481396719467795</v>
      </c>
    </row>
    <row r="72" spans="2:9" x14ac:dyDescent="0.3">
      <c r="B72" s="132">
        <v>26.428571428571399</v>
      </c>
      <c r="C72" s="132">
        <v>0.59725379260474498</v>
      </c>
      <c r="D72" s="132">
        <v>26.428571428571399</v>
      </c>
      <c r="E72" s="132">
        <v>0.59725379260474498</v>
      </c>
      <c r="F72" s="132">
        <v>26.428571428571399</v>
      </c>
      <c r="G72" s="132">
        <v>0.59725379260474498</v>
      </c>
      <c r="H72" s="132">
        <v>26.428571428571399</v>
      </c>
      <c r="I72" s="132">
        <v>0.59725379260474498</v>
      </c>
    </row>
    <row r="73" spans="2:9" x14ac:dyDescent="0.3">
      <c r="B73" s="132">
        <v>26.714285714285701</v>
      </c>
      <c r="C73" s="132">
        <v>0.58969361801481102</v>
      </c>
      <c r="D73" s="132">
        <v>26.714285714285701</v>
      </c>
      <c r="E73" s="132">
        <v>0.58969361801481102</v>
      </c>
      <c r="F73" s="132">
        <v>26.714285714285701</v>
      </c>
      <c r="G73" s="132">
        <v>0.58969361801481102</v>
      </c>
      <c r="H73" s="132">
        <v>26.714285714285701</v>
      </c>
      <c r="I73" s="132">
        <v>0.58969361801481102</v>
      </c>
    </row>
    <row r="74" spans="2:9" x14ac:dyDescent="0.3">
      <c r="B74" s="132">
        <v>27</v>
      </c>
      <c r="C74" s="132">
        <v>0.58213344342487805</v>
      </c>
      <c r="D74" s="132">
        <v>27</v>
      </c>
      <c r="E74" s="132">
        <v>0.58213344342487805</v>
      </c>
      <c r="F74" s="132">
        <v>27</v>
      </c>
      <c r="G74" s="132">
        <v>0.58213344342487805</v>
      </c>
      <c r="H74" s="132">
        <v>27</v>
      </c>
      <c r="I74" s="132">
        <v>0.58213344342487805</v>
      </c>
    </row>
    <row r="75" spans="2:9" x14ac:dyDescent="0.3">
      <c r="B75" s="132">
        <v>27.285714285714299</v>
      </c>
      <c r="C75" s="132">
        <v>0.57457326883494497</v>
      </c>
      <c r="D75" s="132">
        <v>27.285714285714299</v>
      </c>
      <c r="E75" s="132">
        <v>0.57457326883494497</v>
      </c>
      <c r="F75" s="132">
        <v>27.285714285714299</v>
      </c>
      <c r="G75" s="132">
        <v>0.57457326883494497</v>
      </c>
      <c r="H75" s="132">
        <v>27.285714285714299</v>
      </c>
      <c r="I75" s="132">
        <v>0.57457326883494497</v>
      </c>
    </row>
    <row r="76" spans="2:9" x14ac:dyDescent="0.3">
      <c r="B76" s="132">
        <v>27.428571428571399</v>
      </c>
      <c r="C76" s="132">
        <v>0.55945291965507804</v>
      </c>
      <c r="D76" s="132">
        <v>27.428571428571399</v>
      </c>
      <c r="E76" s="132">
        <v>0.55945291965507804</v>
      </c>
      <c r="F76" s="132">
        <v>27.428571428571399</v>
      </c>
      <c r="G76" s="132">
        <v>0.55945291965507804</v>
      </c>
      <c r="H76" s="132">
        <v>27.428571428571399</v>
      </c>
      <c r="I76" s="132">
        <v>0.55945291965507804</v>
      </c>
    </row>
    <row r="77" spans="2:9" x14ac:dyDescent="0.3">
      <c r="B77" s="132">
        <v>27.571428571428601</v>
      </c>
      <c r="C77" s="132">
        <v>0.55189274506514396</v>
      </c>
      <c r="D77" s="132">
        <v>27.571428571428601</v>
      </c>
      <c r="E77" s="132">
        <v>0.55189274506514396</v>
      </c>
      <c r="F77" s="132">
        <v>27.571428571428601</v>
      </c>
      <c r="G77" s="132">
        <v>0.55189274506514396</v>
      </c>
      <c r="H77" s="132">
        <v>27.571428571428601</v>
      </c>
      <c r="I77" s="132">
        <v>0.55189274506514396</v>
      </c>
    </row>
    <row r="78" spans="2:9" x14ac:dyDescent="0.3">
      <c r="B78" s="132">
        <v>30.571428571428601</v>
      </c>
      <c r="C78" s="132">
        <v>0.544332570475211</v>
      </c>
      <c r="D78" s="132">
        <v>30.571428571428601</v>
      </c>
      <c r="E78" s="132">
        <v>0.544332570475211</v>
      </c>
      <c r="F78" s="132">
        <v>30.571428571428601</v>
      </c>
      <c r="G78" s="132">
        <v>0.544332570475211</v>
      </c>
      <c r="H78" s="132">
        <v>30.571428571428601</v>
      </c>
      <c r="I78" s="132">
        <v>0.544332570475211</v>
      </c>
    </row>
    <row r="79" spans="2:9" x14ac:dyDescent="0.3">
      <c r="B79" s="132">
        <v>32.714285714285701</v>
      </c>
      <c r="C79" s="132">
        <v>0.53677239588527703</v>
      </c>
      <c r="D79" s="132">
        <v>32.714285714285701</v>
      </c>
      <c r="E79" s="132">
        <v>0.53677239588527703</v>
      </c>
      <c r="F79" s="132">
        <v>32.714285714285701</v>
      </c>
      <c r="G79" s="132">
        <v>0.53677239588527703</v>
      </c>
      <c r="H79" s="132">
        <v>32.714285714285701</v>
      </c>
      <c r="I79" s="132">
        <v>0.53677239588527703</v>
      </c>
    </row>
    <row r="80" spans="2:9" x14ac:dyDescent="0.3">
      <c r="B80" s="132">
        <v>35</v>
      </c>
      <c r="C80" s="132">
        <v>0.53677239588527703</v>
      </c>
      <c r="D80" s="132">
        <v>35</v>
      </c>
      <c r="E80" s="132">
        <v>0.53677239588527703</v>
      </c>
      <c r="F80" s="132">
        <v>35</v>
      </c>
      <c r="G80" s="132">
        <v>0.53677239588527703</v>
      </c>
      <c r="H80" s="132">
        <v>35</v>
      </c>
      <c r="I80" s="132">
        <v>0.53677239588527703</v>
      </c>
    </row>
    <row r="81" spans="2:9" x14ac:dyDescent="0.3">
      <c r="B81" s="132">
        <v>35.142857142857103</v>
      </c>
      <c r="C81" s="132">
        <v>0.52910421880120195</v>
      </c>
      <c r="D81" s="132">
        <v>35.142857142857103</v>
      </c>
      <c r="E81" s="132">
        <v>0.52910421880120195</v>
      </c>
      <c r="F81" s="132">
        <v>35.142857142857103</v>
      </c>
      <c r="G81" s="132">
        <v>0.52910421880120195</v>
      </c>
      <c r="H81" s="132">
        <v>35.142857142857103</v>
      </c>
      <c r="I81" s="132">
        <v>0.52910421880120195</v>
      </c>
    </row>
    <row r="82" spans="2:9" x14ac:dyDescent="0.3">
      <c r="B82" s="132">
        <v>35.285714285714299</v>
      </c>
      <c r="C82" s="132">
        <v>0.52143604171712599</v>
      </c>
      <c r="D82" s="132">
        <v>35.285714285714299</v>
      </c>
      <c r="E82" s="132">
        <v>0.52143604171712599</v>
      </c>
      <c r="F82" s="132">
        <v>35.285714285714299</v>
      </c>
      <c r="G82" s="132">
        <v>0.52143604171712599</v>
      </c>
      <c r="H82" s="132">
        <v>35.285714285714299</v>
      </c>
      <c r="I82" s="132">
        <v>0.52143604171712599</v>
      </c>
    </row>
    <row r="83" spans="2:9" x14ac:dyDescent="0.3">
      <c r="B83" s="132">
        <v>35.428571428571402</v>
      </c>
      <c r="C83" s="132">
        <v>0.51376786463305102</v>
      </c>
      <c r="D83" s="132">
        <v>35.428571428571402</v>
      </c>
      <c r="E83" s="132">
        <v>0.51376786463305102</v>
      </c>
      <c r="F83" s="132">
        <v>35.428571428571402</v>
      </c>
      <c r="G83" s="132">
        <v>0.51376786463305102</v>
      </c>
      <c r="H83" s="132">
        <v>35.428571428571402</v>
      </c>
      <c r="I83" s="132">
        <v>0.51376786463305102</v>
      </c>
    </row>
    <row r="84" spans="2:9" x14ac:dyDescent="0.3">
      <c r="B84" s="132">
        <v>35.714285714285701</v>
      </c>
      <c r="C84" s="132">
        <v>0.50609968754897605</v>
      </c>
      <c r="D84" s="132">
        <v>35.714285714285701</v>
      </c>
      <c r="E84" s="132">
        <v>0.50609968754897605</v>
      </c>
      <c r="F84" s="132">
        <v>35.714285714285701</v>
      </c>
      <c r="G84" s="132">
        <v>0.50609968754897605</v>
      </c>
      <c r="H84" s="132">
        <v>35.714285714285701</v>
      </c>
      <c r="I84" s="132">
        <v>0.50609968754897605</v>
      </c>
    </row>
    <row r="85" spans="2:9" x14ac:dyDescent="0.3">
      <c r="B85" s="132">
        <v>35.857142857142897</v>
      </c>
      <c r="C85" s="132">
        <v>0.49843151046489997</v>
      </c>
      <c r="D85" s="132">
        <v>35.857142857142897</v>
      </c>
      <c r="E85" s="132">
        <v>0.49843151046489997</v>
      </c>
      <c r="F85" s="132">
        <v>35.857142857142897</v>
      </c>
      <c r="G85" s="132">
        <v>0.49843151046489997</v>
      </c>
      <c r="H85" s="132">
        <v>35.857142857142897</v>
      </c>
      <c r="I85" s="132">
        <v>0.49843151046489997</v>
      </c>
    </row>
    <row r="86" spans="2:9" x14ac:dyDescent="0.3">
      <c r="B86" s="132">
        <v>36.285714285714299</v>
      </c>
      <c r="C86" s="132">
        <v>0.49076333338082501</v>
      </c>
      <c r="D86" s="132">
        <v>36.285714285714299</v>
      </c>
      <c r="E86" s="132">
        <v>0.49076333338082501</v>
      </c>
      <c r="F86" s="132">
        <v>36.285714285714299</v>
      </c>
      <c r="G86" s="132">
        <v>0.49076333338082501</v>
      </c>
      <c r="H86" s="132">
        <v>36.285714285714299</v>
      </c>
      <c r="I86" s="132">
        <v>0.49076333338082501</v>
      </c>
    </row>
    <row r="87" spans="2:9" x14ac:dyDescent="0.3">
      <c r="B87" s="132">
        <v>36.714285714285701</v>
      </c>
      <c r="C87" s="132">
        <v>0.49076333338082501</v>
      </c>
      <c r="D87" s="132">
        <v>36.714285714285701</v>
      </c>
      <c r="E87" s="132">
        <v>0.49076333338082501</v>
      </c>
      <c r="F87" s="132">
        <v>36.714285714285701</v>
      </c>
      <c r="G87" s="132">
        <v>0.49076333338082501</v>
      </c>
      <c r="H87" s="132">
        <v>36.714285714285701</v>
      </c>
      <c r="I87" s="132">
        <v>0.49076333338082501</v>
      </c>
    </row>
    <row r="88" spans="2:9" x14ac:dyDescent="0.3">
      <c r="B88" s="132">
        <v>37.285714285714299</v>
      </c>
      <c r="C88" s="132">
        <v>0.47518354501952897</v>
      </c>
      <c r="D88" s="132">
        <v>37.285714285714299</v>
      </c>
      <c r="E88" s="132">
        <v>0.47518354501952897</v>
      </c>
      <c r="F88" s="132">
        <v>37.285714285714299</v>
      </c>
      <c r="G88" s="132">
        <v>0.47518354501952897</v>
      </c>
      <c r="H88" s="132">
        <v>37.285714285714299</v>
      </c>
      <c r="I88" s="132">
        <v>0.47518354501952897</v>
      </c>
    </row>
    <row r="89" spans="2:9" x14ac:dyDescent="0.3">
      <c r="B89" s="132">
        <v>38.285714285714299</v>
      </c>
      <c r="C89" s="132">
        <v>0.46739365083888101</v>
      </c>
      <c r="D89" s="132">
        <v>38.285714285714299</v>
      </c>
      <c r="E89" s="132">
        <v>0.46739365083888101</v>
      </c>
      <c r="F89" s="132">
        <v>38.285714285714299</v>
      </c>
      <c r="G89" s="132">
        <v>0.46739365083888101</v>
      </c>
      <c r="H89" s="132">
        <v>38.285714285714299</v>
      </c>
      <c r="I89" s="132">
        <v>0.46739365083888101</v>
      </c>
    </row>
    <row r="90" spans="2:9" x14ac:dyDescent="0.3">
      <c r="B90" s="132">
        <v>39.285714285714299</v>
      </c>
      <c r="C90" s="132">
        <v>0.459603756658233</v>
      </c>
      <c r="D90" s="132">
        <v>39.285714285714299</v>
      </c>
      <c r="E90" s="132">
        <v>0.459603756658233</v>
      </c>
      <c r="F90" s="132">
        <v>39.285714285714299</v>
      </c>
      <c r="G90" s="132">
        <v>0.459603756658233</v>
      </c>
      <c r="H90" s="132">
        <v>39.285714285714299</v>
      </c>
      <c r="I90" s="132">
        <v>0.459603756658233</v>
      </c>
    </row>
    <row r="91" spans="2:9" x14ac:dyDescent="0.3">
      <c r="B91" s="132">
        <v>39.428571428571402</v>
      </c>
      <c r="C91" s="132">
        <v>0.45181386247758498</v>
      </c>
      <c r="D91" s="132">
        <v>39.428571428571402</v>
      </c>
      <c r="E91" s="132">
        <v>0.45181386247758498</v>
      </c>
      <c r="F91" s="132">
        <v>39.428571428571402</v>
      </c>
      <c r="G91" s="132">
        <v>0.45181386247758498</v>
      </c>
      <c r="H91" s="132">
        <v>39.428571428571402</v>
      </c>
      <c r="I91" s="132">
        <v>0.45181386247758498</v>
      </c>
    </row>
    <row r="92" spans="2:9" x14ac:dyDescent="0.3">
      <c r="B92" s="132">
        <v>44.142857142857103</v>
      </c>
      <c r="C92" s="132">
        <v>0.44402396829693702</v>
      </c>
      <c r="D92" s="132">
        <v>44.142857142857103</v>
      </c>
      <c r="E92" s="132">
        <v>0.44402396829693702</v>
      </c>
      <c r="F92" s="132">
        <v>44.142857142857103</v>
      </c>
      <c r="G92" s="132">
        <v>0.44402396829693702</v>
      </c>
      <c r="H92" s="132">
        <v>44.142857142857103</v>
      </c>
      <c r="I92" s="132">
        <v>0.44402396829693702</v>
      </c>
    </row>
    <row r="93" spans="2:9" x14ac:dyDescent="0.3">
      <c r="B93" s="132">
        <v>44.285714285714299</v>
      </c>
      <c r="C93" s="132">
        <v>0.42844417993564099</v>
      </c>
      <c r="D93" s="132">
        <v>44.285714285714299</v>
      </c>
      <c r="E93" s="132">
        <v>0.42844417993564099</v>
      </c>
      <c r="F93" s="132">
        <v>44.285714285714299</v>
      </c>
      <c r="G93" s="132">
        <v>0.42844417993564099</v>
      </c>
      <c r="H93" s="132">
        <v>44.285714285714299</v>
      </c>
      <c r="I93" s="132">
        <v>0.42844417993564099</v>
      </c>
    </row>
    <row r="94" spans="2:9" x14ac:dyDescent="0.3">
      <c r="B94" s="132">
        <v>44.428571428571402</v>
      </c>
      <c r="C94" s="132">
        <v>0.42065428575499297</v>
      </c>
      <c r="D94" s="132">
        <v>44.428571428571402</v>
      </c>
      <c r="E94" s="132">
        <v>0.42065428575499297</v>
      </c>
      <c r="F94" s="132">
        <v>44.428571428571402</v>
      </c>
      <c r="G94" s="132">
        <v>0.42065428575499297</v>
      </c>
      <c r="H94" s="132">
        <v>44.428571428571402</v>
      </c>
      <c r="I94" s="132">
        <v>0.42065428575499297</v>
      </c>
    </row>
    <row r="95" spans="2:9" x14ac:dyDescent="0.3">
      <c r="B95" s="132">
        <v>44.857142857142897</v>
      </c>
      <c r="C95" s="132">
        <v>0.41286439157434501</v>
      </c>
      <c r="D95" s="132">
        <v>44.857142857142897</v>
      </c>
      <c r="E95" s="132">
        <v>0.41286439157434501</v>
      </c>
      <c r="F95" s="132">
        <v>44.857142857142897</v>
      </c>
      <c r="G95" s="132">
        <v>0.41286439157434501</v>
      </c>
      <c r="H95" s="132">
        <v>44.857142857142897</v>
      </c>
      <c r="I95" s="132">
        <v>0.41286439157434501</v>
      </c>
    </row>
    <row r="96" spans="2:9" x14ac:dyDescent="0.3">
      <c r="B96" s="132">
        <v>45.428571428571402</v>
      </c>
      <c r="C96" s="132">
        <v>0.405074497393697</v>
      </c>
      <c r="D96" s="132">
        <v>45.428571428571402</v>
      </c>
      <c r="E96" s="132">
        <v>0.405074497393697</v>
      </c>
      <c r="F96" s="132">
        <v>45.428571428571402</v>
      </c>
      <c r="G96" s="132">
        <v>0.405074497393697</v>
      </c>
      <c r="H96" s="132">
        <v>45.428571428571402</v>
      </c>
      <c r="I96" s="132">
        <v>0.405074497393697</v>
      </c>
    </row>
    <row r="97" spans="2:9" x14ac:dyDescent="0.3">
      <c r="B97" s="132">
        <v>46.285714285714299</v>
      </c>
      <c r="C97" s="132">
        <v>0.39728460321304898</v>
      </c>
      <c r="D97" s="132">
        <v>46.285714285714299</v>
      </c>
      <c r="E97" s="132">
        <v>0.39728460321304898</v>
      </c>
      <c r="F97" s="132">
        <v>46.285714285714299</v>
      </c>
      <c r="G97" s="132">
        <v>0.39728460321304898</v>
      </c>
      <c r="H97" s="132">
        <v>46.285714285714299</v>
      </c>
      <c r="I97" s="132">
        <v>0.39728460321304898</v>
      </c>
    </row>
    <row r="98" spans="2:9" x14ac:dyDescent="0.3">
      <c r="B98" s="132">
        <v>46.714285714285701</v>
      </c>
      <c r="C98" s="132">
        <v>0.39728460321304898</v>
      </c>
      <c r="D98" s="132">
        <v>46.714285714285701</v>
      </c>
      <c r="E98" s="132">
        <v>0.39728460321304898</v>
      </c>
      <c r="F98" s="132">
        <v>46.714285714285701</v>
      </c>
      <c r="G98" s="132">
        <v>0.39728460321304898</v>
      </c>
      <c r="H98" s="132">
        <v>46.714285714285701</v>
      </c>
      <c r="I98" s="132">
        <v>0.39728460321304898</v>
      </c>
    </row>
    <row r="99" spans="2:9" x14ac:dyDescent="0.3">
      <c r="B99" s="132">
        <v>47.285714285714299</v>
      </c>
      <c r="C99" s="132">
        <v>0.38933891114878799</v>
      </c>
      <c r="D99" s="132">
        <v>47.285714285714299</v>
      </c>
      <c r="E99" s="132">
        <v>0.38933891114878799</v>
      </c>
      <c r="F99" s="132">
        <v>47.285714285714299</v>
      </c>
      <c r="G99" s="132">
        <v>0.38933891114878799</v>
      </c>
      <c r="H99" s="132">
        <v>47.285714285714299</v>
      </c>
      <c r="I99" s="132">
        <v>0.38933891114878799</v>
      </c>
    </row>
    <row r="100" spans="2:9" x14ac:dyDescent="0.3">
      <c r="B100" s="132">
        <v>49.857142857142897</v>
      </c>
      <c r="C100" s="132">
        <v>0.38933891114878799</v>
      </c>
      <c r="D100" s="132">
        <v>49.857142857142897</v>
      </c>
      <c r="E100" s="132">
        <v>0.38933891114878799</v>
      </c>
      <c r="F100" s="132">
        <v>49.857142857142897</v>
      </c>
      <c r="G100" s="132">
        <v>0.38933891114878799</v>
      </c>
      <c r="H100" s="132">
        <v>49.857142857142897</v>
      </c>
      <c r="I100" s="132">
        <v>0.38933891114878799</v>
      </c>
    </row>
    <row r="101" spans="2:9" x14ac:dyDescent="0.3">
      <c r="B101" s="132">
        <v>54.142857142857103</v>
      </c>
      <c r="C101" s="132">
        <v>0.381227683833188</v>
      </c>
      <c r="D101" s="132">
        <v>54.142857142857103</v>
      </c>
      <c r="E101" s="132">
        <v>0.381227683833188</v>
      </c>
      <c r="F101" s="132">
        <v>54.142857142857103</v>
      </c>
      <c r="G101" s="132">
        <v>0.381227683833188</v>
      </c>
      <c r="H101" s="132">
        <v>54.142857142857103</v>
      </c>
      <c r="I101" s="132">
        <v>0.381227683833188</v>
      </c>
    </row>
    <row r="102" spans="2:9" x14ac:dyDescent="0.3">
      <c r="B102" s="132">
        <v>54.285714285714299</v>
      </c>
      <c r="C102" s="132">
        <v>0.37311645651758801</v>
      </c>
      <c r="D102" s="132">
        <v>54.285714285714299</v>
      </c>
      <c r="E102" s="132">
        <v>0.37311645651758801</v>
      </c>
      <c r="F102" s="132">
        <v>54.285714285714299</v>
      </c>
      <c r="G102" s="132">
        <v>0.37311645651758801</v>
      </c>
      <c r="H102" s="132">
        <v>54.285714285714299</v>
      </c>
      <c r="I102" s="132">
        <v>0.37311645651758801</v>
      </c>
    </row>
    <row r="103" spans="2:9" x14ac:dyDescent="0.3">
      <c r="B103" s="132">
        <v>55.857142857142897</v>
      </c>
      <c r="C103" s="132">
        <v>0.36500522920198802</v>
      </c>
      <c r="D103" s="132">
        <v>55.857142857142897</v>
      </c>
      <c r="E103" s="132">
        <v>0.36500522920198802</v>
      </c>
      <c r="F103" s="132">
        <v>55.857142857142897</v>
      </c>
      <c r="G103" s="132">
        <v>0.36500522920198802</v>
      </c>
      <c r="H103" s="132">
        <v>55.857142857142897</v>
      </c>
      <c r="I103" s="132">
        <v>0.36500522920198802</v>
      </c>
    </row>
    <row r="104" spans="2:9" x14ac:dyDescent="0.3">
      <c r="B104" s="132">
        <v>59.285714285714299</v>
      </c>
      <c r="C104" s="132">
        <v>0.35689400188638898</v>
      </c>
      <c r="D104" s="132">
        <v>59.285714285714299</v>
      </c>
      <c r="E104" s="132">
        <v>0.35689400188638898</v>
      </c>
      <c r="F104" s="132">
        <v>59.285714285714299</v>
      </c>
      <c r="G104" s="132">
        <v>0.35689400188638898</v>
      </c>
      <c r="H104" s="132">
        <v>59.285714285714299</v>
      </c>
      <c r="I104" s="132">
        <v>0.35689400188638898</v>
      </c>
    </row>
    <row r="105" spans="2:9" x14ac:dyDescent="0.3">
      <c r="B105" s="132">
        <v>60.571428571428598</v>
      </c>
      <c r="C105" s="132">
        <v>0.34878277457078899</v>
      </c>
      <c r="D105" s="132">
        <v>60.571428571428598</v>
      </c>
      <c r="E105" s="132">
        <v>0.34878277457078899</v>
      </c>
      <c r="F105" s="132">
        <v>60.571428571428598</v>
      </c>
      <c r="G105" s="132">
        <v>0.34878277457078899</v>
      </c>
      <c r="H105" s="132">
        <v>60.571428571428598</v>
      </c>
      <c r="I105" s="132">
        <v>0.34878277457078899</v>
      </c>
    </row>
    <row r="106" spans="2:9" x14ac:dyDescent="0.3">
      <c r="B106" s="132">
        <v>61.571428571428598</v>
      </c>
      <c r="C106" s="132">
        <v>0.340671547255189</v>
      </c>
      <c r="D106" s="132">
        <v>61.571428571428598</v>
      </c>
      <c r="E106" s="132">
        <v>0.340671547255189</v>
      </c>
      <c r="F106" s="132">
        <v>61.571428571428598</v>
      </c>
      <c r="G106" s="132">
        <v>0.340671547255189</v>
      </c>
      <c r="H106" s="132">
        <v>61.571428571428598</v>
      </c>
      <c r="I106" s="132">
        <v>0.340671547255189</v>
      </c>
    </row>
    <row r="107" spans="2:9" x14ac:dyDescent="0.3">
      <c r="B107" s="132">
        <v>63.428571428571402</v>
      </c>
      <c r="C107" s="132">
        <v>0.33256031993958901</v>
      </c>
      <c r="D107" s="132">
        <v>63.428571428571402</v>
      </c>
      <c r="E107" s="132">
        <v>0.33256031993958901</v>
      </c>
      <c r="F107" s="132">
        <v>63.428571428571402</v>
      </c>
      <c r="G107" s="132">
        <v>0.33256031993958901</v>
      </c>
      <c r="H107" s="132">
        <v>63.428571428571402</v>
      </c>
      <c r="I107" s="132">
        <v>0.33256031993958901</v>
      </c>
    </row>
    <row r="108" spans="2:9" x14ac:dyDescent="0.3">
      <c r="B108" s="132">
        <v>63.714285714285701</v>
      </c>
      <c r="C108" s="132">
        <v>0.32444909262399002</v>
      </c>
      <c r="D108" s="132">
        <v>63.714285714285701</v>
      </c>
      <c r="E108" s="132">
        <v>0.32444909262399002</v>
      </c>
      <c r="F108" s="132">
        <v>63.714285714285701</v>
      </c>
      <c r="G108" s="132">
        <v>0.32444909262399002</v>
      </c>
      <c r="H108" s="132">
        <v>63.714285714285701</v>
      </c>
      <c r="I108" s="132">
        <v>0.32444909262399002</v>
      </c>
    </row>
    <row r="109" spans="2:9" x14ac:dyDescent="0.3">
      <c r="B109" s="132">
        <v>66.571428571428598</v>
      </c>
      <c r="C109" s="132">
        <v>0.32444909262399002</v>
      </c>
      <c r="D109" s="132">
        <v>66.571428571428598</v>
      </c>
      <c r="E109" s="132">
        <v>0.32444909262399002</v>
      </c>
      <c r="F109" s="132">
        <v>66.571428571428598</v>
      </c>
      <c r="G109" s="132">
        <v>0.32444909262399002</v>
      </c>
      <c r="H109" s="132">
        <v>66.571428571428598</v>
      </c>
      <c r="I109" s="132">
        <v>0.32444909262399002</v>
      </c>
    </row>
    <row r="110" spans="2:9" x14ac:dyDescent="0.3">
      <c r="B110" s="132">
        <v>68</v>
      </c>
      <c r="C110" s="132">
        <v>0.31612988512080997</v>
      </c>
      <c r="D110" s="132">
        <v>68</v>
      </c>
      <c r="E110" s="132">
        <v>0.31612988512080997</v>
      </c>
      <c r="F110" s="132">
        <v>68</v>
      </c>
      <c r="G110" s="132">
        <v>0.31612988512080997</v>
      </c>
      <c r="H110" s="132">
        <v>68</v>
      </c>
      <c r="I110" s="132">
        <v>0.31612988512080997</v>
      </c>
    </row>
    <row r="111" spans="2:9" x14ac:dyDescent="0.3">
      <c r="B111" s="132">
        <v>72.142857142857096</v>
      </c>
      <c r="C111" s="132">
        <v>0.30781067761763098</v>
      </c>
      <c r="D111" s="132">
        <v>72.142857142857096</v>
      </c>
      <c r="E111" s="132">
        <v>0.30781067761763098</v>
      </c>
      <c r="F111" s="132">
        <v>72.142857142857096</v>
      </c>
      <c r="G111" s="132">
        <v>0.30781067761763098</v>
      </c>
      <c r="H111" s="132">
        <v>72.142857142857096</v>
      </c>
      <c r="I111" s="132">
        <v>0.30781067761763098</v>
      </c>
    </row>
    <row r="112" spans="2:9" x14ac:dyDescent="0.3">
      <c r="B112" s="132">
        <v>72.571428571428598</v>
      </c>
      <c r="C112" s="132">
        <v>0.29949147011445199</v>
      </c>
      <c r="D112" s="132">
        <v>72.571428571428598</v>
      </c>
      <c r="E112" s="132">
        <v>0.29949147011445199</v>
      </c>
      <c r="F112" s="132">
        <v>72.571428571428598</v>
      </c>
      <c r="G112" s="132">
        <v>0.29949147011445199</v>
      </c>
      <c r="H112" s="132">
        <v>72.571428571428598</v>
      </c>
      <c r="I112" s="132">
        <v>0.29949147011445199</v>
      </c>
    </row>
    <row r="113" spans="2:9" x14ac:dyDescent="0.3">
      <c r="B113" s="132">
        <v>73.428571428571402</v>
      </c>
      <c r="C113" s="132">
        <v>0.29093457096832498</v>
      </c>
      <c r="D113" s="132">
        <v>73.428571428571402</v>
      </c>
      <c r="E113" s="132">
        <v>0.29093457096832498</v>
      </c>
      <c r="F113" s="132">
        <v>73.428571428571402</v>
      </c>
      <c r="G113" s="132">
        <v>0.29093457096832498</v>
      </c>
      <c r="H113" s="132">
        <v>73.428571428571402</v>
      </c>
      <c r="I113" s="132">
        <v>0.29093457096832498</v>
      </c>
    </row>
    <row r="114" spans="2:9" x14ac:dyDescent="0.3">
      <c r="B114" s="132">
        <v>78.714285714285694</v>
      </c>
      <c r="C114" s="132">
        <v>0.28237767182219797</v>
      </c>
      <c r="D114" s="132">
        <v>78.714285714285694</v>
      </c>
      <c r="E114" s="132">
        <v>0.28237767182219797</v>
      </c>
      <c r="F114" s="132">
        <v>78.714285714285694</v>
      </c>
      <c r="G114" s="132">
        <v>0.28237767182219797</v>
      </c>
      <c r="H114" s="132">
        <v>78.714285714285694</v>
      </c>
      <c r="I114" s="132">
        <v>0.28237767182219797</v>
      </c>
    </row>
    <row r="115" spans="2:9" x14ac:dyDescent="0.3">
      <c r="B115" s="132">
        <v>79.142857142857096</v>
      </c>
      <c r="C115" s="132">
        <v>0.28237767182219797</v>
      </c>
      <c r="D115" s="132">
        <v>79.142857142857096</v>
      </c>
      <c r="E115" s="132">
        <v>0.28237767182219797</v>
      </c>
      <c r="F115" s="132">
        <v>79.142857142857096</v>
      </c>
      <c r="G115" s="132">
        <v>0.28237767182219797</v>
      </c>
      <c r="H115" s="132">
        <v>79.142857142857096</v>
      </c>
      <c r="I115" s="132">
        <v>0.28237767182219797</v>
      </c>
    </row>
    <row r="116" spans="2:9" x14ac:dyDescent="0.3">
      <c r="B116" s="132">
        <v>80.142857142857096</v>
      </c>
      <c r="C116" s="132">
        <v>0.273553369577754</v>
      </c>
      <c r="D116" s="132">
        <v>80.142857142857096</v>
      </c>
      <c r="E116" s="132">
        <v>0.273553369577754</v>
      </c>
      <c r="F116" s="132">
        <v>80.142857142857096</v>
      </c>
      <c r="G116" s="132">
        <v>0.273553369577754</v>
      </c>
      <c r="H116" s="132">
        <v>80.142857142857096</v>
      </c>
      <c r="I116" s="132">
        <v>0.273553369577754</v>
      </c>
    </row>
    <row r="117" spans="2:9" x14ac:dyDescent="0.3">
      <c r="B117" s="132">
        <v>81.142857142857096</v>
      </c>
      <c r="C117" s="132">
        <v>0.26472906733330998</v>
      </c>
      <c r="D117" s="132">
        <v>81.142857142857096</v>
      </c>
      <c r="E117" s="132">
        <v>0.26472906733330998</v>
      </c>
      <c r="F117" s="132">
        <v>81.142857142857096</v>
      </c>
      <c r="G117" s="132">
        <v>0.26472906733330998</v>
      </c>
      <c r="H117" s="132">
        <v>81.142857142857096</v>
      </c>
      <c r="I117" s="132">
        <v>0.26472906733330998</v>
      </c>
    </row>
    <row r="118" spans="2:9" x14ac:dyDescent="0.3">
      <c r="B118" s="132">
        <v>81.285714285714306</v>
      </c>
      <c r="C118" s="132">
        <v>0.255904765088867</v>
      </c>
      <c r="D118" s="132">
        <v>81.285714285714306</v>
      </c>
      <c r="E118" s="132">
        <v>0.255904765088867</v>
      </c>
      <c r="F118" s="132">
        <v>81.285714285714306</v>
      </c>
      <c r="G118" s="132">
        <v>0.255904765088867</v>
      </c>
      <c r="H118" s="132">
        <v>81.285714285714306</v>
      </c>
      <c r="I118" s="132">
        <v>0.255904765088867</v>
      </c>
    </row>
    <row r="119" spans="2:9" x14ac:dyDescent="0.3">
      <c r="B119" s="132">
        <v>82.857142857142904</v>
      </c>
      <c r="C119" s="132">
        <v>0.255904765088867</v>
      </c>
      <c r="D119" s="132">
        <v>82.857142857142904</v>
      </c>
      <c r="E119" s="132">
        <v>0.255904765088867</v>
      </c>
      <c r="F119" s="132">
        <v>82.857142857142904</v>
      </c>
      <c r="G119" s="132">
        <v>0.255904765088867</v>
      </c>
      <c r="H119" s="132">
        <v>82.857142857142904</v>
      </c>
      <c r="I119" s="132">
        <v>0.255904765088867</v>
      </c>
    </row>
    <row r="120" spans="2:9" x14ac:dyDescent="0.3">
      <c r="B120" s="132">
        <v>88.142857142857096</v>
      </c>
      <c r="C120" s="132">
        <v>0.24676530919283601</v>
      </c>
      <c r="D120" s="132">
        <v>88.142857142857096</v>
      </c>
      <c r="E120" s="132">
        <v>0.24676530919283601</v>
      </c>
      <c r="F120" s="132">
        <v>88.142857142857096</v>
      </c>
      <c r="G120" s="132">
        <v>0.24676530919283601</v>
      </c>
      <c r="H120" s="132">
        <v>88.142857142857096</v>
      </c>
      <c r="I120" s="132">
        <v>0.24676530919283601</v>
      </c>
    </row>
    <row r="121" spans="2:9" x14ac:dyDescent="0.3">
      <c r="B121" s="132">
        <v>95.714285714285694</v>
      </c>
      <c r="C121" s="132">
        <v>0.237625853296805</v>
      </c>
      <c r="D121" s="132">
        <v>95.714285714285694</v>
      </c>
      <c r="E121" s="132">
        <v>0.237625853296805</v>
      </c>
      <c r="F121" s="132">
        <v>95.714285714285694</v>
      </c>
      <c r="G121" s="132">
        <v>0.237625853296805</v>
      </c>
      <c r="H121" s="132">
        <v>95.714285714285694</v>
      </c>
      <c r="I121" s="132">
        <v>0.237625853296805</v>
      </c>
    </row>
    <row r="122" spans="2:9" x14ac:dyDescent="0.3">
      <c r="B122" s="132">
        <v>100.571428571429</v>
      </c>
      <c r="C122" s="132">
        <v>0.22848639740077401</v>
      </c>
      <c r="D122" s="132">
        <v>100.571428571429</v>
      </c>
      <c r="E122" s="132">
        <v>0.22848639740077401</v>
      </c>
      <c r="F122" s="132">
        <v>100.571428571429</v>
      </c>
      <c r="G122" s="132">
        <v>0.22848639740077401</v>
      </c>
      <c r="H122" s="132">
        <v>100.571428571429</v>
      </c>
      <c r="I122" s="132">
        <v>0.22848639740077401</v>
      </c>
    </row>
    <row r="123" spans="2:9" x14ac:dyDescent="0.3">
      <c r="B123" s="132">
        <v>102</v>
      </c>
      <c r="C123" s="132">
        <v>0.21934694150474299</v>
      </c>
      <c r="D123" s="132">
        <v>102</v>
      </c>
      <c r="E123" s="132">
        <v>0.21934694150474299</v>
      </c>
      <c r="F123" s="132">
        <v>102</v>
      </c>
      <c r="G123" s="132">
        <v>0.21934694150474299</v>
      </c>
      <c r="H123" s="132">
        <v>102</v>
      </c>
      <c r="I123" s="132">
        <v>0.21934694150474299</v>
      </c>
    </row>
    <row r="124" spans="2:9" x14ac:dyDescent="0.3">
      <c r="B124" s="132">
        <v>107.428571428571</v>
      </c>
      <c r="C124" s="132">
        <v>0.21934694150474299</v>
      </c>
      <c r="D124" s="132">
        <v>107.428571428571</v>
      </c>
      <c r="E124" s="132">
        <v>0.21934694150474299</v>
      </c>
      <c r="F124" s="132">
        <v>107.428571428571</v>
      </c>
      <c r="G124" s="132">
        <v>0.21934694150474299</v>
      </c>
      <c r="H124" s="132">
        <v>107.428571428571</v>
      </c>
      <c r="I124" s="132">
        <v>0.21934694150474299</v>
      </c>
    </row>
    <row r="125" spans="2:9" x14ac:dyDescent="0.3">
      <c r="B125" s="132">
        <v>110.857142857143</v>
      </c>
      <c r="C125" s="132">
        <v>0.209810117961058</v>
      </c>
      <c r="D125" s="132">
        <v>110.857142857143</v>
      </c>
      <c r="E125" s="132">
        <v>0.209810117961058</v>
      </c>
      <c r="F125" s="132">
        <v>110.857142857143</v>
      </c>
      <c r="G125" s="132">
        <v>0.209810117961058</v>
      </c>
      <c r="H125" s="132">
        <v>110.857142857143</v>
      </c>
      <c r="I125" s="132">
        <v>0.209810117961058</v>
      </c>
    </row>
    <row r="126" spans="2:9" x14ac:dyDescent="0.3">
      <c r="B126" s="132">
        <v>116.142857142857</v>
      </c>
      <c r="C126" s="132">
        <v>0.20027329441737399</v>
      </c>
      <c r="D126" s="132">
        <v>116.142857142857</v>
      </c>
      <c r="E126" s="132">
        <v>0.20027329441737399</v>
      </c>
      <c r="F126" s="132">
        <v>116.142857142857</v>
      </c>
      <c r="G126" s="132">
        <v>0.20027329441737399</v>
      </c>
      <c r="H126" s="132">
        <v>116.142857142857</v>
      </c>
      <c r="I126" s="132">
        <v>0.20027329441737399</v>
      </c>
    </row>
    <row r="127" spans="2:9" x14ac:dyDescent="0.3">
      <c r="B127" s="132">
        <v>118.142857142857</v>
      </c>
      <c r="C127" s="132">
        <v>0.190736470873689</v>
      </c>
      <c r="D127" s="132">
        <v>118.142857142857</v>
      </c>
      <c r="E127" s="132">
        <v>0.190736470873689</v>
      </c>
      <c r="F127" s="132">
        <v>118.142857142857</v>
      </c>
      <c r="G127" s="132">
        <v>0.190736470873689</v>
      </c>
      <c r="H127" s="132">
        <v>118.142857142857</v>
      </c>
      <c r="I127" s="132">
        <v>0.190736470873689</v>
      </c>
    </row>
    <row r="128" spans="2:9" x14ac:dyDescent="0.3">
      <c r="B128" s="132">
        <v>120.142857142857</v>
      </c>
      <c r="C128" s="132">
        <v>0.18119964733000499</v>
      </c>
      <c r="D128" s="132">
        <v>120.142857142857</v>
      </c>
      <c r="E128" s="132">
        <v>0.18119964733000499</v>
      </c>
      <c r="F128" s="132">
        <v>120.142857142857</v>
      </c>
      <c r="G128" s="132">
        <v>0.18119964733000499</v>
      </c>
      <c r="H128" s="132">
        <v>120.142857142857</v>
      </c>
      <c r="I128" s="132">
        <v>0.18119964733000499</v>
      </c>
    </row>
    <row r="129" spans="2:9" x14ac:dyDescent="0.3">
      <c r="B129" s="132">
        <v>124.142857142857</v>
      </c>
      <c r="C129" s="132">
        <v>0.17166282378632</v>
      </c>
      <c r="D129" s="132">
        <v>124.142857142857</v>
      </c>
      <c r="E129" s="132">
        <v>0.17166282378632</v>
      </c>
      <c r="F129" s="132">
        <v>124.142857142857</v>
      </c>
      <c r="G129" s="132">
        <v>0.17166282378632</v>
      </c>
      <c r="H129" s="132">
        <v>124.142857142857</v>
      </c>
      <c r="I129" s="132">
        <v>0.17166282378632</v>
      </c>
    </row>
    <row r="130" spans="2:9" x14ac:dyDescent="0.3">
      <c r="B130" s="132">
        <v>127.428571428571</v>
      </c>
      <c r="C130" s="132">
        <v>0.16212600024263599</v>
      </c>
      <c r="D130" s="132">
        <v>127.428571428571</v>
      </c>
      <c r="E130" s="132">
        <v>0.16212600024263599</v>
      </c>
      <c r="F130" s="132">
        <v>127.428571428571</v>
      </c>
      <c r="G130" s="132">
        <v>0.16212600024263599</v>
      </c>
      <c r="H130" s="132">
        <v>127.428571428571</v>
      </c>
      <c r="I130" s="132">
        <v>0.16212600024263599</v>
      </c>
    </row>
    <row r="131" spans="2:9" x14ac:dyDescent="0.3">
      <c r="B131" s="132">
        <v>133.142857142857</v>
      </c>
      <c r="C131" s="132">
        <v>0.152589176698951</v>
      </c>
      <c r="D131" s="132">
        <v>133.142857142857</v>
      </c>
      <c r="E131" s="132">
        <v>0.152589176698951</v>
      </c>
      <c r="F131" s="132">
        <v>133.142857142857</v>
      </c>
      <c r="G131" s="132">
        <v>0.152589176698951</v>
      </c>
      <c r="H131" s="132">
        <v>133.142857142857</v>
      </c>
      <c r="I131" s="132">
        <v>0.152589176698951</v>
      </c>
    </row>
    <row r="132" spans="2:9" x14ac:dyDescent="0.3">
      <c r="B132" s="132">
        <v>134.28571428571399</v>
      </c>
      <c r="C132" s="132">
        <v>0.14305235315526699</v>
      </c>
      <c r="D132" s="132">
        <v>134.28571428571399</v>
      </c>
      <c r="E132" s="132">
        <v>0.14305235315526699</v>
      </c>
      <c r="F132" s="132">
        <v>134.28571428571399</v>
      </c>
      <c r="G132" s="132">
        <v>0.14305235315526699</v>
      </c>
      <c r="H132" s="132">
        <v>134.28571428571399</v>
      </c>
      <c r="I132" s="132">
        <v>0.14305235315526699</v>
      </c>
    </row>
    <row r="133" spans="2:9" x14ac:dyDescent="0.3">
      <c r="B133" s="132">
        <v>150</v>
      </c>
      <c r="C133" s="132">
        <v>0.133515529611583</v>
      </c>
      <c r="D133" s="132">
        <v>150</v>
      </c>
      <c r="E133" s="132">
        <v>0.133515529611583</v>
      </c>
      <c r="F133" s="132">
        <v>150</v>
      </c>
      <c r="G133" s="132">
        <v>0.133515529611583</v>
      </c>
      <c r="H133" s="132">
        <v>150</v>
      </c>
      <c r="I133" s="132">
        <v>0.133515529611583</v>
      </c>
    </row>
    <row r="134" spans="2:9" x14ac:dyDescent="0.3">
      <c r="B134" s="132">
        <v>164.71428571428601</v>
      </c>
      <c r="C134" s="132">
        <v>0.123978706067898</v>
      </c>
      <c r="D134" s="132">
        <v>164.71428571428601</v>
      </c>
      <c r="E134" s="132">
        <v>0.123978706067898</v>
      </c>
      <c r="F134" s="132">
        <v>164.71428571428601</v>
      </c>
      <c r="G134" s="132">
        <v>0.123978706067898</v>
      </c>
      <c r="H134" s="132">
        <v>164.71428571428601</v>
      </c>
      <c r="I134" s="132">
        <v>0.123978706067898</v>
      </c>
    </row>
    <row r="135" spans="2:9" x14ac:dyDescent="0.3">
      <c r="B135" s="132">
        <v>188.28571428571399</v>
      </c>
      <c r="C135" s="132">
        <v>0.114441882524214</v>
      </c>
      <c r="D135" s="132">
        <v>188.28571428571399</v>
      </c>
      <c r="E135" s="132">
        <v>0.114441882524214</v>
      </c>
      <c r="F135" s="132">
        <v>188.28571428571399</v>
      </c>
      <c r="G135" s="132">
        <v>0.114441882524214</v>
      </c>
      <c r="H135" s="132">
        <v>188.28571428571399</v>
      </c>
      <c r="I135" s="132">
        <v>0.114441882524214</v>
      </c>
    </row>
    <row r="136" spans="2:9" x14ac:dyDescent="0.3">
      <c r="B136" s="132">
        <v>188.71428571428601</v>
      </c>
      <c r="C136" s="132">
        <v>0.104905058980529</v>
      </c>
      <c r="D136" s="132">
        <v>188.71428571428601</v>
      </c>
      <c r="E136" s="132">
        <v>0.104905058980529</v>
      </c>
      <c r="F136" s="132">
        <v>188.71428571428601</v>
      </c>
      <c r="G136" s="132">
        <v>0.104905058980529</v>
      </c>
      <c r="H136" s="132">
        <v>188.71428571428601</v>
      </c>
      <c r="I136" s="132">
        <v>0.104905058980529</v>
      </c>
    </row>
    <row r="137" spans="2:9" x14ac:dyDescent="0.3">
      <c r="B137" s="132">
        <v>196.71428571428601</v>
      </c>
      <c r="C137" s="132">
        <v>9.5368235436844598E-2</v>
      </c>
      <c r="D137" s="132">
        <v>196.71428571428601</v>
      </c>
      <c r="E137" s="132">
        <v>9.5368235436844598E-2</v>
      </c>
      <c r="F137" s="132">
        <v>196.71428571428601</v>
      </c>
      <c r="G137" s="132">
        <v>9.5368235436844598E-2</v>
      </c>
      <c r="H137" s="132">
        <v>196.71428571428601</v>
      </c>
      <c r="I137" s="132">
        <v>9.5368235436844598E-2</v>
      </c>
    </row>
    <row r="138" spans="2:9" x14ac:dyDescent="0.3">
      <c r="B138" s="132">
        <v>201.42857142857099</v>
      </c>
      <c r="C138" s="132">
        <v>8.5831411893160195E-2</v>
      </c>
      <c r="D138" s="132">
        <v>201.42857142857099</v>
      </c>
      <c r="E138" s="132">
        <v>8.5831411893160195E-2</v>
      </c>
      <c r="F138" s="132">
        <v>201.42857142857099</v>
      </c>
      <c r="G138" s="132">
        <v>8.5831411893160195E-2</v>
      </c>
      <c r="H138" s="132">
        <v>201.42857142857099</v>
      </c>
      <c r="I138" s="132">
        <v>8.5831411893160195E-2</v>
      </c>
    </row>
    <row r="139" spans="2:9" x14ac:dyDescent="0.3">
      <c r="B139" s="132">
        <v>233.142857142857</v>
      </c>
      <c r="C139" s="132">
        <v>7.6294588349475695E-2</v>
      </c>
      <c r="D139" s="132">
        <v>233.142857142857</v>
      </c>
      <c r="E139" s="132">
        <v>7.6294588349475695E-2</v>
      </c>
      <c r="F139" s="132">
        <v>233.142857142857</v>
      </c>
      <c r="G139" s="132">
        <v>7.6294588349475695E-2</v>
      </c>
      <c r="H139" s="132">
        <v>233.142857142857</v>
      </c>
      <c r="I139" s="132">
        <v>7.6294588349475695E-2</v>
      </c>
    </row>
    <row r="140" spans="2:9" x14ac:dyDescent="0.3">
      <c r="B140" s="132">
        <v>244</v>
      </c>
      <c r="C140" s="132">
        <v>7.6294588349475695E-2</v>
      </c>
      <c r="D140" s="132">
        <v>244</v>
      </c>
      <c r="E140" s="132">
        <v>7.6294588349475695E-2</v>
      </c>
      <c r="F140" s="132">
        <v>244</v>
      </c>
      <c r="G140" s="132">
        <v>7.6294588349475695E-2</v>
      </c>
      <c r="H140" s="132">
        <v>244</v>
      </c>
      <c r="I140" s="132">
        <v>7.6294588349475695E-2</v>
      </c>
    </row>
    <row r="141" spans="2:9" x14ac:dyDescent="0.3">
      <c r="B141" s="132">
        <v>279.142857142857</v>
      </c>
      <c r="C141" s="132">
        <v>6.5395361442407707E-2</v>
      </c>
      <c r="D141" s="132">
        <v>279.142857142857</v>
      </c>
      <c r="E141" s="132">
        <v>6.5395361442407707E-2</v>
      </c>
      <c r="F141" s="132">
        <v>279.142857142857</v>
      </c>
      <c r="G141" s="132">
        <v>6.5395361442407707E-2</v>
      </c>
      <c r="H141" s="132">
        <v>279.142857142857</v>
      </c>
      <c r="I141" s="132">
        <v>6.5395361442407707E-2</v>
      </c>
    </row>
    <row r="142" spans="2:9" x14ac:dyDescent="0.3">
      <c r="B142" s="132">
        <v>281.28571428571399</v>
      </c>
      <c r="C142" s="132">
        <v>6.5395361442407707E-2</v>
      </c>
      <c r="D142" s="132">
        <v>281.28571428571399</v>
      </c>
      <c r="E142" s="132">
        <v>6.5395361442407707E-2</v>
      </c>
      <c r="F142" s="132">
        <v>281.28571428571399</v>
      </c>
      <c r="G142" s="132">
        <v>6.5395361442407707E-2</v>
      </c>
      <c r="H142" s="132">
        <v>281.28571428571399</v>
      </c>
      <c r="I142" s="132">
        <v>6.5395361442407707E-2</v>
      </c>
    </row>
    <row r="143" spans="2:9" x14ac:dyDescent="0.3">
      <c r="B143" s="132">
        <v>288.142857142857</v>
      </c>
      <c r="C143" s="132">
        <v>6.5395361442407707E-2</v>
      </c>
      <c r="D143" s="132">
        <v>288.142857142857</v>
      </c>
      <c r="E143" s="132">
        <v>6.5395361442407707E-2</v>
      </c>
      <c r="F143" s="132">
        <v>288.142857142857</v>
      </c>
      <c r="G143" s="132">
        <v>6.5395361442407707E-2</v>
      </c>
      <c r="H143" s="132">
        <v>288.142857142857</v>
      </c>
      <c r="I143" s="132">
        <v>6.5395361442407707E-2</v>
      </c>
    </row>
    <row r="144" spans="2:9" x14ac:dyDescent="0.3">
      <c r="B144" s="132">
        <v>296.142857142857</v>
      </c>
      <c r="C144" s="132">
        <v>6.5395361442407707E-2</v>
      </c>
      <c r="D144" s="132">
        <v>296.142857142857</v>
      </c>
      <c r="E144" s="132">
        <v>6.5395361442407707E-2</v>
      </c>
      <c r="F144" s="132">
        <v>296.142857142857</v>
      </c>
      <c r="G144" s="132">
        <v>6.5395361442407707E-2</v>
      </c>
      <c r="H144" s="132">
        <v>296.142857142857</v>
      </c>
      <c r="I144" s="132">
        <v>6.5395361442407707E-2</v>
      </c>
    </row>
    <row r="145" spans="2:9" x14ac:dyDescent="0.3">
      <c r="B145" s="132">
        <v>297.142857142857</v>
      </c>
      <c r="C145" s="132">
        <v>6.5395361442407707E-2</v>
      </c>
      <c r="D145" s="132">
        <v>297.142857142857</v>
      </c>
      <c r="E145" s="132">
        <v>6.5395361442407707E-2</v>
      </c>
      <c r="F145" s="132">
        <v>297.142857142857</v>
      </c>
      <c r="G145" s="132">
        <v>6.5395361442407707E-2</v>
      </c>
      <c r="H145" s="132">
        <v>297.142857142857</v>
      </c>
      <c r="I145" s="132">
        <v>6.5395361442407707E-2</v>
      </c>
    </row>
    <row r="146" spans="2:9" x14ac:dyDescent="0.3">
      <c r="B146" s="132">
        <v>305.857142857143</v>
      </c>
      <c r="C146" s="132">
        <v>3.2697680721203902E-2</v>
      </c>
      <c r="D146" s="132">
        <v>305.857142857143</v>
      </c>
      <c r="E146" s="132">
        <v>3.2697680721203902E-2</v>
      </c>
      <c r="F146" s="132">
        <v>305.857142857143</v>
      </c>
      <c r="G146" s="132">
        <v>3.2697680721203902E-2</v>
      </c>
      <c r="H146" s="132">
        <v>305.857142857143</v>
      </c>
      <c r="I146" s="132">
        <v>3.2697680721203902E-2</v>
      </c>
    </row>
    <row r="147" spans="2:9" x14ac:dyDescent="0.3">
      <c r="B147" s="132">
        <v>319.71428571428601</v>
      </c>
      <c r="C147" s="132">
        <v>3.2697680721203902E-2</v>
      </c>
      <c r="D147" s="132">
        <v>319.71428571428601</v>
      </c>
      <c r="E147" s="132">
        <v>3.2697680721203902E-2</v>
      </c>
      <c r="F147" s="132">
        <v>319.71428571428601</v>
      </c>
      <c r="G147" s="132">
        <v>3.2697680721203902E-2</v>
      </c>
      <c r="H147" s="132">
        <v>319.71428571428601</v>
      </c>
      <c r="I147" s="132">
        <v>3.2697680721203902E-2</v>
      </c>
    </row>
    <row r="148" spans="2:9" x14ac:dyDescent="0.3">
      <c r="B148" s="133" t="s">
        <v>314</v>
      </c>
      <c r="C148" s="133"/>
      <c r="D148" s="133" t="s">
        <v>314</v>
      </c>
      <c r="E148" s="133"/>
      <c r="F148" s="133" t="s">
        <v>314</v>
      </c>
      <c r="G148" s="133"/>
      <c r="H148" s="133" t="s">
        <v>314</v>
      </c>
      <c r="I148" s="133"/>
    </row>
  </sheetData>
  <mergeCells count="3">
    <mergeCell ref="B10:B11"/>
    <mergeCell ref="B12:B13"/>
    <mergeCell ref="B16:I16"/>
  </mergeCells>
  <dataValidations count="1">
    <dataValidation type="list" allowBlank="1" showInputMessage="1" showErrorMessage="1" sqref="D10:D13" xr:uid="{605E091E-492F-4696-92AF-B74B9F93200C}">
      <formula1>"One-piece, Median Duration, Two-piece"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9D2E-A138-4644-B317-F6B8D597D791}">
  <sheetPr codeName="Sheet2">
    <tabColor theme="7" tint="0.59999389629810485"/>
  </sheetPr>
  <dimension ref="A1:F12"/>
  <sheetViews>
    <sheetView showGridLines="0" zoomScale="80" zoomScaleNormal="80" workbookViewId="0">
      <selection activeCell="C12" sqref="C12"/>
    </sheetView>
  </sheetViews>
  <sheetFormatPr defaultColWidth="8.6640625" defaultRowHeight="14.4" x14ac:dyDescent="0.3"/>
  <cols>
    <col min="1" max="1" width="26.6640625" style="2" customWidth="1"/>
    <col min="2" max="2" width="33.88671875" style="2" customWidth="1"/>
    <col min="3" max="3" width="31.88671875" style="2" bestFit="1" customWidth="1"/>
    <col min="4" max="4" width="25" style="2" customWidth="1"/>
    <col min="5" max="5" width="25.33203125" style="2" customWidth="1"/>
    <col min="6" max="6" width="37.44140625" style="2" customWidth="1"/>
    <col min="7" max="16384" width="8.6640625" style="2"/>
  </cols>
  <sheetData>
    <row r="1" spans="1:6" s="6" customFormat="1" ht="17.100000000000001" customHeight="1" x14ac:dyDescent="0.45">
      <c r="A1" s="8"/>
      <c r="B1" s="26"/>
      <c r="C1" s="27"/>
    </row>
    <row r="2" spans="1:6" s="6" customFormat="1" ht="17.100000000000001" customHeight="1" x14ac:dyDescent="0.45">
      <c r="A2" s="8"/>
      <c r="B2" s="8" t="s">
        <v>38</v>
      </c>
      <c r="C2" s="27"/>
    </row>
    <row r="3" spans="1:6" s="7" customFormat="1" ht="17.100000000000001" customHeight="1" thickBot="1" x14ac:dyDescent="0.5">
      <c r="A3" s="28"/>
      <c r="B3" s="29"/>
      <c r="C3" s="30"/>
    </row>
    <row r="4" spans="1:6" ht="11.1" customHeight="1" x14ac:dyDescent="0.45">
      <c r="A4" s="31"/>
      <c r="B4" s="32"/>
      <c r="C4" s="33"/>
    </row>
    <row r="5" spans="1:6" ht="11.1" customHeight="1" x14ac:dyDescent="0.45">
      <c r="A5" s="31"/>
      <c r="B5" s="32"/>
      <c r="C5" s="33"/>
    </row>
    <row r="6" spans="1:6" ht="11.1" customHeight="1" x14ac:dyDescent="0.45">
      <c r="A6" s="31"/>
      <c r="B6" s="32"/>
      <c r="C6" s="33"/>
    </row>
    <row r="7" spans="1:6" x14ac:dyDescent="0.3">
      <c r="A7" s="9"/>
    </row>
    <row r="8" spans="1:6" ht="15" thickBot="1" x14ac:dyDescent="0.35">
      <c r="A8" s="9"/>
      <c r="B8" s="9"/>
    </row>
    <row r="9" spans="1:6" ht="15" thickBot="1" x14ac:dyDescent="0.35">
      <c r="A9" s="9"/>
      <c r="B9" s="60"/>
      <c r="C9" s="56" t="s">
        <v>50</v>
      </c>
      <c r="D9" s="61" t="s">
        <v>51</v>
      </c>
      <c r="E9" s="147" t="s">
        <v>52</v>
      </c>
      <c r="F9" s="148"/>
    </row>
    <row r="10" spans="1:6" x14ac:dyDescent="0.3">
      <c r="A10" s="9"/>
      <c r="B10" s="155" t="s">
        <v>53</v>
      </c>
      <c r="C10" s="64" t="s">
        <v>54</v>
      </c>
      <c r="D10" s="67">
        <v>2921.9</v>
      </c>
      <c r="E10" s="149" t="s">
        <v>55</v>
      </c>
      <c r="F10" s="150"/>
    </row>
    <row r="11" spans="1:6" ht="62.1" customHeight="1" x14ac:dyDescent="0.3">
      <c r="A11" s="9"/>
      <c r="B11" s="156"/>
      <c r="C11" s="62" t="s">
        <v>56</v>
      </c>
      <c r="D11" s="65">
        <v>3132.03</v>
      </c>
      <c r="E11" s="151" t="s">
        <v>57</v>
      </c>
      <c r="F11" s="152"/>
    </row>
    <row r="12" spans="1:6" ht="31.5" customHeight="1" thickBot="1" x14ac:dyDescent="0.35">
      <c r="A12" s="9"/>
      <c r="B12" s="157"/>
      <c r="C12" s="63" t="s">
        <v>58</v>
      </c>
      <c r="D12" s="66">
        <v>731.82</v>
      </c>
      <c r="E12" s="153" t="s">
        <v>57</v>
      </c>
      <c r="F12" s="154"/>
    </row>
  </sheetData>
  <mergeCells count="5">
    <mergeCell ref="E9:F9"/>
    <mergeCell ref="E10:F10"/>
    <mergeCell ref="E11:F11"/>
    <mergeCell ref="E12:F12"/>
    <mergeCell ref="B10:B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74416-DA5A-499B-9999-0DEA4E0C6CB1}">
  <sheetPr codeName="Sheet7">
    <tabColor theme="7" tint="0.59999389629810485"/>
  </sheetPr>
  <dimension ref="B1:G29"/>
  <sheetViews>
    <sheetView showGridLines="0" topLeftCell="A3" zoomScale="80" zoomScaleNormal="80" workbookViewId="0">
      <selection activeCell="D8" sqref="D8"/>
    </sheetView>
  </sheetViews>
  <sheetFormatPr defaultColWidth="8.6640625" defaultRowHeight="14.4" x14ac:dyDescent="0.3"/>
  <cols>
    <col min="1" max="1" width="26.6640625" style="2" customWidth="1"/>
    <col min="2" max="2" width="14.88671875" style="2" customWidth="1"/>
    <col min="3" max="3" width="37.33203125" style="2" bestFit="1" customWidth="1"/>
    <col min="4" max="5" width="16.33203125" style="2" customWidth="1"/>
    <col min="6" max="6" width="11.44140625" style="2" customWidth="1"/>
    <col min="7" max="7" width="14.33203125" style="2" bestFit="1" customWidth="1"/>
    <col min="8" max="9" width="12.88671875" style="2" customWidth="1"/>
    <col min="10" max="10" width="13" style="2" customWidth="1"/>
    <col min="11" max="11" width="18.88671875" style="2" customWidth="1"/>
    <col min="12" max="12" width="13.88671875" style="2" customWidth="1"/>
    <col min="13" max="13" width="13" style="2" customWidth="1"/>
    <col min="14" max="14" width="14.33203125" style="2" bestFit="1" customWidth="1"/>
    <col min="15" max="15" width="14.44140625" style="2" customWidth="1"/>
    <col min="16" max="16384" width="8.6640625" style="2"/>
  </cols>
  <sheetData>
    <row r="1" spans="2:7" s="6" customFormat="1" ht="17.100000000000001" customHeight="1" x14ac:dyDescent="0.4">
      <c r="C1" s="26"/>
    </row>
    <row r="2" spans="2:7" s="6" customFormat="1" ht="17.100000000000001" customHeight="1" x14ac:dyDescent="0.4">
      <c r="C2" s="26" t="s">
        <v>59</v>
      </c>
    </row>
    <row r="3" spans="2:7" s="7" customFormat="1" ht="17.100000000000001" customHeight="1" thickBot="1" x14ac:dyDescent="0.45">
      <c r="C3" s="29"/>
    </row>
    <row r="4" spans="2:7" ht="21" x14ac:dyDescent="0.4">
      <c r="C4" s="32"/>
    </row>
    <row r="5" spans="2:7" ht="21.6" thickBot="1" x14ac:dyDescent="0.45">
      <c r="C5" s="32"/>
    </row>
    <row r="6" spans="2:7" x14ac:dyDescent="0.3">
      <c r="B6" s="53"/>
      <c r="C6" s="142" t="s">
        <v>60</v>
      </c>
      <c r="D6" s="159" t="s">
        <v>26</v>
      </c>
      <c r="E6" s="159"/>
      <c r="F6" s="159"/>
      <c r="G6" s="160"/>
    </row>
    <row r="7" spans="2:7" ht="29.4" thickBot="1" x14ac:dyDescent="0.35">
      <c r="B7" s="54"/>
      <c r="C7" s="158"/>
      <c r="D7" s="94" t="s">
        <v>61</v>
      </c>
      <c r="E7" s="94" t="s">
        <v>62</v>
      </c>
      <c r="F7" s="94" t="s">
        <v>21</v>
      </c>
      <c r="G7" s="95" t="s">
        <v>22</v>
      </c>
    </row>
    <row r="8" spans="2:7" x14ac:dyDescent="0.3">
      <c r="B8" s="161" t="s">
        <v>63</v>
      </c>
      <c r="C8" s="81" t="s">
        <v>64</v>
      </c>
      <c r="D8">
        <v>3</v>
      </c>
      <c r="E8">
        <v>4.1500000000000004</v>
      </c>
      <c r="F8" s="88">
        <v>3.38</v>
      </c>
      <c r="G8" s="34">
        <v>4.76</v>
      </c>
    </row>
    <row r="9" spans="2:7" x14ac:dyDescent="0.3">
      <c r="B9" s="161"/>
      <c r="C9" s="81" t="s">
        <v>65</v>
      </c>
      <c r="D9">
        <v>3</v>
      </c>
      <c r="E9">
        <v>4.33</v>
      </c>
      <c r="F9" s="88">
        <v>3.52</v>
      </c>
      <c r="G9" s="34">
        <v>4.97</v>
      </c>
    </row>
    <row r="10" spans="2:7" x14ac:dyDescent="0.3">
      <c r="B10" s="161"/>
      <c r="C10" s="81" t="s">
        <v>66</v>
      </c>
      <c r="D10">
        <v>1</v>
      </c>
      <c r="E10">
        <v>2.0699999999999998</v>
      </c>
      <c r="F10" s="88">
        <v>1.68</v>
      </c>
      <c r="G10" s="34">
        <v>2.37</v>
      </c>
    </row>
    <row r="11" spans="2:7" x14ac:dyDescent="0.3">
      <c r="B11" s="161"/>
      <c r="C11" s="90" t="s">
        <v>67</v>
      </c>
      <c r="D11">
        <v>1</v>
      </c>
      <c r="E11">
        <v>496.73</v>
      </c>
      <c r="F11" s="88">
        <v>404.16</v>
      </c>
      <c r="G11" s="34">
        <v>569.91999999999996</v>
      </c>
    </row>
    <row r="12" spans="2:7" x14ac:dyDescent="0.3">
      <c r="B12" s="161"/>
      <c r="C12" s="81" t="s">
        <v>68</v>
      </c>
      <c r="D12">
        <v>2</v>
      </c>
      <c r="E12">
        <v>21.79</v>
      </c>
      <c r="F12" s="88">
        <v>17.73</v>
      </c>
      <c r="G12" s="34">
        <v>25</v>
      </c>
    </row>
    <row r="13" spans="2:7" x14ac:dyDescent="0.3">
      <c r="B13" s="161"/>
      <c r="C13" s="81" t="s">
        <v>69</v>
      </c>
      <c r="D13">
        <v>1</v>
      </c>
      <c r="E13">
        <v>54.47</v>
      </c>
      <c r="F13" s="88">
        <v>44.32</v>
      </c>
      <c r="G13" s="34">
        <v>62.49</v>
      </c>
    </row>
    <row r="14" spans="2:7" x14ac:dyDescent="0.3">
      <c r="B14" s="161"/>
      <c r="C14" s="81" t="s">
        <v>70</v>
      </c>
      <c r="D14">
        <v>1</v>
      </c>
      <c r="E14">
        <v>52.12</v>
      </c>
      <c r="F14" s="88">
        <v>42.41</v>
      </c>
      <c r="G14" s="34">
        <v>59.8</v>
      </c>
    </row>
    <row r="15" spans="2:7" x14ac:dyDescent="0.3">
      <c r="B15" s="161"/>
      <c r="C15" s="81" t="s">
        <v>71</v>
      </c>
      <c r="D15">
        <v>1</v>
      </c>
      <c r="E15">
        <v>25.65</v>
      </c>
      <c r="F15" s="88">
        <v>20.87</v>
      </c>
      <c r="G15" s="34">
        <v>29.43</v>
      </c>
    </row>
    <row r="16" spans="2:7" ht="15" thickBot="1" x14ac:dyDescent="0.35">
      <c r="B16" s="162"/>
      <c r="C16" s="81" t="s">
        <v>72</v>
      </c>
      <c r="D16">
        <v>1</v>
      </c>
      <c r="E16">
        <v>89.19</v>
      </c>
      <c r="F16" s="88">
        <v>72.569999999999993</v>
      </c>
      <c r="G16" s="34">
        <v>102.33</v>
      </c>
    </row>
    <row r="17" spans="2:7" x14ac:dyDescent="0.3">
      <c r="B17" s="163" t="s">
        <v>73</v>
      </c>
      <c r="C17" s="81" t="s">
        <v>74</v>
      </c>
      <c r="D17" t="s">
        <v>75</v>
      </c>
      <c r="E17">
        <v>1.58</v>
      </c>
      <c r="F17" s="88">
        <v>1.29</v>
      </c>
      <c r="G17" s="34">
        <v>1.81</v>
      </c>
    </row>
    <row r="18" spans="2:7" x14ac:dyDescent="0.3">
      <c r="B18" s="163"/>
      <c r="C18" s="81" t="s">
        <v>76</v>
      </c>
      <c r="D18" t="s">
        <v>75</v>
      </c>
      <c r="E18">
        <v>2.72</v>
      </c>
      <c r="F18" s="88">
        <v>2.2200000000000002</v>
      </c>
      <c r="G18" s="34">
        <v>3.12</v>
      </c>
    </row>
    <row r="19" spans="2:7" x14ac:dyDescent="0.3">
      <c r="B19" s="163"/>
      <c r="C19" s="81" t="s">
        <v>77</v>
      </c>
      <c r="D19" t="s">
        <v>75</v>
      </c>
      <c r="E19">
        <v>0.49</v>
      </c>
      <c r="F19" s="88">
        <v>0.4</v>
      </c>
      <c r="G19" s="34">
        <v>0.56000000000000005</v>
      </c>
    </row>
    <row r="20" spans="2:7" x14ac:dyDescent="0.3">
      <c r="B20" s="163"/>
      <c r="C20" s="81" t="s">
        <v>78</v>
      </c>
      <c r="D20" t="s">
        <v>75</v>
      </c>
      <c r="E20">
        <v>0.48</v>
      </c>
      <c r="F20" s="88">
        <v>0.39</v>
      </c>
      <c r="G20" s="34">
        <v>0.55000000000000004</v>
      </c>
    </row>
    <row r="21" spans="2:7" x14ac:dyDescent="0.3">
      <c r="B21" s="163"/>
      <c r="C21" s="81" t="s">
        <v>79</v>
      </c>
      <c r="D21" t="s">
        <v>75</v>
      </c>
      <c r="E21">
        <v>9.34</v>
      </c>
      <c r="F21" s="88">
        <v>7.6</v>
      </c>
      <c r="G21" s="34">
        <v>10.72</v>
      </c>
    </row>
    <row r="22" spans="2:7" x14ac:dyDescent="0.3">
      <c r="B22" s="164" t="s">
        <v>80</v>
      </c>
      <c r="C22" s="81" t="s">
        <v>64</v>
      </c>
      <c r="D22" t="s">
        <v>81</v>
      </c>
      <c r="E22">
        <v>4.1500000000000004</v>
      </c>
      <c r="F22" s="88">
        <v>3.38</v>
      </c>
      <c r="G22" s="34">
        <v>4.76</v>
      </c>
    </row>
    <row r="23" spans="2:7" x14ac:dyDescent="0.3">
      <c r="B23" s="164"/>
      <c r="C23" s="81" t="s">
        <v>66</v>
      </c>
      <c r="D23" t="s">
        <v>82</v>
      </c>
      <c r="E23">
        <v>2.0699999999999998</v>
      </c>
      <c r="F23" s="88">
        <v>1.68</v>
      </c>
      <c r="G23" s="34">
        <v>2.37</v>
      </c>
    </row>
    <row r="24" spans="2:7" x14ac:dyDescent="0.3">
      <c r="B24" s="164"/>
      <c r="C24" s="81" t="s">
        <v>74</v>
      </c>
      <c r="D24" t="s">
        <v>82</v>
      </c>
      <c r="E24">
        <v>1.58</v>
      </c>
      <c r="F24" s="88">
        <v>1.29</v>
      </c>
      <c r="G24" s="34">
        <v>1.81</v>
      </c>
    </row>
    <row r="25" spans="2:7" x14ac:dyDescent="0.3">
      <c r="B25" s="164"/>
      <c r="C25" s="81" t="s">
        <v>76</v>
      </c>
      <c r="D25" t="s">
        <v>82</v>
      </c>
      <c r="E25">
        <v>2.72</v>
      </c>
      <c r="F25" s="88">
        <v>2.2200000000000002</v>
      </c>
      <c r="G25" s="34">
        <v>3.12</v>
      </c>
    </row>
    <row r="26" spans="2:7" x14ac:dyDescent="0.3">
      <c r="B26" s="164"/>
      <c r="C26" s="81" t="s">
        <v>77</v>
      </c>
      <c r="D26" t="s">
        <v>82</v>
      </c>
      <c r="E26">
        <v>0.49</v>
      </c>
      <c r="F26" s="88">
        <v>0.4</v>
      </c>
      <c r="G26" s="34">
        <v>0.56000000000000005</v>
      </c>
    </row>
    <row r="27" spans="2:7" x14ac:dyDescent="0.3">
      <c r="B27" s="164"/>
      <c r="C27" s="81" t="s">
        <v>78</v>
      </c>
      <c r="D27" t="s">
        <v>82</v>
      </c>
      <c r="E27">
        <v>0.48</v>
      </c>
      <c r="F27" s="88">
        <v>0.39</v>
      </c>
      <c r="G27" s="34">
        <v>0.55000000000000004</v>
      </c>
    </row>
    <row r="28" spans="2:7" ht="15" thickBot="1" x14ac:dyDescent="0.35">
      <c r="B28" s="165"/>
      <c r="C28" s="91" t="s">
        <v>79</v>
      </c>
      <c r="D28" s="72" t="s">
        <v>82</v>
      </c>
      <c r="E28" s="72">
        <v>9.34</v>
      </c>
      <c r="F28" s="89">
        <v>7.6</v>
      </c>
      <c r="G28" s="35">
        <v>10.72</v>
      </c>
    </row>
    <row r="29" spans="2:7" x14ac:dyDescent="0.3">
      <c r="E29"/>
      <c r="F29"/>
    </row>
  </sheetData>
  <mergeCells count="5">
    <mergeCell ref="C6:C7"/>
    <mergeCell ref="D6:G6"/>
    <mergeCell ref="B8:B16"/>
    <mergeCell ref="B17:B21"/>
    <mergeCell ref="B22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6F930-8D7B-42EC-9EE8-17A25FA78A77}">
  <sheetPr codeName="Sheet6">
    <tabColor theme="7" tint="0.59999389629810485"/>
  </sheetPr>
  <dimension ref="B1:E9"/>
  <sheetViews>
    <sheetView showGridLines="0" zoomScale="80" zoomScaleNormal="80" workbookViewId="0">
      <selection activeCell="C9" sqref="C9"/>
    </sheetView>
  </sheetViews>
  <sheetFormatPr defaultColWidth="8.6640625" defaultRowHeight="14.4" x14ac:dyDescent="0.3"/>
  <cols>
    <col min="1" max="1" width="26.6640625" style="2" customWidth="1"/>
    <col min="2" max="2" width="37.33203125" style="2" bestFit="1" customWidth="1"/>
    <col min="3" max="3" width="16.33203125" style="2" customWidth="1"/>
    <col min="4" max="4" width="11.44140625" style="2" customWidth="1"/>
    <col min="5" max="5" width="14.33203125" style="2" bestFit="1" customWidth="1"/>
    <col min="6" max="7" width="12.88671875" style="2" customWidth="1"/>
    <col min="8" max="8" width="13" style="2" customWidth="1"/>
    <col min="9" max="9" width="18.88671875" style="2" customWidth="1"/>
    <col min="10" max="10" width="13.88671875" style="2" customWidth="1"/>
    <col min="11" max="11" width="13" style="2" customWidth="1"/>
    <col min="12" max="12" width="14.33203125" style="2" bestFit="1" customWidth="1"/>
    <col min="13" max="13" width="14.44140625" style="2" customWidth="1"/>
    <col min="14" max="16384" width="8.6640625" style="2"/>
  </cols>
  <sheetData>
    <row r="1" spans="2:5" s="6" customFormat="1" ht="17.100000000000001" customHeight="1" x14ac:dyDescent="0.4">
      <c r="B1" s="26"/>
    </row>
    <row r="2" spans="2:5" s="6" customFormat="1" ht="17.100000000000001" customHeight="1" x14ac:dyDescent="0.4">
      <c r="B2" s="26" t="s">
        <v>83</v>
      </c>
    </row>
    <row r="3" spans="2:5" s="7" customFormat="1" ht="17.100000000000001" customHeight="1" thickBot="1" x14ac:dyDescent="0.45">
      <c r="B3" s="29"/>
    </row>
    <row r="4" spans="2:5" ht="21" x14ac:dyDescent="0.4">
      <c r="B4" s="32"/>
    </row>
    <row r="5" spans="2:5" ht="21.6" thickBot="1" x14ac:dyDescent="0.45">
      <c r="B5" s="32"/>
    </row>
    <row r="6" spans="2:5" x14ac:dyDescent="0.3">
      <c r="B6" s="155" t="s">
        <v>84</v>
      </c>
      <c r="C6" s="167" t="s">
        <v>83</v>
      </c>
      <c r="D6" s="167"/>
      <c r="E6" s="168"/>
    </row>
    <row r="7" spans="2:5" ht="15" thickBot="1" x14ac:dyDescent="0.35">
      <c r="B7" s="166"/>
      <c r="C7" s="92" t="s">
        <v>85</v>
      </c>
      <c r="D7" s="92" t="s">
        <v>21</v>
      </c>
      <c r="E7" s="93" t="s">
        <v>22</v>
      </c>
    </row>
    <row r="8" spans="2:5" x14ac:dyDescent="0.3">
      <c r="B8" s="73" t="s">
        <v>48</v>
      </c>
      <c r="C8" s="2">
        <v>0.80400000000000005</v>
      </c>
      <c r="D8" s="77">
        <v>0.58899999999999997</v>
      </c>
      <c r="E8" s="34">
        <v>0.88300000000000001</v>
      </c>
    </row>
    <row r="9" spans="2:5" ht="15" thickBot="1" x14ac:dyDescent="0.35">
      <c r="B9" s="74" t="s">
        <v>86</v>
      </c>
      <c r="C9" s="75">
        <v>0.32100000000000001</v>
      </c>
      <c r="D9" s="78">
        <v>0.25800000000000001</v>
      </c>
      <c r="E9" s="35">
        <v>0.36599999999999999</v>
      </c>
    </row>
  </sheetData>
  <mergeCells count="2">
    <mergeCell ref="B6:B7"/>
    <mergeCell ref="C6:E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FE569-15E0-4619-BC0E-F869D593CCBD}">
  <sheetPr codeName="Sheet3">
    <tabColor theme="7" tint="0.59999389629810485"/>
  </sheetPr>
  <dimension ref="B1:F32"/>
  <sheetViews>
    <sheetView showGridLines="0" topLeftCell="A13" zoomScale="80" zoomScaleNormal="80" workbookViewId="0">
      <selection activeCell="C22" sqref="C22"/>
    </sheetView>
  </sheetViews>
  <sheetFormatPr defaultColWidth="8.6640625" defaultRowHeight="14.4" x14ac:dyDescent="0.3"/>
  <cols>
    <col min="1" max="1" width="26.6640625" style="2" customWidth="1"/>
    <col min="2" max="2" width="41.88671875" style="2" customWidth="1"/>
    <col min="3" max="3" width="19.33203125" style="2" customWidth="1"/>
    <col min="4" max="4" width="15.6640625" style="2" customWidth="1"/>
    <col min="5" max="5" width="16" style="2" customWidth="1"/>
    <col min="6" max="6" width="69.33203125" style="2" bestFit="1" customWidth="1"/>
    <col min="7" max="16384" width="8.6640625" style="2"/>
  </cols>
  <sheetData>
    <row r="1" spans="2:6" s="6" customFormat="1" ht="17.100000000000001" customHeight="1" x14ac:dyDescent="0.4">
      <c r="B1" s="26"/>
    </row>
    <row r="2" spans="2:6" s="6" customFormat="1" ht="17.100000000000001" customHeight="1" x14ac:dyDescent="0.45">
      <c r="B2" s="8" t="s">
        <v>87</v>
      </c>
    </row>
    <row r="3" spans="2:6" s="7" customFormat="1" ht="17.100000000000001" customHeight="1" thickBot="1" x14ac:dyDescent="0.45">
      <c r="B3" s="29"/>
    </row>
    <row r="4" spans="2:6" ht="21" x14ac:dyDescent="0.4">
      <c r="B4" s="32"/>
    </row>
    <row r="5" spans="2:6" ht="15" thickBot="1" x14ac:dyDescent="0.35"/>
    <row r="6" spans="2:6" ht="29.4" thickBot="1" x14ac:dyDescent="0.35">
      <c r="B6" s="86" t="s">
        <v>88</v>
      </c>
      <c r="C6" s="59" t="s">
        <v>89</v>
      </c>
      <c r="D6" s="59" t="s">
        <v>21</v>
      </c>
      <c r="E6" s="59" t="s">
        <v>22</v>
      </c>
      <c r="F6" s="87" t="s">
        <v>52</v>
      </c>
    </row>
    <row r="7" spans="2:6" ht="14.4" customHeight="1" x14ac:dyDescent="0.3">
      <c r="B7" s="68" t="s">
        <v>90</v>
      </c>
      <c r="C7">
        <v>0.16</v>
      </c>
      <c r="D7" s="70">
        <v>0.13</v>
      </c>
      <c r="E7" s="70">
        <v>0.19</v>
      </c>
      <c r="F7" s="81" t="s">
        <v>91</v>
      </c>
    </row>
    <row r="8" spans="2:6" x14ac:dyDescent="0.3">
      <c r="B8" s="68" t="s">
        <v>92</v>
      </c>
      <c r="C8">
        <v>1.94</v>
      </c>
      <c r="D8" s="70">
        <v>1.58</v>
      </c>
      <c r="E8" s="70">
        <v>2.2200000000000002</v>
      </c>
      <c r="F8" s="169" t="s">
        <v>93</v>
      </c>
    </row>
    <row r="9" spans="2:6" x14ac:dyDescent="0.3">
      <c r="B9" s="68" t="s">
        <v>94</v>
      </c>
      <c r="C9">
        <v>1.59</v>
      </c>
      <c r="D9" s="70">
        <v>1.3</v>
      </c>
      <c r="E9" s="70">
        <v>1.83</v>
      </c>
      <c r="F9" s="169"/>
    </row>
    <row r="10" spans="2:6" x14ac:dyDescent="0.3">
      <c r="B10" s="36" t="s">
        <v>95</v>
      </c>
      <c r="C10">
        <v>1.59</v>
      </c>
      <c r="D10" s="70">
        <v>1.3</v>
      </c>
      <c r="E10" s="70">
        <v>1.83</v>
      </c>
      <c r="F10" s="169"/>
    </row>
    <row r="11" spans="2:6" x14ac:dyDescent="0.3">
      <c r="B11" s="36" t="s">
        <v>96</v>
      </c>
      <c r="C11">
        <v>1.59</v>
      </c>
      <c r="D11" s="70">
        <v>1.3</v>
      </c>
      <c r="E11" s="70">
        <v>1.83</v>
      </c>
      <c r="F11" s="169"/>
    </row>
    <row r="12" spans="2:6" x14ac:dyDescent="0.3">
      <c r="B12" s="68" t="s">
        <v>97</v>
      </c>
      <c r="C12">
        <v>116.29</v>
      </c>
      <c r="D12" s="70">
        <v>94.61</v>
      </c>
      <c r="E12" s="70">
        <v>133.41999999999999</v>
      </c>
      <c r="F12" s="169"/>
    </row>
    <row r="13" spans="2:6" x14ac:dyDescent="0.3">
      <c r="B13" s="68" t="s">
        <v>98</v>
      </c>
      <c r="C13">
        <v>116.29</v>
      </c>
      <c r="D13" s="70">
        <v>94.61</v>
      </c>
      <c r="E13" s="70">
        <v>133.41999999999999</v>
      </c>
      <c r="F13" s="169"/>
    </row>
    <row r="14" spans="2:6" x14ac:dyDescent="0.3">
      <c r="B14" s="68" t="s">
        <v>99</v>
      </c>
      <c r="C14">
        <v>1.94</v>
      </c>
      <c r="D14" s="70">
        <v>1.58</v>
      </c>
      <c r="E14" s="70">
        <v>2.2200000000000002</v>
      </c>
      <c r="F14" s="169"/>
    </row>
    <row r="15" spans="2:6" x14ac:dyDescent="0.3">
      <c r="B15" s="68" t="s">
        <v>100</v>
      </c>
      <c r="C15">
        <v>29.99</v>
      </c>
      <c r="D15" s="70">
        <v>24.4</v>
      </c>
      <c r="E15" s="70">
        <v>34.409999999999997</v>
      </c>
      <c r="F15" s="81" t="s">
        <v>91</v>
      </c>
    </row>
    <row r="16" spans="2:6" x14ac:dyDescent="0.3">
      <c r="B16" s="68" t="s">
        <v>101</v>
      </c>
      <c r="C16">
        <v>2.2599999999999998</v>
      </c>
      <c r="D16" s="70">
        <v>1.84</v>
      </c>
      <c r="E16" s="70">
        <v>2.59</v>
      </c>
      <c r="F16" s="170" t="s">
        <v>93</v>
      </c>
    </row>
    <row r="17" spans="2:6" ht="15" thickBot="1" x14ac:dyDescent="0.35">
      <c r="B17" s="69" t="s">
        <v>102</v>
      </c>
      <c r="C17" s="72">
        <v>21.27</v>
      </c>
      <c r="D17" s="55">
        <v>17.309999999999999</v>
      </c>
      <c r="E17" s="55">
        <v>24.41</v>
      </c>
      <c r="F17" s="171"/>
    </row>
    <row r="19" spans="2:6" ht="15.6" x14ac:dyDescent="0.3">
      <c r="B19" s="37"/>
      <c r="C19" s="37"/>
      <c r="D19" s="37"/>
      <c r="E19" s="37"/>
    </row>
    <row r="20" spans="2:6" ht="15" thickBot="1" x14ac:dyDescent="0.35"/>
    <row r="21" spans="2:6" ht="15" customHeight="1" thickBot="1" x14ac:dyDescent="0.35">
      <c r="B21" s="86" t="s">
        <v>88</v>
      </c>
      <c r="C21" s="59" t="s">
        <v>103</v>
      </c>
      <c r="D21" s="59" t="s">
        <v>21</v>
      </c>
      <c r="E21" s="59" t="s">
        <v>22</v>
      </c>
      <c r="F21" s="87" t="s">
        <v>52</v>
      </c>
    </row>
    <row r="22" spans="2:6" x14ac:dyDescent="0.3">
      <c r="B22" s="68" t="s">
        <v>104</v>
      </c>
      <c r="C22">
        <v>-0.05</v>
      </c>
      <c r="D22" s="79" t="s">
        <v>105</v>
      </c>
      <c r="E22" s="79" t="s">
        <v>106</v>
      </c>
      <c r="F22" s="81" t="s">
        <v>107</v>
      </c>
    </row>
    <row r="23" spans="2:6" x14ac:dyDescent="0.3">
      <c r="B23" s="68" t="s">
        <v>92</v>
      </c>
      <c r="C23">
        <v>-7.0000000000000007E-2</v>
      </c>
      <c r="D23" s="79" t="s">
        <v>106</v>
      </c>
      <c r="E23" s="79">
        <v>-0.08</v>
      </c>
      <c r="F23" s="82" t="s">
        <v>108</v>
      </c>
    </row>
    <row r="24" spans="2:6" x14ac:dyDescent="0.3">
      <c r="B24" s="68" t="s">
        <v>94</v>
      </c>
      <c r="C24">
        <v>-0.05</v>
      </c>
      <c r="D24" s="79">
        <v>-4.1000000000000002E-2</v>
      </c>
      <c r="E24" s="79" t="s">
        <v>106</v>
      </c>
      <c r="F24" s="81" t="s">
        <v>107</v>
      </c>
    </row>
    <row r="25" spans="2:6" x14ac:dyDescent="0.3">
      <c r="B25" s="36" t="s">
        <v>95</v>
      </c>
      <c r="C25">
        <v>-0.125</v>
      </c>
      <c r="D25" s="79">
        <v>-0.10100000000000001</v>
      </c>
      <c r="E25" s="79">
        <v>-0.14299999999999999</v>
      </c>
      <c r="F25" s="81" t="s">
        <v>109</v>
      </c>
    </row>
    <row r="26" spans="2:6" x14ac:dyDescent="0.3">
      <c r="B26" s="36" t="s">
        <v>96</v>
      </c>
      <c r="C26">
        <v>-0.125</v>
      </c>
      <c r="D26" s="79">
        <v>-0.10100000000000001</v>
      </c>
      <c r="E26" s="79">
        <v>-0.14299999999999999</v>
      </c>
      <c r="F26" s="81" t="s">
        <v>109</v>
      </c>
    </row>
    <row r="27" spans="2:6" x14ac:dyDescent="0.3">
      <c r="B27" s="68" t="s">
        <v>97</v>
      </c>
      <c r="C27">
        <v>-6.0999999999999999E-2</v>
      </c>
      <c r="D27" s="80">
        <v>-0.05</v>
      </c>
      <c r="E27" s="80">
        <v>-7.0000000000000007E-2</v>
      </c>
      <c r="F27" s="82" t="s">
        <v>110</v>
      </c>
    </row>
    <row r="28" spans="2:6" x14ac:dyDescent="0.3">
      <c r="B28" s="68" t="s">
        <v>98</v>
      </c>
      <c r="C28">
        <v>-6.0999999999999999E-2</v>
      </c>
      <c r="D28" s="80">
        <v>-0.05</v>
      </c>
      <c r="E28" s="80">
        <v>-7.0000000000000007E-2</v>
      </c>
      <c r="F28" s="81" t="s">
        <v>110</v>
      </c>
    </row>
    <row r="29" spans="2:6" x14ac:dyDescent="0.3">
      <c r="B29" s="68" t="s">
        <v>99</v>
      </c>
      <c r="C29">
        <v>-0.41599999999999998</v>
      </c>
      <c r="D29" s="80">
        <v>-0.33300000000000002</v>
      </c>
      <c r="E29" s="80">
        <v>-0.47299999999999998</v>
      </c>
      <c r="F29" s="82" t="s">
        <v>109</v>
      </c>
    </row>
    <row r="30" spans="2:6" x14ac:dyDescent="0.3">
      <c r="B30" s="68" t="s">
        <v>100</v>
      </c>
      <c r="C30">
        <v>-0.11899999999999999</v>
      </c>
      <c r="D30" s="80">
        <v>-9.7000000000000003E-2</v>
      </c>
      <c r="E30" s="80">
        <v>-0.13600000000000001</v>
      </c>
      <c r="F30" s="81" t="s">
        <v>111</v>
      </c>
    </row>
    <row r="31" spans="2:6" ht="14.4" customHeight="1" x14ac:dyDescent="0.3">
      <c r="B31" s="68" t="s">
        <v>101</v>
      </c>
      <c r="C31">
        <v>-0.05</v>
      </c>
      <c r="D31" s="80">
        <v>-4.1000000000000002E-2</v>
      </c>
      <c r="E31" s="80">
        <v>-5.7000000000000002E-2</v>
      </c>
      <c r="F31" s="83" t="s">
        <v>107</v>
      </c>
    </row>
    <row r="32" spans="2:6" ht="15" thickBot="1" x14ac:dyDescent="0.35">
      <c r="B32" s="69" t="s">
        <v>102</v>
      </c>
      <c r="C32" s="72">
        <v>-0.05</v>
      </c>
      <c r="D32" s="84">
        <v>-4.1000000000000002E-2</v>
      </c>
      <c r="E32" s="84">
        <v>-5.7000000000000002E-2</v>
      </c>
      <c r="F32" s="85" t="s">
        <v>107</v>
      </c>
    </row>
  </sheetData>
  <mergeCells count="2">
    <mergeCell ref="F8:F14"/>
    <mergeCell ref="F16:F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1DD9-871E-4EA8-B34D-9CF257FEF469}">
  <sheetPr codeName="Sheet4">
    <tabColor theme="7" tint="0.59999389629810485"/>
  </sheetPr>
  <dimension ref="B1:G19"/>
  <sheetViews>
    <sheetView showGridLines="0" zoomScale="80" zoomScaleNormal="80" workbookViewId="0">
      <selection activeCell="F13" sqref="F13"/>
    </sheetView>
  </sheetViews>
  <sheetFormatPr defaultColWidth="8.6640625" defaultRowHeight="14.4" x14ac:dyDescent="0.3"/>
  <cols>
    <col min="1" max="1" width="26.6640625" style="2" customWidth="1"/>
    <col min="2" max="2" width="32.44140625" style="2" bestFit="1" customWidth="1"/>
    <col min="3" max="3" width="20" style="2" customWidth="1"/>
    <col min="4" max="4" width="15.88671875" style="2" customWidth="1"/>
    <col min="5" max="16384" width="8.6640625" style="2"/>
  </cols>
  <sheetData>
    <row r="1" spans="2:7" s="6" customFormat="1" ht="17.100000000000001" customHeight="1" x14ac:dyDescent="0.4">
      <c r="B1" s="26"/>
    </row>
    <row r="2" spans="2:7" s="6" customFormat="1" ht="17.100000000000001" customHeight="1" x14ac:dyDescent="0.45">
      <c r="B2" s="8" t="s">
        <v>112</v>
      </c>
      <c r="E2" s="48"/>
      <c r="F2" s="48"/>
      <c r="G2" s="48"/>
    </row>
    <row r="3" spans="2:7" s="7" customFormat="1" ht="17.100000000000001" customHeight="1" thickBot="1" x14ac:dyDescent="0.35">
      <c r="E3" s="49"/>
      <c r="F3" s="49"/>
      <c r="G3" s="49"/>
    </row>
    <row r="4" spans="2:7" ht="21" x14ac:dyDescent="0.4">
      <c r="B4" s="32"/>
      <c r="E4" s="50"/>
      <c r="F4" s="50"/>
      <c r="G4" s="50"/>
    </row>
    <row r="5" spans="2:7" ht="21.6" thickBot="1" x14ac:dyDescent="0.45">
      <c r="B5" s="32"/>
      <c r="E5" s="50"/>
      <c r="F5" s="50"/>
      <c r="G5" s="50"/>
    </row>
    <row r="6" spans="2:7" x14ac:dyDescent="0.3">
      <c r="B6" s="172" t="s">
        <v>112</v>
      </c>
      <c r="C6" s="173"/>
      <c r="D6" s="174"/>
      <c r="E6" s="4"/>
      <c r="F6" s="4"/>
      <c r="G6" s="4"/>
    </row>
    <row r="7" spans="2:7" ht="15" customHeight="1" thickBot="1" x14ac:dyDescent="0.35">
      <c r="B7" s="96" t="s">
        <v>88</v>
      </c>
      <c r="C7" s="97" t="s">
        <v>44</v>
      </c>
      <c r="D7" s="98" t="s">
        <v>113</v>
      </c>
    </row>
    <row r="8" spans="2:7" x14ac:dyDescent="0.3">
      <c r="B8" s="68" t="s">
        <v>90</v>
      </c>
      <c r="C8">
        <v>0.16</v>
      </c>
      <c r="D8" s="105">
        <v>0.09</v>
      </c>
    </row>
    <row r="9" spans="2:7" x14ac:dyDescent="0.3">
      <c r="B9" s="68" t="s">
        <v>92</v>
      </c>
      <c r="C9">
        <v>0.02</v>
      </c>
      <c r="D9" s="106">
        <v>0</v>
      </c>
    </row>
    <row r="10" spans="2:7" x14ac:dyDescent="0.3">
      <c r="B10" s="68" t="s">
        <v>94</v>
      </c>
      <c r="C10">
        <v>0.02</v>
      </c>
      <c r="D10" s="106">
        <v>0</v>
      </c>
    </row>
    <row r="11" spans="2:7" x14ac:dyDescent="0.3">
      <c r="B11" s="36" t="s">
        <v>95</v>
      </c>
      <c r="C11">
        <v>0.02</v>
      </c>
      <c r="D11" s="106">
        <v>0</v>
      </c>
    </row>
    <row r="12" spans="2:7" x14ac:dyDescent="0.3">
      <c r="B12" s="36" t="s">
        <v>96</v>
      </c>
      <c r="C12">
        <v>0.01</v>
      </c>
      <c r="D12" s="106">
        <v>0</v>
      </c>
    </row>
    <row r="13" spans="2:7" x14ac:dyDescent="0.3">
      <c r="B13" s="68" t="s">
        <v>97</v>
      </c>
      <c r="C13">
        <v>0.01</v>
      </c>
      <c r="D13" s="106">
        <v>0.1</v>
      </c>
    </row>
    <row r="14" spans="2:7" x14ac:dyDescent="0.3">
      <c r="B14" s="68" t="s">
        <v>98</v>
      </c>
      <c r="C14">
        <v>0</v>
      </c>
      <c r="D14" s="106">
        <v>0.13</v>
      </c>
    </row>
    <row r="15" spans="2:7" x14ac:dyDescent="0.3">
      <c r="B15" s="68" t="s">
        <v>99</v>
      </c>
      <c r="C15">
        <v>0</v>
      </c>
      <c r="D15" s="106">
        <v>0.01</v>
      </c>
    </row>
    <row r="16" spans="2:7" x14ac:dyDescent="0.3">
      <c r="B16" s="68" t="s">
        <v>100</v>
      </c>
      <c r="C16">
        <v>0</v>
      </c>
      <c r="D16" s="106">
        <v>0.01</v>
      </c>
    </row>
    <row r="17" spans="2:4" x14ac:dyDescent="0.3">
      <c r="B17" s="68" t="s">
        <v>101</v>
      </c>
      <c r="C17">
        <v>0</v>
      </c>
      <c r="D17" s="106">
        <v>0.03</v>
      </c>
    </row>
    <row r="18" spans="2:4" ht="15" thickBot="1" x14ac:dyDescent="0.35">
      <c r="B18" s="69" t="s">
        <v>102</v>
      </c>
      <c r="C18" s="72">
        <v>0</v>
      </c>
      <c r="D18" s="107">
        <v>0.01</v>
      </c>
    </row>
    <row r="19" spans="2:4" ht="15.6" x14ac:dyDescent="0.3">
      <c r="B19" s="51"/>
      <c r="C19" s="52"/>
      <c r="D19" s="71"/>
    </row>
  </sheetData>
  <mergeCells count="1">
    <mergeCell ref="B6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7E6E2-640B-480C-AD93-C9E0F0891380}">
  <sheetPr codeName="Sheet8">
    <tabColor theme="7" tint="0.59999389629810485"/>
  </sheetPr>
  <dimension ref="B1:E7"/>
  <sheetViews>
    <sheetView showGridLines="0" zoomScale="80" zoomScaleNormal="80" workbookViewId="0">
      <selection activeCell="C7" sqref="C7"/>
    </sheetView>
  </sheetViews>
  <sheetFormatPr defaultColWidth="8.6640625" defaultRowHeight="14.4" x14ac:dyDescent="0.3"/>
  <cols>
    <col min="1" max="1" width="26.6640625" style="2" customWidth="1"/>
    <col min="2" max="2" width="37.33203125" style="2" bestFit="1" customWidth="1"/>
    <col min="3" max="3" width="16.33203125" style="2" customWidth="1"/>
    <col min="4" max="4" width="11.44140625" style="2" customWidth="1"/>
    <col min="5" max="5" width="14.33203125" style="2" bestFit="1" customWidth="1"/>
    <col min="6" max="7" width="12.88671875" style="2" customWidth="1"/>
    <col min="8" max="8" width="13" style="2" customWidth="1"/>
    <col min="9" max="9" width="18.88671875" style="2" customWidth="1"/>
    <col min="10" max="10" width="13.88671875" style="2" customWidth="1"/>
    <col min="11" max="11" width="13" style="2" customWidth="1"/>
    <col min="12" max="12" width="14.33203125" style="2" bestFit="1" customWidth="1"/>
    <col min="13" max="13" width="14.44140625" style="2" customWidth="1"/>
    <col min="14" max="16384" width="8.6640625" style="2"/>
  </cols>
  <sheetData>
    <row r="1" spans="2:5" s="6" customFormat="1" ht="17.100000000000001" customHeight="1" x14ac:dyDescent="0.4">
      <c r="B1" s="26"/>
    </row>
    <row r="2" spans="2:5" s="6" customFormat="1" ht="17.100000000000001" customHeight="1" x14ac:dyDescent="0.4">
      <c r="B2" s="26" t="s">
        <v>114</v>
      </c>
    </row>
    <row r="3" spans="2:5" s="7" customFormat="1" ht="17.100000000000001" customHeight="1" thickBot="1" x14ac:dyDescent="0.45">
      <c r="B3" s="29"/>
    </row>
    <row r="4" spans="2:5" ht="21" x14ac:dyDescent="0.4">
      <c r="B4" s="32"/>
    </row>
    <row r="5" spans="2:5" ht="21.6" thickBot="1" x14ac:dyDescent="0.45">
      <c r="B5" s="32"/>
    </row>
    <row r="6" spans="2:5" ht="28.8" x14ac:dyDescent="0.3">
      <c r="B6" s="58" t="s">
        <v>115</v>
      </c>
      <c r="C6" s="61" t="s">
        <v>116</v>
      </c>
      <c r="D6" s="61" t="s">
        <v>21</v>
      </c>
      <c r="E6" s="57" t="s">
        <v>22</v>
      </c>
    </row>
    <row r="7" spans="2:5" ht="15" thickBot="1" x14ac:dyDescent="0.35">
      <c r="B7" s="74" t="s">
        <v>117</v>
      </c>
      <c r="C7" s="75">
        <v>7554.01</v>
      </c>
      <c r="D7" s="78">
        <v>6146.25</v>
      </c>
      <c r="E7" s="35">
        <v>8666.94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B182-2373-464F-88A4-B0CBE1E6A43F}">
  <sheetPr>
    <tabColor theme="4" tint="0.59999389629810485"/>
  </sheetPr>
  <dimension ref="B3:F1479"/>
  <sheetViews>
    <sheetView showGridLines="0" workbookViewId="0">
      <selection activeCell="H18" sqref="H18"/>
    </sheetView>
  </sheetViews>
  <sheetFormatPr defaultRowHeight="14.4" x14ac:dyDescent="0.3"/>
  <cols>
    <col min="4" max="4" width="11.6640625" bestFit="1" customWidth="1"/>
    <col min="5" max="5" width="11.33203125" bestFit="1" customWidth="1"/>
    <col min="6" max="6" width="17.33203125" customWidth="1"/>
  </cols>
  <sheetData>
    <row r="3" spans="2:6" ht="27.6" x14ac:dyDescent="0.3">
      <c r="B3" s="112" t="s">
        <v>118</v>
      </c>
      <c r="C3" s="112" t="s">
        <v>119</v>
      </c>
      <c r="D3" s="112" t="s">
        <v>120</v>
      </c>
      <c r="E3" s="112" t="s">
        <v>121</v>
      </c>
      <c r="F3" s="112" t="s">
        <v>122</v>
      </c>
    </row>
    <row r="4" spans="2:6" x14ac:dyDescent="0.3">
      <c r="B4" s="113">
        <v>0</v>
      </c>
      <c r="C4" s="113">
        <v>0</v>
      </c>
      <c r="D4" s="113">
        <v>0</v>
      </c>
      <c r="E4" s="113">
        <v>60</v>
      </c>
      <c r="F4" s="113">
        <v>-4.2781235819432384E-3</v>
      </c>
    </row>
    <row r="5" spans="2:6" x14ac:dyDescent="0.3">
      <c r="B5" s="113">
        <v>1</v>
      </c>
      <c r="C5" s="113">
        <v>8.3333333333333329E-2</v>
      </c>
      <c r="D5" s="113">
        <v>0</v>
      </c>
      <c r="E5" s="113">
        <v>60</v>
      </c>
      <c r="F5" s="113">
        <v>-4.2781235819432384E-3</v>
      </c>
    </row>
    <row r="6" spans="2:6" x14ac:dyDescent="0.3">
      <c r="B6" s="113">
        <v>2</v>
      </c>
      <c r="C6" s="113">
        <v>0.16666666666666666</v>
      </c>
      <c r="D6" s="113">
        <v>0</v>
      </c>
      <c r="E6" s="113">
        <v>60</v>
      </c>
      <c r="F6" s="113">
        <v>-4.2781235819432384E-3</v>
      </c>
    </row>
    <row r="7" spans="2:6" x14ac:dyDescent="0.3">
      <c r="B7" s="113">
        <v>3</v>
      </c>
      <c r="C7" s="113">
        <v>0.25</v>
      </c>
      <c r="D7" s="113">
        <v>0</v>
      </c>
      <c r="E7" s="113">
        <v>60</v>
      </c>
      <c r="F7" s="113">
        <v>-4.2781235819432384E-3</v>
      </c>
    </row>
    <row r="8" spans="2:6" x14ac:dyDescent="0.3">
      <c r="B8" s="113">
        <v>4</v>
      </c>
      <c r="C8" s="113">
        <v>0.33333333333333331</v>
      </c>
      <c r="D8" s="113">
        <v>0</v>
      </c>
      <c r="E8" s="113">
        <v>60</v>
      </c>
      <c r="F8" s="113">
        <v>-4.2781235819432384E-3</v>
      </c>
    </row>
    <row r="9" spans="2:6" x14ac:dyDescent="0.3">
      <c r="B9" s="113">
        <v>5</v>
      </c>
      <c r="C9" s="113">
        <v>0.41666666666666669</v>
      </c>
      <c r="D9" s="113">
        <v>0</v>
      </c>
      <c r="E9" s="113">
        <v>60</v>
      </c>
      <c r="F9" s="113">
        <v>-4.2781235819432384E-3</v>
      </c>
    </row>
    <row r="10" spans="2:6" x14ac:dyDescent="0.3">
      <c r="B10" s="113">
        <v>6</v>
      </c>
      <c r="C10" s="113">
        <v>0.5</v>
      </c>
      <c r="D10" s="113">
        <v>0</v>
      </c>
      <c r="E10" s="113">
        <v>60</v>
      </c>
      <c r="F10" s="113">
        <v>-4.2781235819432384E-3</v>
      </c>
    </row>
    <row r="11" spans="2:6" x14ac:dyDescent="0.3">
      <c r="B11" s="113">
        <v>7</v>
      </c>
      <c r="C11" s="113">
        <v>0.58333333333333337</v>
      </c>
      <c r="D11" s="113">
        <v>0</v>
      </c>
      <c r="E11" s="113">
        <v>60</v>
      </c>
      <c r="F11" s="113">
        <v>-4.2781235819432384E-3</v>
      </c>
    </row>
    <row r="12" spans="2:6" x14ac:dyDescent="0.3">
      <c r="B12" s="113">
        <v>8</v>
      </c>
      <c r="C12" s="113">
        <v>0.66666666666666663</v>
      </c>
      <c r="D12" s="113">
        <v>0</v>
      </c>
      <c r="E12" s="113">
        <v>60</v>
      </c>
      <c r="F12" s="113">
        <v>-4.2781235819432384E-3</v>
      </c>
    </row>
    <row r="13" spans="2:6" x14ac:dyDescent="0.3">
      <c r="B13" s="113">
        <v>9</v>
      </c>
      <c r="C13" s="113">
        <v>0.75</v>
      </c>
      <c r="D13" s="113">
        <v>0</v>
      </c>
      <c r="E13" s="113">
        <v>60</v>
      </c>
      <c r="F13" s="113">
        <v>-4.2781235819432384E-3</v>
      </c>
    </row>
    <row r="14" spans="2:6" x14ac:dyDescent="0.3">
      <c r="B14" s="113">
        <v>10</v>
      </c>
      <c r="C14" s="113">
        <v>0.83333333333333337</v>
      </c>
      <c r="D14" s="113">
        <v>0</v>
      </c>
      <c r="E14" s="113">
        <v>60</v>
      </c>
      <c r="F14" s="113">
        <v>-4.2781235819432384E-3</v>
      </c>
    </row>
    <row r="15" spans="2:6" x14ac:dyDescent="0.3">
      <c r="B15" s="113">
        <v>11</v>
      </c>
      <c r="C15" s="113">
        <v>0.91666666666666663</v>
      </c>
      <c r="D15" s="113">
        <v>0</v>
      </c>
      <c r="E15" s="113">
        <v>60</v>
      </c>
      <c r="F15" s="113">
        <v>-4.2781235819432384E-3</v>
      </c>
    </row>
    <row r="16" spans="2:6" x14ac:dyDescent="0.3">
      <c r="B16" s="113">
        <v>12</v>
      </c>
      <c r="C16" s="113">
        <v>1</v>
      </c>
      <c r="D16" s="113">
        <v>1</v>
      </c>
      <c r="E16" s="113">
        <v>61</v>
      </c>
      <c r="F16" s="113">
        <v>-4.2781235819432384E-3</v>
      </c>
    </row>
    <row r="17" spans="2:6" x14ac:dyDescent="0.3">
      <c r="B17" s="113">
        <v>13</v>
      </c>
      <c r="C17" s="113">
        <v>1.0833333333333333</v>
      </c>
      <c r="D17" s="113">
        <v>1</v>
      </c>
      <c r="E17" s="113">
        <v>61</v>
      </c>
      <c r="F17" s="113">
        <v>-4.2781235819432384E-3</v>
      </c>
    </row>
    <row r="18" spans="2:6" x14ac:dyDescent="0.3">
      <c r="B18" s="113">
        <v>14</v>
      </c>
      <c r="C18" s="113">
        <v>1.1666666666666667</v>
      </c>
      <c r="D18" s="113">
        <v>1</v>
      </c>
      <c r="E18" s="113">
        <v>61</v>
      </c>
      <c r="F18" s="113">
        <v>-4.2781235819432384E-3</v>
      </c>
    </row>
    <row r="19" spans="2:6" x14ac:dyDescent="0.3">
      <c r="B19" s="113">
        <v>15</v>
      </c>
      <c r="C19" s="113">
        <v>1.25</v>
      </c>
      <c r="D19" s="113">
        <v>1</v>
      </c>
      <c r="E19" s="113">
        <v>61</v>
      </c>
      <c r="F19" s="113">
        <v>-4.2781235819432384E-3</v>
      </c>
    </row>
    <row r="20" spans="2:6" x14ac:dyDescent="0.3">
      <c r="B20" s="113">
        <v>16</v>
      </c>
      <c r="C20" s="113">
        <v>1.3333333333333333</v>
      </c>
      <c r="D20" s="113">
        <v>1</v>
      </c>
      <c r="E20" s="113">
        <v>61</v>
      </c>
      <c r="F20" s="113">
        <v>-4.2781235819432384E-3</v>
      </c>
    </row>
    <row r="21" spans="2:6" x14ac:dyDescent="0.3">
      <c r="B21" s="113">
        <v>17</v>
      </c>
      <c r="C21" s="113">
        <v>1.4166666666666667</v>
      </c>
      <c r="D21" s="113">
        <v>1</v>
      </c>
      <c r="E21" s="113">
        <v>61</v>
      </c>
      <c r="F21" s="113">
        <v>-4.2781235819432384E-3</v>
      </c>
    </row>
    <row r="22" spans="2:6" x14ac:dyDescent="0.3">
      <c r="B22" s="113">
        <v>18</v>
      </c>
      <c r="C22" s="113">
        <v>1.5</v>
      </c>
      <c r="D22" s="113">
        <v>1</v>
      </c>
      <c r="E22" s="113">
        <v>61</v>
      </c>
      <c r="F22" s="113">
        <v>-4.2781235819432384E-3</v>
      </c>
    </row>
    <row r="23" spans="2:6" x14ac:dyDescent="0.3">
      <c r="B23" s="113">
        <v>19</v>
      </c>
      <c r="C23" s="113">
        <v>1.5833333333333333</v>
      </c>
      <c r="D23" s="113">
        <v>1</v>
      </c>
      <c r="E23" s="113">
        <v>61</v>
      </c>
      <c r="F23" s="113">
        <v>-4.2781235819432384E-3</v>
      </c>
    </row>
    <row r="24" spans="2:6" x14ac:dyDescent="0.3">
      <c r="B24" s="113">
        <v>20</v>
      </c>
      <c r="C24" s="113">
        <v>1.6666666666666667</v>
      </c>
      <c r="D24" s="113">
        <v>1</v>
      </c>
      <c r="E24" s="113">
        <v>61</v>
      </c>
      <c r="F24" s="113">
        <v>-4.2781235819432384E-3</v>
      </c>
    </row>
    <row r="25" spans="2:6" x14ac:dyDescent="0.3">
      <c r="B25" s="113">
        <v>21</v>
      </c>
      <c r="C25" s="113">
        <v>1.75</v>
      </c>
      <c r="D25" s="113">
        <v>1</v>
      </c>
      <c r="E25" s="113">
        <v>61</v>
      </c>
      <c r="F25" s="113">
        <v>-4.2781235819432384E-3</v>
      </c>
    </row>
    <row r="26" spans="2:6" x14ac:dyDescent="0.3">
      <c r="B26" s="113">
        <v>22</v>
      </c>
      <c r="C26" s="113">
        <v>1.8333333333333333</v>
      </c>
      <c r="D26" s="113">
        <v>1</v>
      </c>
      <c r="E26" s="113">
        <v>61</v>
      </c>
      <c r="F26" s="113">
        <v>-4.2781235819432384E-3</v>
      </c>
    </row>
    <row r="27" spans="2:6" x14ac:dyDescent="0.3">
      <c r="B27" s="113">
        <v>23</v>
      </c>
      <c r="C27" s="113">
        <v>1.9166666666666667</v>
      </c>
      <c r="D27" s="113">
        <v>1</v>
      </c>
      <c r="E27" s="113">
        <v>61</v>
      </c>
      <c r="F27" s="113">
        <v>-4.2781235819432384E-3</v>
      </c>
    </row>
    <row r="28" spans="2:6" x14ac:dyDescent="0.3">
      <c r="B28" s="113">
        <v>24</v>
      </c>
      <c r="C28" s="113">
        <v>2</v>
      </c>
      <c r="D28" s="113">
        <v>2</v>
      </c>
      <c r="E28" s="113">
        <v>62</v>
      </c>
      <c r="F28" s="113">
        <v>-4.2781235819432384E-3</v>
      </c>
    </row>
    <row r="29" spans="2:6" x14ac:dyDescent="0.3">
      <c r="B29" s="113">
        <v>25</v>
      </c>
      <c r="C29" s="113">
        <v>2.0833333333333335</v>
      </c>
      <c r="D29" s="113">
        <v>2</v>
      </c>
      <c r="E29" s="113">
        <v>62</v>
      </c>
      <c r="F29" s="113">
        <v>-4.2781235819432384E-3</v>
      </c>
    </row>
    <row r="30" spans="2:6" x14ac:dyDescent="0.3">
      <c r="B30" s="113">
        <v>26</v>
      </c>
      <c r="C30" s="113">
        <v>2.1666666666666665</v>
      </c>
      <c r="D30" s="113">
        <v>2</v>
      </c>
      <c r="E30" s="113">
        <v>62</v>
      </c>
      <c r="F30" s="113">
        <v>-4.2781235819432384E-3</v>
      </c>
    </row>
    <row r="31" spans="2:6" x14ac:dyDescent="0.3">
      <c r="B31" s="113">
        <v>27</v>
      </c>
      <c r="C31" s="113">
        <v>2.25</v>
      </c>
      <c r="D31" s="113">
        <v>2</v>
      </c>
      <c r="E31" s="113">
        <v>62</v>
      </c>
      <c r="F31" s="113">
        <v>-4.2781235819432384E-3</v>
      </c>
    </row>
    <row r="32" spans="2:6" x14ac:dyDescent="0.3">
      <c r="B32" s="113">
        <v>28</v>
      </c>
      <c r="C32" s="113">
        <v>2.3333333333333335</v>
      </c>
      <c r="D32" s="113">
        <v>2</v>
      </c>
      <c r="E32" s="113">
        <v>62</v>
      </c>
      <c r="F32" s="113">
        <v>-4.2781235819432384E-3</v>
      </c>
    </row>
    <row r="33" spans="2:6" x14ac:dyDescent="0.3">
      <c r="B33" s="113">
        <v>29</v>
      </c>
      <c r="C33" s="113">
        <v>2.4166666666666665</v>
      </c>
      <c r="D33" s="113">
        <v>2</v>
      </c>
      <c r="E33" s="113">
        <v>62</v>
      </c>
      <c r="F33" s="113">
        <v>-4.2781235819432384E-3</v>
      </c>
    </row>
    <row r="34" spans="2:6" x14ac:dyDescent="0.3">
      <c r="B34" s="113">
        <v>30</v>
      </c>
      <c r="C34" s="113">
        <v>2.5</v>
      </c>
      <c r="D34" s="113">
        <v>2</v>
      </c>
      <c r="E34" s="113">
        <v>62</v>
      </c>
      <c r="F34" s="113">
        <v>-4.2781235819432384E-3</v>
      </c>
    </row>
    <row r="35" spans="2:6" x14ac:dyDescent="0.3">
      <c r="B35" s="113">
        <v>31</v>
      </c>
      <c r="C35" s="113">
        <v>2.5833333333333335</v>
      </c>
      <c r="D35" s="113">
        <v>2</v>
      </c>
      <c r="E35" s="113">
        <v>62</v>
      </c>
      <c r="F35" s="113">
        <v>-4.2781235819432384E-3</v>
      </c>
    </row>
    <row r="36" spans="2:6" x14ac:dyDescent="0.3">
      <c r="B36" s="113">
        <v>32</v>
      </c>
      <c r="C36" s="113">
        <v>2.6666666666666665</v>
      </c>
      <c r="D36" s="113">
        <v>2</v>
      </c>
      <c r="E36" s="113">
        <v>62</v>
      </c>
      <c r="F36" s="113">
        <v>-4.2781235819432384E-3</v>
      </c>
    </row>
    <row r="37" spans="2:6" x14ac:dyDescent="0.3">
      <c r="B37" s="113">
        <v>33</v>
      </c>
      <c r="C37" s="113">
        <v>2.75</v>
      </c>
      <c r="D37" s="113">
        <v>2</v>
      </c>
      <c r="E37" s="113">
        <v>62</v>
      </c>
      <c r="F37" s="113">
        <v>-4.2781235819432384E-3</v>
      </c>
    </row>
    <row r="38" spans="2:6" x14ac:dyDescent="0.3">
      <c r="B38" s="113">
        <v>34</v>
      </c>
      <c r="C38" s="113">
        <v>2.8333333333333335</v>
      </c>
      <c r="D38" s="113">
        <v>2</v>
      </c>
      <c r="E38" s="113">
        <v>62</v>
      </c>
      <c r="F38" s="113">
        <v>-4.2781235819432384E-3</v>
      </c>
    </row>
    <row r="39" spans="2:6" x14ac:dyDescent="0.3">
      <c r="B39" s="113">
        <v>35</v>
      </c>
      <c r="C39" s="113">
        <v>2.9166666666666665</v>
      </c>
      <c r="D39" s="113">
        <v>2</v>
      </c>
      <c r="E39" s="113">
        <v>62</v>
      </c>
      <c r="F39" s="113">
        <v>-4.2781235819432384E-3</v>
      </c>
    </row>
    <row r="40" spans="2:6" x14ac:dyDescent="0.3">
      <c r="B40" s="113">
        <v>36</v>
      </c>
      <c r="C40" s="113">
        <v>3</v>
      </c>
      <c r="D40" s="113">
        <v>3</v>
      </c>
      <c r="E40" s="113">
        <v>63</v>
      </c>
      <c r="F40" s="113">
        <v>-4.2781235819432384E-3</v>
      </c>
    </row>
    <row r="41" spans="2:6" x14ac:dyDescent="0.3">
      <c r="B41" s="113">
        <v>37</v>
      </c>
      <c r="C41" s="113">
        <v>3.0833333333333335</v>
      </c>
      <c r="D41" s="113">
        <v>3</v>
      </c>
      <c r="E41" s="113">
        <v>63</v>
      </c>
      <c r="F41" s="113">
        <v>-4.2781235819432384E-3</v>
      </c>
    </row>
    <row r="42" spans="2:6" x14ac:dyDescent="0.3">
      <c r="B42" s="113">
        <v>38</v>
      </c>
      <c r="C42" s="113">
        <v>3.1666666666666665</v>
      </c>
      <c r="D42" s="113">
        <v>3</v>
      </c>
      <c r="E42" s="113">
        <v>63</v>
      </c>
      <c r="F42" s="113">
        <v>-4.2781235819432384E-3</v>
      </c>
    </row>
    <row r="43" spans="2:6" x14ac:dyDescent="0.3">
      <c r="B43" s="113">
        <v>39</v>
      </c>
      <c r="C43" s="113">
        <v>3.25</v>
      </c>
      <c r="D43" s="113">
        <v>3</v>
      </c>
      <c r="E43" s="113">
        <v>63</v>
      </c>
      <c r="F43" s="113">
        <v>-4.2781235819432384E-3</v>
      </c>
    </row>
    <row r="44" spans="2:6" x14ac:dyDescent="0.3">
      <c r="B44" s="113">
        <v>40</v>
      </c>
      <c r="C44" s="113">
        <v>3.3333333333333335</v>
      </c>
      <c r="D44" s="113">
        <v>3</v>
      </c>
      <c r="E44" s="113">
        <v>63</v>
      </c>
      <c r="F44" s="113">
        <v>-4.2781235819432384E-3</v>
      </c>
    </row>
    <row r="45" spans="2:6" x14ac:dyDescent="0.3">
      <c r="B45" s="113">
        <v>41</v>
      </c>
      <c r="C45" s="113">
        <v>3.4166666666666665</v>
      </c>
      <c r="D45" s="113">
        <v>3</v>
      </c>
      <c r="E45" s="113">
        <v>63</v>
      </c>
      <c r="F45" s="113">
        <v>-4.2781235819432384E-3</v>
      </c>
    </row>
    <row r="46" spans="2:6" x14ac:dyDescent="0.3">
      <c r="B46" s="113">
        <v>42</v>
      </c>
      <c r="C46" s="113">
        <v>3.5</v>
      </c>
      <c r="D46" s="113">
        <v>3</v>
      </c>
      <c r="E46" s="113">
        <v>63</v>
      </c>
      <c r="F46" s="113">
        <v>-4.2781235819432384E-3</v>
      </c>
    </row>
    <row r="47" spans="2:6" x14ac:dyDescent="0.3">
      <c r="B47" s="113">
        <v>43</v>
      </c>
      <c r="C47" s="113">
        <v>3.5833333333333335</v>
      </c>
      <c r="D47" s="113">
        <v>3</v>
      </c>
      <c r="E47" s="113">
        <v>63</v>
      </c>
      <c r="F47" s="113">
        <v>-4.2781235819432384E-3</v>
      </c>
    </row>
    <row r="48" spans="2:6" x14ac:dyDescent="0.3">
      <c r="B48" s="113">
        <v>44</v>
      </c>
      <c r="C48" s="113">
        <v>3.6666666666666665</v>
      </c>
      <c r="D48" s="113">
        <v>3</v>
      </c>
      <c r="E48" s="113">
        <v>63</v>
      </c>
      <c r="F48" s="113">
        <v>-4.2781235819432384E-3</v>
      </c>
    </row>
    <row r="49" spans="2:6" x14ac:dyDescent="0.3">
      <c r="B49" s="113">
        <v>45</v>
      </c>
      <c r="C49" s="113">
        <v>3.75</v>
      </c>
      <c r="D49" s="113">
        <v>3</v>
      </c>
      <c r="E49" s="113">
        <v>63</v>
      </c>
      <c r="F49" s="113">
        <v>-4.2781235819432384E-3</v>
      </c>
    </row>
    <row r="50" spans="2:6" x14ac:dyDescent="0.3">
      <c r="B50" s="113">
        <v>46</v>
      </c>
      <c r="C50" s="113">
        <v>3.8333333333333335</v>
      </c>
      <c r="D50" s="113">
        <v>3</v>
      </c>
      <c r="E50" s="113">
        <v>63</v>
      </c>
      <c r="F50" s="113">
        <v>-4.2781235819432384E-3</v>
      </c>
    </row>
    <row r="51" spans="2:6" x14ac:dyDescent="0.3">
      <c r="B51" s="113">
        <v>47</v>
      </c>
      <c r="C51" s="113">
        <v>3.9166666666666665</v>
      </c>
      <c r="D51" s="113">
        <v>3</v>
      </c>
      <c r="E51" s="113">
        <v>63</v>
      </c>
      <c r="F51" s="113">
        <v>-4.2781235819432384E-3</v>
      </c>
    </row>
    <row r="52" spans="2:6" x14ac:dyDescent="0.3">
      <c r="B52" s="113">
        <v>48</v>
      </c>
      <c r="C52" s="113">
        <v>4</v>
      </c>
      <c r="D52" s="113">
        <v>4</v>
      </c>
      <c r="E52" s="113">
        <v>64</v>
      </c>
      <c r="F52" s="113">
        <v>-4.2781235819432384E-3</v>
      </c>
    </row>
    <row r="53" spans="2:6" x14ac:dyDescent="0.3">
      <c r="B53" s="113">
        <v>49</v>
      </c>
      <c r="C53" s="113">
        <v>4.083333333333333</v>
      </c>
      <c r="D53" s="113">
        <v>4</v>
      </c>
      <c r="E53" s="113">
        <v>64</v>
      </c>
      <c r="F53" s="113">
        <v>-4.2781235819432384E-3</v>
      </c>
    </row>
    <row r="54" spans="2:6" x14ac:dyDescent="0.3">
      <c r="B54" s="113">
        <v>50</v>
      </c>
      <c r="C54" s="113">
        <v>4.166666666666667</v>
      </c>
      <c r="D54" s="113">
        <v>4</v>
      </c>
      <c r="E54" s="113">
        <v>64</v>
      </c>
      <c r="F54" s="113">
        <v>-4.2781235819432384E-3</v>
      </c>
    </row>
    <row r="55" spans="2:6" x14ac:dyDescent="0.3">
      <c r="B55" s="113">
        <v>51</v>
      </c>
      <c r="C55" s="113">
        <v>4.25</v>
      </c>
      <c r="D55" s="113">
        <v>4</v>
      </c>
      <c r="E55" s="113">
        <v>64</v>
      </c>
      <c r="F55" s="113">
        <v>-4.2781235819432384E-3</v>
      </c>
    </row>
    <row r="56" spans="2:6" x14ac:dyDescent="0.3">
      <c r="B56" s="113">
        <v>52</v>
      </c>
      <c r="C56" s="113">
        <v>4.333333333333333</v>
      </c>
      <c r="D56" s="113">
        <v>4</v>
      </c>
      <c r="E56" s="113">
        <v>64</v>
      </c>
      <c r="F56" s="113">
        <v>-8.6229650525270207E-3</v>
      </c>
    </row>
    <row r="57" spans="2:6" x14ac:dyDescent="0.3">
      <c r="B57" s="113">
        <v>53</v>
      </c>
      <c r="C57" s="113">
        <v>4.416666666666667</v>
      </c>
      <c r="D57" s="113">
        <v>4</v>
      </c>
      <c r="E57" s="113">
        <v>64</v>
      </c>
      <c r="F57" s="113">
        <v>-8.6229650525270207E-3</v>
      </c>
    </row>
    <row r="58" spans="2:6" x14ac:dyDescent="0.3">
      <c r="B58" s="113">
        <v>54</v>
      </c>
      <c r="C58" s="113">
        <v>4.5</v>
      </c>
      <c r="D58" s="113">
        <v>4</v>
      </c>
      <c r="E58" s="113">
        <v>64</v>
      </c>
      <c r="F58" s="113">
        <v>-8.6229650525270207E-3</v>
      </c>
    </row>
    <row r="59" spans="2:6" x14ac:dyDescent="0.3">
      <c r="B59" s="113">
        <v>55</v>
      </c>
      <c r="C59" s="113">
        <v>4.583333333333333</v>
      </c>
      <c r="D59" s="113">
        <v>4</v>
      </c>
      <c r="E59" s="113">
        <v>64</v>
      </c>
      <c r="F59" s="113">
        <v>-8.6229650525270207E-3</v>
      </c>
    </row>
    <row r="60" spans="2:6" x14ac:dyDescent="0.3">
      <c r="B60" s="113">
        <v>56</v>
      </c>
      <c r="C60" s="113">
        <v>4.666666666666667</v>
      </c>
      <c r="D60" s="113">
        <v>4</v>
      </c>
      <c r="E60" s="113">
        <v>64</v>
      </c>
      <c r="F60" s="113">
        <v>-8.6229650525270207E-3</v>
      </c>
    </row>
    <row r="61" spans="2:6" x14ac:dyDescent="0.3">
      <c r="B61" s="113">
        <v>57</v>
      </c>
      <c r="C61" s="113">
        <v>4.75</v>
      </c>
      <c r="D61" s="113">
        <v>4</v>
      </c>
      <c r="E61" s="113">
        <v>64</v>
      </c>
      <c r="F61" s="113">
        <v>-8.6229650525270207E-3</v>
      </c>
    </row>
    <row r="62" spans="2:6" x14ac:dyDescent="0.3">
      <c r="B62" s="113">
        <v>58</v>
      </c>
      <c r="C62" s="113">
        <v>4.833333333333333</v>
      </c>
      <c r="D62" s="113">
        <v>4</v>
      </c>
      <c r="E62" s="113">
        <v>64</v>
      </c>
      <c r="F62" s="113">
        <v>-8.6229650525270207E-3</v>
      </c>
    </row>
    <row r="63" spans="2:6" x14ac:dyDescent="0.3">
      <c r="B63" s="113">
        <v>59</v>
      </c>
      <c r="C63" s="113">
        <v>4.916666666666667</v>
      </c>
      <c r="D63" s="113">
        <v>4</v>
      </c>
      <c r="E63" s="113">
        <v>64</v>
      </c>
      <c r="F63" s="113">
        <v>-8.6229650525270207E-3</v>
      </c>
    </row>
    <row r="64" spans="2:6" x14ac:dyDescent="0.3">
      <c r="B64" s="113">
        <v>60</v>
      </c>
      <c r="C64" s="113">
        <v>5</v>
      </c>
      <c r="D64" s="113">
        <v>5</v>
      </c>
      <c r="E64" s="113">
        <v>65</v>
      </c>
      <c r="F64" s="113">
        <v>-8.6229650525270207E-3</v>
      </c>
    </row>
    <row r="65" spans="2:6" x14ac:dyDescent="0.3">
      <c r="B65" s="113">
        <v>61</v>
      </c>
      <c r="C65" s="113">
        <v>5.083333333333333</v>
      </c>
      <c r="D65" s="113">
        <v>5</v>
      </c>
      <c r="E65" s="113">
        <v>65</v>
      </c>
      <c r="F65" s="113">
        <v>-8.6229650525270207E-3</v>
      </c>
    </row>
    <row r="66" spans="2:6" x14ac:dyDescent="0.3">
      <c r="B66" s="113">
        <v>62</v>
      </c>
      <c r="C66" s="113">
        <v>5.166666666666667</v>
      </c>
      <c r="D66" s="113">
        <v>5</v>
      </c>
      <c r="E66" s="113">
        <v>65</v>
      </c>
      <c r="F66" s="113">
        <v>-8.6229650525270207E-3</v>
      </c>
    </row>
    <row r="67" spans="2:6" x14ac:dyDescent="0.3">
      <c r="B67" s="113">
        <v>63</v>
      </c>
      <c r="C67" s="113">
        <v>5.25</v>
      </c>
      <c r="D67" s="113">
        <v>5</v>
      </c>
      <c r="E67" s="113">
        <v>65</v>
      </c>
      <c r="F67" s="113">
        <v>-8.6229650525270207E-3</v>
      </c>
    </row>
    <row r="68" spans="2:6" x14ac:dyDescent="0.3">
      <c r="B68" s="113">
        <v>64</v>
      </c>
      <c r="C68" s="113">
        <v>5.333333333333333</v>
      </c>
      <c r="D68" s="113">
        <v>5</v>
      </c>
      <c r="E68" s="113">
        <v>65</v>
      </c>
      <c r="F68" s="113">
        <v>-8.6229650525270207E-3</v>
      </c>
    </row>
    <row r="69" spans="2:6" x14ac:dyDescent="0.3">
      <c r="B69" s="113">
        <v>65</v>
      </c>
      <c r="C69" s="113">
        <v>5.416666666666667</v>
      </c>
      <c r="D69" s="113">
        <v>5</v>
      </c>
      <c r="E69" s="113">
        <v>65</v>
      </c>
      <c r="F69" s="113">
        <v>-8.6229650525270207E-3</v>
      </c>
    </row>
    <row r="70" spans="2:6" x14ac:dyDescent="0.3">
      <c r="B70" s="113">
        <v>66</v>
      </c>
      <c r="C70" s="113">
        <v>5.5</v>
      </c>
      <c r="D70" s="113">
        <v>5</v>
      </c>
      <c r="E70" s="113">
        <v>65</v>
      </c>
      <c r="F70" s="113">
        <v>-8.6229650525270207E-3</v>
      </c>
    </row>
    <row r="71" spans="2:6" x14ac:dyDescent="0.3">
      <c r="B71" s="113">
        <v>67</v>
      </c>
      <c r="C71" s="113">
        <v>5.583333333333333</v>
      </c>
      <c r="D71" s="113">
        <v>5</v>
      </c>
      <c r="E71" s="113">
        <v>65</v>
      </c>
      <c r="F71" s="113">
        <v>-8.6229650525270207E-3</v>
      </c>
    </row>
    <row r="72" spans="2:6" x14ac:dyDescent="0.3">
      <c r="B72" s="113">
        <v>68</v>
      </c>
      <c r="C72" s="113">
        <v>5.666666666666667</v>
      </c>
      <c r="D72" s="113">
        <v>5</v>
      </c>
      <c r="E72" s="113">
        <v>65</v>
      </c>
      <c r="F72" s="113">
        <v>-8.6229650525270207E-3</v>
      </c>
    </row>
    <row r="73" spans="2:6" x14ac:dyDescent="0.3">
      <c r="B73" s="113">
        <v>69</v>
      </c>
      <c r="C73" s="113">
        <v>5.75</v>
      </c>
      <c r="D73" s="113">
        <v>5</v>
      </c>
      <c r="E73" s="113">
        <v>65</v>
      </c>
      <c r="F73" s="113">
        <v>-8.6229650525270207E-3</v>
      </c>
    </row>
    <row r="74" spans="2:6" x14ac:dyDescent="0.3">
      <c r="B74" s="113">
        <v>70</v>
      </c>
      <c r="C74" s="113">
        <v>5.833333333333333</v>
      </c>
      <c r="D74" s="113">
        <v>5</v>
      </c>
      <c r="E74" s="113">
        <v>65</v>
      </c>
      <c r="F74" s="113">
        <v>-8.6229650525270207E-3</v>
      </c>
    </row>
    <row r="75" spans="2:6" x14ac:dyDescent="0.3">
      <c r="B75" s="113">
        <v>71</v>
      </c>
      <c r="C75" s="113">
        <v>5.916666666666667</v>
      </c>
      <c r="D75" s="113">
        <v>5</v>
      </c>
      <c r="E75" s="113">
        <v>65</v>
      </c>
      <c r="F75" s="113">
        <v>-8.6229650525270207E-3</v>
      </c>
    </row>
    <row r="76" spans="2:6" x14ac:dyDescent="0.3">
      <c r="B76" s="113">
        <v>72</v>
      </c>
      <c r="C76" s="113">
        <v>6</v>
      </c>
      <c r="D76" s="113">
        <v>6</v>
      </c>
      <c r="E76" s="113">
        <v>66</v>
      </c>
      <c r="F76" s="113">
        <v>-8.6229650525270207E-3</v>
      </c>
    </row>
    <row r="77" spans="2:6" x14ac:dyDescent="0.3">
      <c r="B77" s="113">
        <v>73</v>
      </c>
      <c r="C77" s="113">
        <v>6.083333333333333</v>
      </c>
      <c r="D77" s="113">
        <v>6</v>
      </c>
      <c r="E77" s="113">
        <v>66</v>
      </c>
      <c r="F77" s="113">
        <v>-8.6229650525270207E-3</v>
      </c>
    </row>
    <row r="78" spans="2:6" x14ac:dyDescent="0.3">
      <c r="B78" s="113">
        <v>74</v>
      </c>
      <c r="C78" s="113">
        <v>6.166666666666667</v>
      </c>
      <c r="D78" s="113">
        <v>6</v>
      </c>
      <c r="E78" s="113">
        <v>66</v>
      </c>
      <c r="F78" s="113">
        <v>-8.6229650525270207E-3</v>
      </c>
    </row>
    <row r="79" spans="2:6" x14ac:dyDescent="0.3">
      <c r="B79" s="113">
        <v>75</v>
      </c>
      <c r="C79" s="113">
        <v>6.25</v>
      </c>
      <c r="D79" s="113">
        <v>6</v>
      </c>
      <c r="E79" s="113">
        <v>66</v>
      </c>
      <c r="F79" s="113">
        <v>-8.6229650525270207E-3</v>
      </c>
    </row>
    <row r="80" spans="2:6" x14ac:dyDescent="0.3">
      <c r="B80" s="113">
        <v>76</v>
      </c>
      <c r="C80" s="113">
        <v>6.333333333333333</v>
      </c>
      <c r="D80" s="113">
        <v>6</v>
      </c>
      <c r="E80" s="113">
        <v>66</v>
      </c>
      <c r="F80" s="113">
        <v>-8.6229650525270207E-3</v>
      </c>
    </row>
    <row r="81" spans="2:6" x14ac:dyDescent="0.3">
      <c r="B81" s="113">
        <v>77</v>
      </c>
      <c r="C81" s="113">
        <v>6.416666666666667</v>
      </c>
      <c r="D81" s="113">
        <v>6</v>
      </c>
      <c r="E81" s="113">
        <v>66</v>
      </c>
      <c r="F81" s="113">
        <v>-8.6229650525270207E-3</v>
      </c>
    </row>
    <row r="82" spans="2:6" x14ac:dyDescent="0.3">
      <c r="B82" s="113">
        <v>78</v>
      </c>
      <c r="C82" s="113">
        <v>6.5</v>
      </c>
      <c r="D82" s="113">
        <v>6</v>
      </c>
      <c r="E82" s="113">
        <v>66</v>
      </c>
      <c r="F82" s="113">
        <v>-8.6229650525270207E-3</v>
      </c>
    </row>
    <row r="83" spans="2:6" x14ac:dyDescent="0.3">
      <c r="B83" s="113">
        <v>79</v>
      </c>
      <c r="C83" s="113">
        <v>6.583333333333333</v>
      </c>
      <c r="D83" s="113">
        <v>6</v>
      </c>
      <c r="E83" s="113">
        <v>66</v>
      </c>
      <c r="F83" s="113">
        <v>-8.6229650525270207E-3</v>
      </c>
    </row>
    <row r="84" spans="2:6" x14ac:dyDescent="0.3">
      <c r="B84" s="113">
        <v>80</v>
      </c>
      <c r="C84" s="113">
        <v>6.666666666666667</v>
      </c>
      <c r="D84" s="113">
        <v>6</v>
      </c>
      <c r="E84" s="113">
        <v>66</v>
      </c>
      <c r="F84" s="113">
        <v>-8.6229650525270207E-3</v>
      </c>
    </row>
    <row r="85" spans="2:6" x14ac:dyDescent="0.3">
      <c r="B85" s="113">
        <v>81</v>
      </c>
      <c r="C85" s="113">
        <v>6.75</v>
      </c>
      <c r="D85" s="113">
        <v>6</v>
      </c>
      <c r="E85" s="113">
        <v>66</v>
      </c>
      <c r="F85" s="113">
        <v>-8.6229650525270207E-3</v>
      </c>
    </row>
    <row r="86" spans="2:6" x14ac:dyDescent="0.3">
      <c r="B86" s="113">
        <v>82</v>
      </c>
      <c r="C86" s="113">
        <v>6.833333333333333</v>
      </c>
      <c r="D86" s="113">
        <v>6</v>
      </c>
      <c r="E86" s="113">
        <v>66</v>
      </c>
      <c r="F86" s="113">
        <v>-8.6229650525270207E-3</v>
      </c>
    </row>
    <row r="87" spans="2:6" x14ac:dyDescent="0.3">
      <c r="B87" s="113">
        <v>83</v>
      </c>
      <c r="C87" s="113">
        <v>6.916666666666667</v>
      </c>
      <c r="D87" s="113">
        <v>6</v>
      </c>
      <c r="E87" s="113">
        <v>66</v>
      </c>
      <c r="F87" s="113">
        <v>-8.6229650525270207E-3</v>
      </c>
    </row>
    <row r="88" spans="2:6" x14ac:dyDescent="0.3">
      <c r="B88" s="113">
        <v>84</v>
      </c>
      <c r="C88" s="113">
        <v>7</v>
      </c>
      <c r="D88" s="113">
        <v>7</v>
      </c>
      <c r="E88" s="113">
        <v>67</v>
      </c>
      <c r="F88" s="113">
        <v>-8.6229650525270207E-3</v>
      </c>
    </row>
    <row r="89" spans="2:6" x14ac:dyDescent="0.3">
      <c r="B89" s="113">
        <v>85</v>
      </c>
      <c r="C89" s="113">
        <v>7.083333333333333</v>
      </c>
      <c r="D89" s="113">
        <v>7</v>
      </c>
      <c r="E89" s="113">
        <v>67</v>
      </c>
      <c r="F89" s="113">
        <v>-8.6229650525270207E-3</v>
      </c>
    </row>
    <row r="90" spans="2:6" x14ac:dyDescent="0.3">
      <c r="B90" s="113">
        <v>86</v>
      </c>
      <c r="C90" s="113">
        <v>7.166666666666667</v>
      </c>
      <c r="D90" s="113">
        <v>7</v>
      </c>
      <c r="E90" s="113">
        <v>67</v>
      </c>
      <c r="F90" s="113">
        <v>-8.6229650525270207E-3</v>
      </c>
    </row>
    <row r="91" spans="2:6" x14ac:dyDescent="0.3">
      <c r="B91" s="113">
        <v>87</v>
      </c>
      <c r="C91" s="113">
        <v>7.25</v>
      </c>
      <c r="D91" s="113">
        <v>7</v>
      </c>
      <c r="E91" s="113">
        <v>67</v>
      </c>
      <c r="F91" s="113">
        <v>-8.6229650525270207E-3</v>
      </c>
    </row>
    <row r="92" spans="2:6" x14ac:dyDescent="0.3">
      <c r="B92" s="113">
        <v>88</v>
      </c>
      <c r="C92" s="113">
        <v>7.333333333333333</v>
      </c>
      <c r="D92" s="113">
        <v>7</v>
      </c>
      <c r="E92" s="113">
        <v>67</v>
      </c>
      <c r="F92" s="113">
        <v>-8.6229650525270207E-3</v>
      </c>
    </row>
    <row r="93" spans="2:6" x14ac:dyDescent="0.3">
      <c r="B93" s="113">
        <v>89</v>
      </c>
      <c r="C93" s="113">
        <v>7.416666666666667</v>
      </c>
      <c r="D93" s="113">
        <v>7</v>
      </c>
      <c r="E93" s="113">
        <v>67</v>
      </c>
      <c r="F93" s="113">
        <v>-8.6229650525270207E-3</v>
      </c>
    </row>
    <row r="94" spans="2:6" x14ac:dyDescent="0.3">
      <c r="B94" s="113">
        <v>90</v>
      </c>
      <c r="C94" s="113">
        <v>7.5</v>
      </c>
      <c r="D94" s="113">
        <v>7</v>
      </c>
      <c r="E94" s="113">
        <v>67</v>
      </c>
      <c r="F94" s="113">
        <v>-8.6229650525270207E-3</v>
      </c>
    </row>
    <row r="95" spans="2:6" x14ac:dyDescent="0.3">
      <c r="B95" s="113">
        <v>91</v>
      </c>
      <c r="C95" s="113">
        <v>7.583333333333333</v>
      </c>
      <c r="D95" s="113">
        <v>7</v>
      </c>
      <c r="E95" s="113">
        <v>67</v>
      </c>
      <c r="F95" s="113">
        <v>-8.6229650525270207E-3</v>
      </c>
    </row>
    <row r="96" spans="2:6" x14ac:dyDescent="0.3">
      <c r="B96" s="113">
        <v>92</v>
      </c>
      <c r="C96" s="113">
        <v>7.666666666666667</v>
      </c>
      <c r="D96" s="113">
        <v>7</v>
      </c>
      <c r="E96" s="113">
        <v>67</v>
      </c>
      <c r="F96" s="113">
        <v>-8.6229650525270207E-3</v>
      </c>
    </row>
    <row r="97" spans="2:6" x14ac:dyDescent="0.3">
      <c r="B97" s="113">
        <v>93</v>
      </c>
      <c r="C97" s="113">
        <v>7.75</v>
      </c>
      <c r="D97" s="113">
        <v>7</v>
      </c>
      <c r="E97" s="113">
        <v>67</v>
      </c>
      <c r="F97" s="113">
        <v>-8.6229650525270207E-3</v>
      </c>
    </row>
    <row r="98" spans="2:6" x14ac:dyDescent="0.3">
      <c r="B98" s="113">
        <v>94</v>
      </c>
      <c r="C98" s="113">
        <v>7.833333333333333</v>
      </c>
      <c r="D98" s="113">
        <v>7</v>
      </c>
      <c r="E98" s="113">
        <v>67</v>
      </c>
      <c r="F98" s="113">
        <v>-8.6229650525270207E-3</v>
      </c>
    </row>
    <row r="99" spans="2:6" x14ac:dyDescent="0.3">
      <c r="B99" s="113">
        <v>95</v>
      </c>
      <c r="C99" s="113">
        <v>7.916666666666667</v>
      </c>
      <c r="D99" s="113">
        <v>7</v>
      </c>
      <c r="E99" s="113">
        <v>67</v>
      </c>
      <c r="F99" s="113">
        <v>-8.6229650525270207E-3</v>
      </c>
    </row>
    <row r="100" spans="2:6" x14ac:dyDescent="0.3">
      <c r="B100" s="113">
        <v>96</v>
      </c>
      <c r="C100" s="113">
        <v>8</v>
      </c>
      <c r="D100" s="113">
        <v>8</v>
      </c>
      <c r="E100" s="113">
        <v>68</v>
      </c>
      <c r="F100" s="113">
        <v>-8.6229650525270207E-3</v>
      </c>
    </row>
    <row r="101" spans="2:6" x14ac:dyDescent="0.3">
      <c r="B101" s="113">
        <v>97</v>
      </c>
      <c r="C101" s="113">
        <v>8.0833333333333339</v>
      </c>
      <c r="D101" s="113">
        <v>8</v>
      </c>
      <c r="E101" s="113">
        <v>68</v>
      </c>
      <c r="F101" s="113">
        <v>-8.6229650525270207E-3</v>
      </c>
    </row>
    <row r="102" spans="2:6" x14ac:dyDescent="0.3">
      <c r="B102" s="113">
        <v>98</v>
      </c>
      <c r="C102" s="113">
        <v>8.1666666666666661</v>
      </c>
      <c r="D102" s="113">
        <v>8</v>
      </c>
      <c r="E102" s="113">
        <v>68</v>
      </c>
      <c r="F102" s="113">
        <v>-8.6229650525270207E-3</v>
      </c>
    </row>
    <row r="103" spans="2:6" x14ac:dyDescent="0.3">
      <c r="B103" s="113">
        <v>99</v>
      </c>
      <c r="C103" s="113">
        <v>8.25</v>
      </c>
      <c r="D103" s="113">
        <v>8</v>
      </c>
      <c r="E103" s="113">
        <v>68</v>
      </c>
      <c r="F103" s="113">
        <v>-8.6229650525270207E-3</v>
      </c>
    </row>
    <row r="104" spans="2:6" x14ac:dyDescent="0.3">
      <c r="B104" s="113">
        <v>100</v>
      </c>
      <c r="C104" s="113">
        <v>8.3333333333333339</v>
      </c>
      <c r="D104" s="113">
        <v>8</v>
      </c>
      <c r="E104" s="113">
        <v>68</v>
      </c>
      <c r="F104" s="113">
        <v>-8.6229650525270207E-3</v>
      </c>
    </row>
    <row r="105" spans="2:6" x14ac:dyDescent="0.3">
      <c r="B105" s="113">
        <v>101</v>
      </c>
      <c r="C105" s="113">
        <v>8.4166666666666661</v>
      </c>
      <c r="D105" s="113">
        <v>8</v>
      </c>
      <c r="E105" s="113">
        <v>68</v>
      </c>
      <c r="F105" s="113">
        <v>-8.6229650525270207E-3</v>
      </c>
    </row>
    <row r="106" spans="2:6" x14ac:dyDescent="0.3">
      <c r="B106" s="113">
        <v>102</v>
      </c>
      <c r="C106" s="113">
        <v>8.5</v>
      </c>
      <c r="D106" s="113">
        <v>8</v>
      </c>
      <c r="E106" s="113">
        <v>68</v>
      </c>
      <c r="F106" s="113">
        <v>-8.6229650525270207E-3</v>
      </c>
    </row>
    <row r="107" spans="2:6" x14ac:dyDescent="0.3">
      <c r="B107" s="113">
        <v>103</v>
      </c>
      <c r="C107" s="113">
        <v>8.5833333333333339</v>
      </c>
      <c r="D107" s="113">
        <v>8</v>
      </c>
      <c r="E107" s="113">
        <v>68</v>
      </c>
      <c r="F107" s="113">
        <v>-8.6229650525270207E-3</v>
      </c>
    </row>
    <row r="108" spans="2:6" x14ac:dyDescent="0.3">
      <c r="B108" s="113">
        <v>104</v>
      </c>
      <c r="C108" s="113">
        <v>8.6666666666666661</v>
      </c>
      <c r="D108" s="113">
        <v>8</v>
      </c>
      <c r="E108" s="113">
        <v>68</v>
      </c>
      <c r="F108" s="113">
        <v>-1.3034524535612602E-2</v>
      </c>
    </row>
    <row r="109" spans="2:6" x14ac:dyDescent="0.3">
      <c r="B109" s="113">
        <v>105</v>
      </c>
      <c r="C109" s="113">
        <v>8.75</v>
      </c>
      <c r="D109" s="113">
        <v>8</v>
      </c>
      <c r="E109" s="113">
        <v>68</v>
      </c>
      <c r="F109" s="113">
        <v>-1.3034524535612602E-2</v>
      </c>
    </row>
    <row r="110" spans="2:6" x14ac:dyDescent="0.3">
      <c r="B110" s="113">
        <v>106</v>
      </c>
      <c r="C110" s="113">
        <v>8.8333333333333339</v>
      </c>
      <c r="D110" s="113">
        <v>8</v>
      </c>
      <c r="E110" s="113">
        <v>68</v>
      </c>
      <c r="F110" s="113">
        <v>-1.3034524535612602E-2</v>
      </c>
    </row>
    <row r="111" spans="2:6" x14ac:dyDescent="0.3">
      <c r="B111" s="113">
        <v>107</v>
      </c>
      <c r="C111" s="113">
        <v>8.9166666666666661</v>
      </c>
      <c r="D111" s="113">
        <v>8</v>
      </c>
      <c r="E111" s="113">
        <v>68</v>
      </c>
      <c r="F111" s="113">
        <v>-1.3034524535612602E-2</v>
      </c>
    </row>
    <row r="112" spans="2:6" x14ac:dyDescent="0.3">
      <c r="B112" s="113">
        <v>108</v>
      </c>
      <c r="C112" s="113">
        <v>9</v>
      </c>
      <c r="D112" s="113">
        <v>9</v>
      </c>
      <c r="E112" s="113">
        <v>69</v>
      </c>
      <c r="F112" s="113">
        <v>-1.3034524535612602E-2</v>
      </c>
    </row>
    <row r="113" spans="2:6" x14ac:dyDescent="0.3">
      <c r="B113" s="113">
        <v>109</v>
      </c>
      <c r="C113" s="113">
        <v>9.0833333333333339</v>
      </c>
      <c r="D113" s="113">
        <v>9</v>
      </c>
      <c r="E113" s="113">
        <v>69</v>
      </c>
      <c r="F113" s="113">
        <v>-1.3034524535612602E-2</v>
      </c>
    </row>
    <row r="114" spans="2:6" x14ac:dyDescent="0.3">
      <c r="B114" s="113">
        <v>110</v>
      </c>
      <c r="C114" s="113">
        <v>9.1666666666666661</v>
      </c>
      <c r="D114" s="113">
        <v>9</v>
      </c>
      <c r="E114" s="113">
        <v>69</v>
      </c>
      <c r="F114" s="113">
        <v>-1.3034524535612602E-2</v>
      </c>
    </row>
    <row r="115" spans="2:6" x14ac:dyDescent="0.3">
      <c r="B115" s="113">
        <v>111</v>
      </c>
      <c r="C115" s="113">
        <v>9.25</v>
      </c>
      <c r="D115" s="113">
        <v>9</v>
      </c>
      <c r="E115" s="113">
        <v>69</v>
      </c>
      <c r="F115" s="113">
        <v>-1.3034524535612602E-2</v>
      </c>
    </row>
    <row r="116" spans="2:6" x14ac:dyDescent="0.3">
      <c r="B116" s="113">
        <v>112</v>
      </c>
      <c r="C116" s="113">
        <v>9.3333333333333339</v>
      </c>
      <c r="D116" s="113">
        <v>9</v>
      </c>
      <c r="E116" s="113">
        <v>69</v>
      </c>
      <c r="F116" s="113">
        <v>-1.3034524535612602E-2</v>
      </c>
    </row>
    <row r="117" spans="2:6" x14ac:dyDescent="0.3">
      <c r="B117" s="113">
        <v>113</v>
      </c>
      <c r="C117" s="113">
        <v>9.4166666666666661</v>
      </c>
      <c r="D117" s="113">
        <v>9</v>
      </c>
      <c r="E117" s="113">
        <v>69</v>
      </c>
      <c r="F117" s="113">
        <v>-1.3034524535612602E-2</v>
      </c>
    </row>
    <row r="118" spans="2:6" x14ac:dyDescent="0.3">
      <c r="B118" s="113">
        <v>114</v>
      </c>
      <c r="C118" s="113">
        <v>9.5</v>
      </c>
      <c r="D118" s="113">
        <v>9</v>
      </c>
      <c r="E118" s="113">
        <v>69</v>
      </c>
      <c r="F118" s="113">
        <v>-1.3034524535612602E-2</v>
      </c>
    </row>
    <row r="119" spans="2:6" x14ac:dyDescent="0.3">
      <c r="B119" s="113">
        <v>115</v>
      </c>
      <c r="C119" s="113">
        <v>9.5833333333333339</v>
      </c>
      <c r="D119" s="113">
        <v>9</v>
      </c>
      <c r="E119" s="113">
        <v>69</v>
      </c>
      <c r="F119" s="113">
        <v>-1.3034524535612602E-2</v>
      </c>
    </row>
    <row r="120" spans="2:6" x14ac:dyDescent="0.3">
      <c r="B120" s="113">
        <v>116</v>
      </c>
      <c r="C120" s="113">
        <v>9.6666666666666661</v>
      </c>
      <c r="D120" s="113">
        <v>9</v>
      </c>
      <c r="E120" s="113">
        <v>69</v>
      </c>
      <c r="F120" s="113">
        <v>-1.3034524535612602E-2</v>
      </c>
    </row>
    <row r="121" spans="2:6" x14ac:dyDescent="0.3">
      <c r="B121" s="113">
        <v>117</v>
      </c>
      <c r="C121" s="113">
        <v>9.75</v>
      </c>
      <c r="D121" s="113">
        <v>9</v>
      </c>
      <c r="E121" s="113">
        <v>69</v>
      </c>
      <c r="F121" s="113">
        <v>-1.3034524535612602E-2</v>
      </c>
    </row>
    <row r="122" spans="2:6" x14ac:dyDescent="0.3">
      <c r="B122" s="113">
        <v>118</v>
      </c>
      <c r="C122" s="113">
        <v>9.8333333333333339</v>
      </c>
      <c r="D122" s="113">
        <v>9</v>
      </c>
      <c r="E122" s="113">
        <v>69</v>
      </c>
      <c r="F122" s="113">
        <v>-1.3034524535612602E-2</v>
      </c>
    </row>
    <row r="123" spans="2:6" x14ac:dyDescent="0.3">
      <c r="B123" s="113">
        <v>119</v>
      </c>
      <c r="C123" s="113">
        <v>9.9166666666666661</v>
      </c>
      <c r="D123" s="113">
        <v>9</v>
      </c>
      <c r="E123" s="113">
        <v>69</v>
      </c>
      <c r="F123" s="113">
        <v>-1.3034524535612602E-2</v>
      </c>
    </row>
    <row r="124" spans="2:6" x14ac:dyDescent="0.3">
      <c r="B124" s="113">
        <v>120</v>
      </c>
      <c r="C124" s="113">
        <v>10</v>
      </c>
      <c r="D124" s="113">
        <v>10</v>
      </c>
      <c r="E124" s="113">
        <v>70</v>
      </c>
      <c r="F124" s="113">
        <v>-1.3034524535612602E-2</v>
      </c>
    </row>
    <row r="125" spans="2:6" x14ac:dyDescent="0.3">
      <c r="B125" s="113">
        <v>121</v>
      </c>
      <c r="C125" s="113">
        <v>10.083333333333334</v>
      </c>
      <c r="D125" s="113">
        <v>10</v>
      </c>
      <c r="E125" s="113">
        <v>70</v>
      </c>
      <c r="F125" s="113">
        <v>-1.3034524535612602E-2</v>
      </c>
    </row>
    <row r="126" spans="2:6" x14ac:dyDescent="0.3">
      <c r="B126" s="113">
        <v>122</v>
      </c>
      <c r="C126" s="113">
        <v>10.166666666666666</v>
      </c>
      <c r="D126" s="113">
        <v>10</v>
      </c>
      <c r="E126" s="113">
        <v>70</v>
      </c>
      <c r="F126" s="113">
        <v>-1.3034524535612602E-2</v>
      </c>
    </row>
    <row r="127" spans="2:6" x14ac:dyDescent="0.3">
      <c r="B127" s="113">
        <v>123</v>
      </c>
      <c r="C127" s="113">
        <v>10.25</v>
      </c>
      <c r="D127" s="113">
        <v>10</v>
      </c>
      <c r="E127" s="113">
        <v>70</v>
      </c>
      <c r="F127" s="113">
        <v>-1.3034524535612602E-2</v>
      </c>
    </row>
    <row r="128" spans="2:6" x14ac:dyDescent="0.3">
      <c r="B128" s="113">
        <v>124</v>
      </c>
      <c r="C128" s="113">
        <v>10.333333333333334</v>
      </c>
      <c r="D128" s="113">
        <v>10</v>
      </c>
      <c r="E128" s="113">
        <v>70</v>
      </c>
      <c r="F128" s="113">
        <v>-1.3034524535612602E-2</v>
      </c>
    </row>
    <row r="129" spans="2:6" x14ac:dyDescent="0.3">
      <c r="B129" s="113">
        <v>125</v>
      </c>
      <c r="C129" s="113">
        <v>10.416666666666666</v>
      </c>
      <c r="D129" s="113">
        <v>10</v>
      </c>
      <c r="E129" s="113">
        <v>70</v>
      </c>
      <c r="F129" s="113">
        <v>-1.3034524535612602E-2</v>
      </c>
    </row>
    <row r="130" spans="2:6" x14ac:dyDescent="0.3">
      <c r="B130" s="113">
        <v>126</v>
      </c>
      <c r="C130" s="113">
        <v>10.5</v>
      </c>
      <c r="D130" s="113">
        <v>10</v>
      </c>
      <c r="E130" s="113">
        <v>70</v>
      </c>
      <c r="F130" s="113">
        <v>-1.3034524535612602E-2</v>
      </c>
    </row>
    <row r="131" spans="2:6" x14ac:dyDescent="0.3">
      <c r="B131" s="113">
        <v>127</v>
      </c>
      <c r="C131" s="113">
        <v>10.583333333333334</v>
      </c>
      <c r="D131" s="113">
        <v>10</v>
      </c>
      <c r="E131" s="113">
        <v>70</v>
      </c>
      <c r="F131" s="113">
        <v>-1.3034524535612602E-2</v>
      </c>
    </row>
    <row r="132" spans="2:6" x14ac:dyDescent="0.3">
      <c r="B132" s="113">
        <v>128</v>
      </c>
      <c r="C132" s="113">
        <v>10.666666666666666</v>
      </c>
      <c r="D132" s="113">
        <v>10</v>
      </c>
      <c r="E132" s="113">
        <v>70</v>
      </c>
      <c r="F132" s="113">
        <v>-1.3034524535612602E-2</v>
      </c>
    </row>
    <row r="133" spans="2:6" x14ac:dyDescent="0.3">
      <c r="B133" s="113">
        <v>129</v>
      </c>
      <c r="C133" s="113">
        <v>10.75</v>
      </c>
      <c r="D133" s="113">
        <v>10</v>
      </c>
      <c r="E133" s="113">
        <v>70</v>
      </c>
      <c r="F133" s="113">
        <v>-1.3034524535612602E-2</v>
      </c>
    </row>
    <row r="134" spans="2:6" x14ac:dyDescent="0.3">
      <c r="B134" s="113">
        <v>130</v>
      </c>
      <c r="C134" s="113">
        <v>10.833333333333334</v>
      </c>
      <c r="D134" s="113">
        <v>10</v>
      </c>
      <c r="E134" s="113">
        <v>70</v>
      </c>
      <c r="F134" s="113">
        <v>-1.3034524535612602E-2</v>
      </c>
    </row>
    <row r="135" spans="2:6" x14ac:dyDescent="0.3">
      <c r="B135" s="113">
        <v>131</v>
      </c>
      <c r="C135" s="113">
        <v>10.916666666666666</v>
      </c>
      <c r="D135" s="113">
        <v>10</v>
      </c>
      <c r="E135" s="113">
        <v>70</v>
      </c>
      <c r="F135" s="113">
        <v>-1.3034524535612602E-2</v>
      </c>
    </row>
    <row r="136" spans="2:6" x14ac:dyDescent="0.3">
      <c r="B136" s="113">
        <v>132</v>
      </c>
      <c r="C136" s="113">
        <v>11</v>
      </c>
      <c r="D136" s="113">
        <v>11</v>
      </c>
      <c r="E136" s="113">
        <v>71</v>
      </c>
      <c r="F136" s="113">
        <v>-1.3034524535612602E-2</v>
      </c>
    </row>
    <row r="137" spans="2:6" x14ac:dyDescent="0.3">
      <c r="B137" s="113">
        <v>133</v>
      </c>
      <c r="C137" s="113">
        <v>11.083333333333334</v>
      </c>
      <c r="D137" s="113">
        <v>11</v>
      </c>
      <c r="E137" s="113">
        <v>71</v>
      </c>
      <c r="F137" s="113">
        <v>-1.3034524535612602E-2</v>
      </c>
    </row>
    <row r="138" spans="2:6" x14ac:dyDescent="0.3">
      <c r="B138" s="113">
        <v>134</v>
      </c>
      <c r="C138" s="113">
        <v>11.166666666666666</v>
      </c>
      <c r="D138" s="113">
        <v>11</v>
      </c>
      <c r="E138" s="113">
        <v>71</v>
      </c>
      <c r="F138" s="113">
        <v>-1.3034524535612602E-2</v>
      </c>
    </row>
    <row r="139" spans="2:6" x14ac:dyDescent="0.3">
      <c r="B139" s="113">
        <v>135</v>
      </c>
      <c r="C139" s="113">
        <v>11.25</v>
      </c>
      <c r="D139" s="113">
        <v>11</v>
      </c>
      <c r="E139" s="113">
        <v>71</v>
      </c>
      <c r="F139" s="113">
        <v>-1.3034524535612602E-2</v>
      </c>
    </row>
    <row r="140" spans="2:6" x14ac:dyDescent="0.3">
      <c r="B140" s="113">
        <v>136</v>
      </c>
      <c r="C140" s="113">
        <v>11.333333333333334</v>
      </c>
      <c r="D140" s="113">
        <v>11</v>
      </c>
      <c r="E140" s="113">
        <v>71</v>
      </c>
      <c r="F140" s="113">
        <v>-1.3034524535612602E-2</v>
      </c>
    </row>
    <row r="141" spans="2:6" x14ac:dyDescent="0.3">
      <c r="B141" s="113">
        <v>137</v>
      </c>
      <c r="C141" s="113">
        <v>11.416666666666666</v>
      </c>
      <c r="D141" s="113">
        <v>11</v>
      </c>
      <c r="E141" s="113">
        <v>71</v>
      </c>
      <c r="F141" s="113">
        <v>-1.3034524535612602E-2</v>
      </c>
    </row>
    <row r="142" spans="2:6" x14ac:dyDescent="0.3">
      <c r="B142" s="113">
        <v>138</v>
      </c>
      <c r="C142" s="113">
        <v>11.5</v>
      </c>
      <c r="D142" s="113">
        <v>11</v>
      </c>
      <c r="E142" s="113">
        <v>71</v>
      </c>
      <c r="F142" s="113">
        <v>-1.3034524535612602E-2</v>
      </c>
    </row>
    <row r="143" spans="2:6" x14ac:dyDescent="0.3">
      <c r="B143" s="113">
        <v>139</v>
      </c>
      <c r="C143" s="113">
        <v>11.583333333333334</v>
      </c>
      <c r="D143" s="113">
        <v>11</v>
      </c>
      <c r="E143" s="113">
        <v>71</v>
      </c>
      <c r="F143" s="113">
        <v>-1.3034524535612602E-2</v>
      </c>
    </row>
    <row r="144" spans="2:6" x14ac:dyDescent="0.3">
      <c r="B144" s="113">
        <v>140</v>
      </c>
      <c r="C144" s="113">
        <v>11.666666666666666</v>
      </c>
      <c r="D144" s="113">
        <v>11</v>
      </c>
      <c r="E144" s="113">
        <v>71</v>
      </c>
      <c r="F144" s="113">
        <v>-1.3034524535612602E-2</v>
      </c>
    </row>
    <row r="145" spans="2:6" x14ac:dyDescent="0.3">
      <c r="B145" s="113">
        <v>141</v>
      </c>
      <c r="C145" s="113">
        <v>11.75</v>
      </c>
      <c r="D145" s="113">
        <v>11</v>
      </c>
      <c r="E145" s="113">
        <v>71</v>
      </c>
      <c r="F145" s="113">
        <v>-1.3034524535612602E-2</v>
      </c>
    </row>
    <row r="146" spans="2:6" x14ac:dyDescent="0.3">
      <c r="B146" s="113">
        <v>142</v>
      </c>
      <c r="C146" s="113">
        <v>11.833333333333334</v>
      </c>
      <c r="D146" s="113">
        <v>11</v>
      </c>
      <c r="E146" s="113">
        <v>71</v>
      </c>
      <c r="F146" s="113">
        <v>-1.3034524535612602E-2</v>
      </c>
    </row>
    <row r="147" spans="2:6" x14ac:dyDescent="0.3">
      <c r="B147" s="113">
        <v>143</v>
      </c>
      <c r="C147" s="113">
        <v>11.916666666666666</v>
      </c>
      <c r="D147" s="113">
        <v>11</v>
      </c>
      <c r="E147" s="113">
        <v>71</v>
      </c>
      <c r="F147" s="113">
        <v>-1.3034524535612602E-2</v>
      </c>
    </row>
    <row r="148" spans="2:6" x14ac:dyDescent="0.3">
      <c r="B148" s="113">
        <v>144</v>
      </c>
      <c r="C148" s="113">
        <v>12</v>
      </c>
      <c r="D148" s="113">
        <v>12</v>
      </c>
      <c r="E148" s="113">
        <v>72</v>
      </c>
      <c r="F148" s="113">
        <v>-1.3034524535612602E-2</v>
      </c>
    </row>
    <row r="149" spans="2:6" x14ac:dyDescent="0.3">
      <c r="B149" s="113">
        <v>145</v>
      </c>
      <c r="C149" s="113">
        <v>12.083333333333334</v>
      </c>
      <c r="D149" s="113">
        <v>12</v>
      </c>
      <c r="E149" s="113">
        <v>72</v>
      </c>
      <c r="F149" s="113">
        <v>-1.3034524535612602E-2</v>
      </c>
    </row>
    <row r="150" spans="2:6" x14ac:dyDescent="0.3">
      <c r="B150" s="113">
        <v>146</v>
      </c>
      <c r="C150" s="113">
        <v>12.166666666666666</v>
      </c>
      <c r="D150" s="113">
        <v>12</v>
      </c>
      <c r="E150" s="113">
        <v>72</v>
      </c>
      <c r="F150" s="113">
        <v>-1.3034524535612602E-2</v>
      </c>
    </row>
    <row r="151" spans="2:6" x14ac:dyDescent="0.3">
      <c r="B151" s="113">
        <v>147</v>
      </c>
      <c r="C151" s="113">
        <v>12.25</v>
      </c>
      <c r="D151" s="113">
        <v>12</v>
      </c>
      <c r="E151" s="113">
        <v>72</v>
      </c>
      <c r="F151" s="113">
        <v>-1.3034524535612602E-2</v>
      </c>
    </row>
    <row r="152" spans="2:6" x14ac:dyDescent="0.3">
      <c r="B152" s="113">
        <v>148</v>
      </c>
      <c r="C152" s="113">
        <v>12.333333333333334</v>
      </c>
      <c r="D152" s="113">
        <v>12</v>
      </c>
      <c r="E152" s="113">
        <v>72</v>
      </c>
      <c r="F152" s="113">
        <v>-1.3034524535612602E-2</v>
      </c>
    </row>
    <row r="153" spans="2:6" x14ac:dyDescent="0.3">
      <c r="B153" s="113">
        <v>149</v>
      </c>
      <c r="C153" s="113">
        <v>12.416666666666666</v>
      </c>
      <c r="D153" s="113">
        <v>12</v>
      </c>
      <c r="E153" s="113">
        <v>72</v>
      </c>
      <c r="F153" s="113">
        <v>-1.3034524535612602E-2</v>
      </c>
    </row>
    <row r="154" spans="2:6" x14ac:dyDescent="0.3">
      <c r="B154" s="113">
        <v>150</v>
      </c>
      <c r="C154" s="113">
        <v>12.5</v>
      </c>
      <c r="D154" s="113">
        <v>12</v>
      </c>
      <c r="E154" s="113">
        <v>72</v>
      </c>
      <c r="F154" s="113">
        <v>-1.3034524535612602E-2</v>
      </c>
    </row>
    <row r="155" spans="2:6" x14ac:dyDescent="0.3">
      <c r="B155" s="113">
        <v>151</v>
      </c>
      <c r="C155" s="113">
        <v>12.583333333333334</v>
      </c>
      <c r="D155" s="113">
        <v>12</v>
      </c>
      <c r="E155" s="113">
        <v>72</v>
      </c>
      <c r="F155" s="113">
        <v>-1.3034524535612602E-2</v>
      </c>
    </row>
    <row r="156" spans="2:6" x14ac:dyDescent="0.3">
      <c r="B156" s="113">
        <v>152</v>
      </c>
      <c r="C156" s="113">
        <v>12.666666666666666</v>
      </c>
      <c r="D156" s="113">
        <v>12</v>
      </c>
      <c r="E156" s="113">
        <v>72</v>
      </c>
      <c r="F156" s="113">
        <v>-1.3034524535612602E-2</v>
      </c>
    </row>
    <row r="157" spans="2:6" x14ac:dyDescent="0.3">
      <c r="B157" s="113">
        <v>153</v>
      </c>
      <c r="C157" s="113">
        <v>12.75</v>
      </c>
      <c r="D157" s="113">
        <v>12</v>
      </c>
      <c r="E157" s="113">
        <v>72</v>
      </c>
      <c r="F157" s="113">
        <v>-1.3034524535612602E-2</v>
      </c>
    </row>
    <row r="158" spans="2:6" x14ac:dyDescent="0.3">
      <c r="B158" s="113">
        <v>154</v>
      </c>
      <c r="C158" s="113">
        <v>12.833333333333334</v>
      </c>
      <c r="D158" s="113">
        <v>12</v>
      </c>
      <c r="E158" s="113">
        <v>72</v>
      </c>
      <c r="F158" s="113">
        <v>-1.3034524535612602E-2</v>
      </c>
    </row>
    <row r="159" spans="2:6" x14ac:dyDescent="0.3">
      <c r="B159" s="113">
        <v>155</v>
      </c>
      <c r="C159" s="113">
        <v>12.916666666666666</v>
      </c>
      <c r="D159" s="113">
        <v>12</v>
      </c>
      <c r="E159" s="113">
        <v>72</v>
      </c>
      <c r="F159" s="113">
        <v>-1.3034524535612602E-2</v>
      </c>
    </row>
    <row r="160" spans="2:6" x14ac:dyDescent="0.3">
      <c r="B160" s="113">
        <v>156</v>
      </c>
      <c r="C160" s="113">
        <v>13</v>
      </c>
      <c r="D160" s="113">
        <v>13</v>
      </c>
      <c r="E160" s="113">
        <v>73</v>
      </c>
      <c r="F160" s="113">
        <v>-1.751280220855056E-2</v>
      </c>
    </row>
    <row r="161" spans="2:6" x14ac:dyDescent="0.3">
      <c r="B161" s="113">
        <v>157</v>
      </c>
      <c r="C161" s="113">
        <v>13.083333333333334</v>
      </c>
      <c r="D161" s="113">
        <v>13</v>
      </c>
      <c r="E161" s="113">
        <v>73</v>
      </c>
      <c r="F161" s="113">
        <v>-1.751280220855056E-2</v>
      </c>
    </row>
    <row r="162" spans="2:6" x14ac:dyDescent="0.3">
      <c r="B162" s="113">
        <v>158</v>
      </c>
      <c r="C162" s="113">
        <v>13.166666666666666</v>
      </c>
      <c r="D162" s="113">
        <v>13</v>
      </c>
      <c r="E162" s="113">
        <v>73</v>
      </c>
      <c r="F162" s="113">
        <v>-1.751280220855056E-2</v>
      </c>
    </row>
    <row r="163" spans="2:6" x14ac:dyDescent="0.3">
      <c r="B163" s="113">
        <v>159</v>
      </c>
      <c r="C163" s="113">
        <v>13.25</v>
      </c>
      <c r="D163" s="113">
        <v>13</v>
      </c>
      <c r="E163" s="113">
        <v>73</v>
      </c>
      <c r="F163" s="113">
        <v>-1.751280220855056E-2</v>
      </c>
    </row>
    <row r="164" spans="2:6" x14ac:dyDescent="0.3">
      <c r="B164" s="113">
        <v>160</v>
      </c>
      <c r="C164" s="113">
        <v>13.333333333333334</v>
      </c>
      <c r="D164" s="113">
        <v>13</v>
      </c>
      <c r="E164" s="113">
        <v>73</v>
      </c>
      <c r="F164" s="113">
        <v>-1.751280220855056E-2</v>
      </c>
    </row>
    <row r="165" spans="2:6" x14ac:dyDescent="0.3">
      <c r="B165" s="113">
        <v>161</v>
      </c>
      <c r="C165" s="113">
        <v>13.416666666666666</v>
      </c>
      <c r="D165" s="113">
        <v>13</v>
      </c>
      <c r="E165" s="113">
        <v>73</v>
      </c>
      <c r="F165" s="113">
        <v>-1.751280220855056E-2</v>
      </c>
    </row>
    <row r="166" spans="2:6" x14ac:dyDescent="0.3">
      <c r="B166" s="113">
        <v>162</v>
      </c>
      <c r="C166" s="113">
        <v>13.5</v>
      </c>
      <c r="D166" s="113">
        <v>13</v>
      </c>
      <c r="E166" s="113">
        <v>73</v>
      </c>
      <c r="F166" s="113">
        <v>-1.751280220855056E-2</v>
      </c>
    </row>
    <row r="167" spans="2:6" x14ac:dyDescent="0.3">
      <c r="B167" s="113">
        <v>163</v>
      </c>
      <c r="C167" s="113">
        <v>13.583333333333334</v>
      </c>
      <c r="D167" s="113">
        <v>13</v>
      </c>
      <c r="E167" s="113">
        <v>73</v>
      </c>
      <c r="F167" s="113">
        <v>-1.751280220855056E-2</v>
      </c>
    </row>
    <row r="168" spans="2:6" x14ac:dyDescent="0.3">
      <c r="B168" s="113">
        <v>164</v>
      </c>
      <c r="C168" s="113">
        <v>13.666666666666666</v>
      </c>
      <c r="D168" s="113">
        <v>13</v>
      </c>
      <c r="E168" s="113">
        <v>73</v>
      </c>
      <c r="F168" s="113">
        <v>-1.751280220855056E-2</v>
      </c>
    </row>
    <row r="169" spans="2:6" x14ac:dyDescent="0.3">
      <c r="B169" s="113">
        <v>165</v>
      </c>
      <c r="C169" s="113">
        <v>13.75</v>
      </c>
      <c r="D169" s="113">
        <v>13</v>
      </c>
      <c r="E169" s="113">
        <v>73</v>
      </c>
      <c r="F169" s="113">
        <v>-1.751280220855056E-2</v>
      </c>
    </row>
    <row r="170" spans="2:6" x14ac:dyDescent="0.3">
      <c r="B170" s="113">
        <v>166</v>
      </c>
      <c r="C170" s="113">
        <v>13.833333333333334</v>
      </c>
      <c r="D170" s="113">
        <v>13</v>
      </c>
      <c r="E170" s="113">
        <v>73</v>
      </c>
      <c r="F170" s="113">
        <v>-1.751280220855056E-2</v>
      </c>
    </row>
    <row r="171" spans="2:6" x14ac:dyDescent="0.3">
      <c r="B171" s="113">
        <v>167</v>
      </c>
      <c r="C171" s="113">
        <v>13.916666666666666</v>
      </c>
      <c r="D171" s="113">
        <v>13</v>
      </c>
      <c r="E171" s="113">
        <v>73</v>
      </c>
      <c r="F171" s="113">
        <v>-1.751280220855056E-2</v>
      </c>
    </row>
    <row r="172" spans="2:6" x14ac:dyDescent="0.3">
      <c r="B172" s="113">
        <v>168</v>
      </c>
      <c r="C172" s="113">
        <v>14</v>
      </c>
      <c r="D172" s="113">
        <v>14</v>
      </c>
      <c r="E172" s="113">
        <v>74</v>
      </c>
      <c r="F172" s="113">
        <v>-1.751280220855056E-2</v>
      </c>
    </row>
    <row r="173" spans="2:6" x14ac:dyDescent="0.3">
      <c r="B173" s="113">
        <v>169</v>
      </c>
      <c r="C173" s="113">
        <v>14.083333333333334</v>
      </c>
      <c r="D173" s="113">
        <v>14</v>
      </c>
      <c r="E173" s="113">
        <v>74</v>
      </c>
      <c r="F173" s="113">
        <v>-1.751280220855056E-2</v>
      </c>
    </row>
    <row r="174" spans="2:6" x14ac:dyDescent="0.3">
      <c r="B174" s="113">
        <v>170</v>
      </c>
      <c r="C174" s="113">
        <v>14.166666666666666</v>
      </c>
      <c r="D174" s="113">
        <v>14</v>
      </c>
      <c r="E174" s="113">
        <v>74</v>
      </c>
      <c r="F174" s="113">
        <v>-1.751280220855056E-2</v>
      </c>
    </row>
    <row r="175" spans="2:6" x14ac:dyDescent="0.3">
      <c r="B175" s="113">
        <v>171</v>
      </c>
      <c r="C175" s="113">
        <v>14.25</v>
      </c>
      <c r="D175" s="113">
        <v>14</v>
      </c>
      <c r="E175" s="113">
        <v>74</v>
      </c>
      <c r="F175" s="113">
        <v>-1.751280220855056E-2</v>
      </c>
    </row>
    <row r="176" spans="2:6" x14ac:dyDescent="0.3">
      <c r="B176" s="113">
        <v>172</v>
      </c>
      <c r="C176" s="113">
        <v>14.333333333333334</v>
      </c>
      <c r="D176" s="113">
        <v>14</v>
      </c>
      <c r="E176" s="113">
        <v>74</v>
      </c>
      <c r="F176" s="113">
        <v>-1.751280220855056E-2</v>
      </c>
    </row>
    <row r="177" spans="2:6" x14ac:dyDescent="0.3">
      <c r="B177" s="113">
        <v>173</v>
      </c>
      <c r="C177" s="113">
        <v>14.416666666666666</v>
      </c>
      <c r="D177" s="113">
        <v>14</v>
      </c>
      <c r="E177" s="113">
        <v>74</v>
      </c>
      <c r="F177" s="113">
        <v>-1.751280220855056E-2</v>
      </c>
    </row>
    <row r="178" spans="2:6" x14ac:dyDescent="0.3">
      <c r="B178" s="113">
        <v>174</v>
      </c>
      <c r="C178" s="113">
        <v>14.5</v>
      </c>
      <c r="D178" s="113">
        <v>14</v>
      </c>
      <c r="E178" s="113">
        <v>74</v>
      </c>
      <c r="F178" s="113">
        <v>-1.751280220855056E-2</v>
      </c>
    </row>
    <row r="179" spans="2:6" x14ac:dyDescent="0.3">
      <c r="B179" s="113">
        <v>175</v>
      </c>
      <c r="C179" s="113">
        <v>14.583333333333334</v>
      </c>
      <c r="D179" s="113">
        <v>14</v>
      </c>
      <c r="E179" s="113">
        <v>74</v>
      </c>
      <c r="F179" s="113">
        <v>-1.751280220855056E-2</v>
      </c>
    </row>
    <row r="180" spans="2:6" x14ac:dyDescent="0.3">
      <c r="B180" s="113">
        <v>176</v>
      </c>
      <c r="C180" s="113">
        <v>14.666666666666666</v>
      </c>
      <c r="D180" s="113">
        <v>14</v>
      </c>
      <c r="E180" s="113">
        <v>74</v>
      </c>
      <c r="F180" s="113">
        <v>-1.751280220855056E-2</v>
      </c>
    </row>
    <row r="181" spans="2:6" x14ac:dyDescent="0.3">
      <c r="B181" s="113">
        <v>177</v>
      </c>
      <c r="C181" s="113">
        <v>14.75</v>
      </c>
      <c r="D181" s="113">
        <v>14</v>
      </c>
      <c r="E181" s="113">
        <v>74</v>
      </c>
      <c r="F181" s="113">
        <v>-1.751280220855056E-2</v>
      </c>
    </row>
    <row r="182" spans="2:6" x14ac:dyDescent="0.3">
      <c r="B182" s="113">
        <v>178</v>
      </c>
      <c r="C182" s="113">
        <v>14.833333333333334</v>
      </c>
      <c r="D182" s="113">
        <v>14</v>
      </c>
      <c r="E182" s="113">
        <v>74</v>
      </c>
      <c r="F182" s="113">
        <v>-1.751280220855056E-2</v>
      </c>
    </row>
    <row r="183" spans="2:6" x14ac:dyDescent="0.3">
      <c r="B183" s="113">
        <v>179</v>
      </c>
      <c r="C183" s="113">
        <v>14.916666666666666</v>
      </c>
      <c r="D183" s="113">
        <v>14</v>
      </c>
      <c r="E183" s="113">
        <v>74</v>
      </c>
      <c r="F183" s="113">
        <v>-1.751280220855056E-2</v>
      </c>
    </row>
    <row r="184" spans="2:6" x14ac:dyDescent="0.3">
      <c r="B184" s="113">
        <v>180</v>
      </c>
      <c r="C184" s="113">
        <v>15</v>
      </c>
      <c r="D184" s="113">
        <v>15</v>
      </c>
      <c r="E184" s="113">
        <v>75</v>
      </c>
      <c r="F184" s="113">
        <v>-1.751280220855056E-2</v>
      </c>
    </row>
    <row r="185" spans="2:6" x14ac:dyDescent="0.3">
      <c r="B185" s="113">
        <v>181</v>
      </c>
      <c r="C185" s="113">
        <v>15.083333333333334</v>
      </c>
      <c r="D185" s="113">
        <v>15</v>
      </c>
      <c r="E185" s="113">
        <v>75</v>
      </c>
      <c r="F185" s="113">
        <v>-1.751280220855056E-2</v>
      </c>
    </row>
    <row r="186" spans="2:6" x14ac:dyDescent="0.3">
      <c r="B186" s="113">
        <v>182</v>
      </c>
      <c r="C186" s="113">
        <v>15.166666666666666</v>
      </c>
      <c r="D186" s="113">
        <v>15</v>
      </c>
      <c r="E186" s="113">
        <v>75</v>
      </c>
      <c r="F186" s="113">
        <v>-1.751280220855056E-2</v>
      </c>
    </row>
    <row r="187" spans="2:6" x14ac:dyDescent="0.3">
      <c r="B187" s="113">
        <v>183</v>
      </c>
      <c r="C187" s="113">
        <v>15.25</v>
      </c>
      <c r="D187" s="113">
        <v>15</v>
      </c>
      <c r="E187" s="113">
        <v>75</v>
      </c>
      <c r="F187" s="113">
        <v>-1.751280220855056E-2</v>
      </c>
    </row>
    <row r="188" spans="2:6" x14ac:dyDescent="0.3">
      <c r="B188" s="113">
        <v>184</v>
      </c>
      <c r="C188" s="113">
        <v>15.333333333333334</v>
      </c>
      <c r="D188" s="113">
        <v>15</v>
      </c>
      <c r="E188" s="113">
        <v>75</v>
      </c>
      <c r="F188" s="113">
        <v>-1.751280220855056E-2</v>
      </c>
    </row>
    <row r="189" spans="2:6" x14ac:dyDescent="0.3">
      <c r="B189" s="113">
        <v>185</v>
      </c>
      <c r="C189" s="113">
        <v>15.416666666666666</v>
      </c>
      <c r="D189" s="113">
        <v>15</v>
      </c>
      <c r="E189" s="113">
        <v>75</v>
      </c>
      <c r="F189" s="113">
        <v>-1.751280220855056E-2</v>
      </c>
    </row>
    <row r="190" spans="2:6" x14ac:dyDescent="0.3">
      <c r="B190" s="113">
        <v>186</v>
      </c>
      <c r="C190" s="113">
        <v>15.5</v>
      </c>
      <c r="D190" s="113">
        <v>15</v>
      </c>
      <c r="E190" s="113">
        <v>75</v>
      </c>
      <c r="F190" s="113">
        <v>-1.751280220855056E-2</v>
      </c>
    </row>
    <row r="191" spans="2:6" x14ac:dyDescent="0.3">
      <c r="B191" s="113">
        <v>187</v>
      </c>
      <c r="C191" s="113">
        <v>15.583333333333334</v>
      </c>
      <c r="D191" s="113">
        <v>15</v>
      </c>
      <c r="E191" s="113">
        <v>75</v>
      </c>
      <c r="F191" s="113">
        <v>-1.751280220855056E-2</v>
      </c>
    </row>
    <row r="192" spans="2:6" x14ac:dyDescent="0.3">
      <c r="B192" s="113">
        <v>188</v>
      </c>
      <c r="C192" s="113">
        <v>15.666666666666666</v>
      </c>
      <c r="D192" s="113">
        <v>15</v>
      </c>
      <c r="E192" s="113">
        <v>75</v>
      </c>
      <c r="F192" s="113">
        <v>-1.751280220855056E-2</v>
      </c>
    </row>
    <row r="193" spans="2:6" x14ac:dyDescent="0.3">
      <c r="B193" s="113">
        <v>189</v>
      </c>
      <c r="C193" s="113">
        <v>15.75</v>
      </c>
      <c r="D193" s="113">
        <v>15</v>
      </c>
      <c r="E193" s="113">
        <v>75</v>
      </c>
      <c r="F193" s="113">
        <v>-1.751280220855056E-2</v>
      </c>
    </row>
    <row r="194" spans="2:6" x14ac:dyDescent="0.3">
      <c r="B194" s="113">
        <v>190</v>
      </c>
      <c r="C194" s="113">
        <v>15.833333333333334</v>
      </c>
      <c r="D194" s="113">
        <v>15</v>
      </c>
      <c r="E194" s="113">
        <v>75</v>
      </c>
      <c r="F194" s="113">
        <v>-1.751280220855056E-2</v>
      </c>
    </row>
    <row r="195" spans="2:6" x14ac:dyDescent="0.3">
      <c r="B195" s="113">
        <v>191</v>
      </c>
      <c r="C195" s="113">
        <v>15.916666666666666</v>
      </c>
      <c r="D195" s="113">
        <v>15</v>
      </c>
      <c r="E195" s="113">
        <v>75</v>
      </c>
      <c r="F195" s="113">
        <v>-1.751280220855056E-2</v>
      </c>
    </row>
    <row r="196" spans="2:6" x14ac:dyDescent="0.3">
      <c r="B196" s="113">
        <v>192</v>
      </c>
      <c r="C196" s="113">
        <v>16</v>
      </c>
      <c r="D196" s="113">
        <v>16</v>
      </c>
      <c r="E196" s="113">
        <v>76</v>
      </c>
      <c r="F196" s="113">
        <v>-1.751280220855056E-2</v>
      </c>
    </row>
    <row r="197" spans="2:6" x14ac:dyDescent="0.3">
      <c r="B197" s="113">
        <v>193</v>
      </c>
      <c r="C197" s="113">
        <v>16.083333333333332</v>
      </c>
      <c r="D197" s="113">
        <v>16</v>
      </c>
      <c r="E197" s="113">
        <v>76</v>
      </c>
      <c r="F197" s="113">
        <v>-1.751280220855056E-2</v>
      </c>
    </row>
    <row r="198" spans="2:6" x14ac:dyDescent="0.3">
      <c r="B198" s="113">
        <v>194</v>
      </c>
      <c r="C198" s="113">
        <v>16.166666666666668</v>
      </c>
      <c r="D198" s="113">
        <v>16</v>
      </c>
      <c r="E198" s="113">
        <v>76</v>
      </c>
      <c r="F198" s="113">
        <v>-1.751280220855056E-2</v>
      </c>
    </row>
    <row r="199" spans="2:6" x14ac:dyDescent="0.3">
      <c r="B199" s="113">
        <v>195</v>
      </c>
      <c r="C199" s="113">
        <v>16.25</v>
      </c>
      <c r="D199" s="113">
        <v>16</v>
      </c>
      <c r="E199" s="113">
        <v>76</v>
      </c>
      <c r="F199" s="113">
        <v>-1.751280220855056E-2</v>
      </c>
    </row>
    <row r="200" spans="2:6" x14ac:dyDescent="0.3">
      <c r="B200" s="113">
        <v>196</v>
      </c>
      <c r="C200" s="113">
        <v>16.333333333333332</v>
      </c>
      <c r="D200" s="113">
        <v>16</v>
      </c>
      <c r="E200" s="113">
        <v>76</v>
      </c>
      <c r="F200" s="113">
        <v>-1.751280220855056E-2</v>
      </c>
    </row>
    <row r="201" spans="2:6" x14ac:dyDescent="0.3">
      <c r="B201" s="113">
        <v>197</v>
      </c>
      <c r="C201" s="113">
        <v>16.416666666666668</v>
      </c>
      <c r="D201" s="113">
        <v>16</v>
      </c>
      <c r="E201" s="113">
        <v>76</v>
      </c>
      <c r="F201" s="113">
        <v>-1.751280220855056E-2</v>
      </c>
    </row>
    <row r="202" spans="2:6" x14ac:dyDescent="0.3">
      <c r="B202" s="113">
        <v>198</v>
      </c>
      <c r="C202" s="113">
        <v>16.5</v>
      </c>
      <c r="D202" s="113">
        <v>16</v>
      </c>
      <c r="E202" s="113">
        <v>76</v>
      </c>
      <c r="F202" s="113">
        <v>-1.751280220855056E-2</v>
      </c>
    </row>
    <row r="203" spans="2:6" x14ac:dyDescent="0.3">
      <c r="B203" s="113">
        <v>199</v>
      </c>
      <c r="C203" s="113">
        <v>16.583333333333332</v>
      </c>
      <c r="D203" s="113">
        <v>16</v>
      </c>
      <c r="E203" s="113">
        <v>76</v>
      </c>
      <c r="F203" s="113">
        <v>-1.751280220855056E-2</v>
      </c>
    </row>
    <row r="204" spans="2:6" x14ac:dyDescent="0.3">
      <c r="B204" s="113">
        <v>200</v>
      </c>
      <c r="C204" s="113">
        <v>16.666666666666668</v>
      </c>
      <c r="D204" s="113">
        <v>16</v>
      </c>
      <c r="E204" s="113">
        <v>76</v>
      </c>
      <c r="F204" s="113">
        <v>-1.751280220855056E-2</v>
      </c>
    </row>
    <row r="205" spans="2:6" x14ac:dyDescent="0.3">
      <c r="B205" s="113">
        <v>201</v>
      </c>
      <c r="C205" s="113">
        <v>16.75</v>
      </c>
      <c r="D205" s="113">
        <v>16</v>
      </c>
      <c r="E205" s="113">
        <v>76</v>
      </c>
      <c r="F205" s="113">
        <v>-1.751280220855056E-2</v>
      </c>
    </row>
    <row r="206" spans="2:6" x14ac:dyDescent="0.3">
      <c r="B206" s="113">
        <v>202</v>
      </c>
      <c r="C206" s="113">
        <v>16.833333333333332</v>
      </c>
      <c r="D206" s="113">
        <v>16</v>
      </c>
      <c r="E206" s="113">
        <v>76</v>
      </c>
      <c r="F206" s="113">
        <v>-1.751280220855056E-2</v>
      </c>
    </row>
    <row r="207" spans="2:6" x14ac:dyDescent="0.3">
      <c r="B207" s="113">
        <v>203</v>
      </c>
      <c r="C207" s="113">
        <v>16.916666666666668</v>
      </c>
      <c r="D207" s="113">
        <v>16</v>
      </c>
      <c r="E207" s="113">
        <v>76</v>
      </c>
      <c r="F207" s="113">
        <v>-1.751280220855056E-2</v>
      </c>
    </row>
    <row r="208" spans="2:6" x14ac:dyDescent="0.3">
      <c r="B208" s="113">
        <v>204</v>
      </c>
      <c r="C208" s="113">
        <v>17</v>
      </c>
      <c r="D208" s="113">
        <v>17</v>
      </c>
      <c r="E208" s="113">
        <v>77</v>
      </c>
      <c r="F208" s="113">
        <v>-1.751280220855056E-2</v>
      </c>
    </row>
    <row r="209" spans="2:6" x14ac:dyDescent="0.3">
      <c r="B209" s="113">
        <v>205</v>
      </c>
      <c r="C209" s="113">
        <v>17.083333333333332</v>
      </c>
      <c r="D209" s="113">
        <v>17</v>
      </c>
      <c r="E209" s="113">
        <v>77</v>
      </c>
      <c r="F209" s="113">
        <v>-1.751280220855056E-2</v>
      </c>
    </row>
    <row r="210" spans="2:6" x14ac:dyDescent="0.3">
      <c r="B210" s="113">
        <v>206</v>
      </c>
      <c r="C210" s="113">
        <v>17.166666666666668</v>
      </c>
      <c r="D210" s="113">
        <v>17</v>
      </c>
      <c r="E210" s="113">
        <v>77</v>
      </c>
      <c r="F210" s="113">
        <v>-1.751280220855056E-2</v>
      </c>
    </row>
    <row r="211" spans="2:6" x14ac:dyDescent="0.3">
      <c r="B211" s="113">
        <v>207</v>
      </c>
      <c r="C211" s="113">
        <v>17.25</v>
      </c>
      <c r="D211" s="113">
        <v>17</v>
      </c>
      <c r="E211" s="113">
        <v>77</v>
      </c>
      <c r="F211" s="113">
        <v>-1.751280220855056E-2</v>
      </c>
    </row>
    <row r="212" spans="2:6" x14ac:dyDescent="0.3">
      <c r="B212" s="113">
        <v>208</v>
      </c>
      <c r="C212" s="113">
        <v>17.333333333333332</v>
      </c>
      <c r="D212" s="113">
        <v>17</v>
      </c>
      <c r="E212" s="113">
        <v>77</v>
      </c>
      <c r="F212" s="113">
        <v>-2.2057798139897167E-2</v>
      </c>
    </row>
    <row r="213" spans="2:6" x14ac:dyDescent="0.3">
      <c r="B213" s="113">
        <v>209</v>
      </c>
      <c r="C213" s="113">
        <v>17.416666666666668</v>
      </c>
      <c r="D213" s="113">
        <v>17</v>
      </c>
      <c r="E213" s="113">
        <v>77</v>
      </c>
      <c r="F213" s="113">
        <v>-2.2057798139897167E-2</v>
      </c>
    </row>
    <row r="214" spans="2:6" x14ac:dyDescent="0.3">
      <c r="B214" s="113">
        <v>210</v>
      </c>
      <c r="C214" s="113">
        <v>17.5</v>
      </c>
      <c r="D214" s="113">
        <v>17</v>
      </c>
      <c r="E214" s="113">
        <v>77</v>
      </c>
      <c r="F214" s="113">
        <v>-2.2057798139897167E-2</v>
      </c>
    </row>
    <row r="215" spans="2:6" x14ac:dyDescent="0.3">
      <c r="B215" s="113">
        <v>211</v>
      </c>
      <c r="C215" s="113">
        <v>17.583333333333332</v>
      </c>
      <c r="D215" s="113">
        <v>17</v>
      </c>
      <c r="E215" s="113">
        <v>77</v>
      </c>
      <c r="F215" s="113">
        <v>-2.2057798139897167E-2</v>
      </c>
    </row>
    <row r="216" spans="2:6" x14ac:dyDescent="0.3">
      <c r="B216" s="113">
        <v>212</v>
      </c>
      <c r="C216" s="113">
        <v>17.666666666666668</v>
      </c>
      <c r="D216" s="113">
        <v>17</v>
      </c>
      <c r="E216" s="113">
        <v>77</v>
      </c>
      <c r="F216" s="113">
        <v>-2.2057798139897167E-2</v>
      </c>
    </row>
    <row r="217" spans="2:6" x14ac:dyDescent="0.3">
      <c r="B217" s="113">
        <v>213</v>
      </c>
      <c r="C217" s="113">
        <v>17.75</v>
      </c>
      <c r="D217" s="113">
        <v>17</v>
      </c>
      <c r="E217" s="113">
        <v>77</v>
      </c>
      <c r="F217" s="113">
        <v>-2.2057798139897167E-2</v>
      </c>
    </row>
    <row r="218" spans="2:6" x14ac:dyDescent="0.3">
      <c r="B218" s="113">
        <v>214</v>
      </c>
      <c r="C218" s="113">
        <v>17.833333333333332</v>
      </c>
      <c r="D218" s="113">
        <v>17</v>
      </c>
      <c r="E218" s="113">
        <v>77</v>
      </c>
      <c r="F218" s="113">
        <v>-2.2057798139897167E-2</v>
      </c>
    </row>
    <row r="219" spans="2:6" x14ac:dyDescent="0.3">
      <c r="B219" s="113">
        <v>215</v>
      </c>
      <c r="C219" s="113">
        <v>17.916666666666668</v>
      </c>
      <c r="D219" s="113">
        <v>17</v>
      </c>
      <c r="E219" s="113">
        <v>77</v>
      </c>
      <c r="F219" s="113">
        <v>-2.2057798139897167E-2</v>
      </c>
    </row>
    <row r="220" spans="2:6" x14ac:dyDescent="0.3">
      <c r="B220" s="113">
        <v>216</v>
      </c>
      <c r="C220" s="113">
        <v>18</v>
      </c>
      <c r="D220" s="113">
        <v>18</v>
      </c>
      <c r="E220" s="113">
        <v>78</v>
      </c>
      <c r="F220" s="113">
        <v>-2.2057798139897167E-2</v>
      </c>
    </row>
    <row r="221" spans="2:6" x14ac:dyDescent="0.3">
      <c r="B221" s="113">
        <v>217</v>
      </c>
      <c r="C221" s="113">
        <v>18.083333333333332</v>
      </c>
      <c r="D221" s="113">
        <v>18</v>
      </c>
      <c r="E221" s="113">
        <v>78</v>
      </c>
      <c r="F221" s="113">
        <v>-2.2057798139897167E-2</v>
      </c>
    </row>
    <row r="222" spans="2:6" x14ac:dyDescent="0.3">
      <c r="B222" s="113">
        <v>218</v>
      </c>
      <c r="C222" s="113">
        <v>18.166666666666668</v>
      </c>
      <c r="D222" s="113">
        <v>18</v>
      </c>
      <c r="E222" s="113">
        <v>78</v>
      </c>
      <c r="F222" s="113">
        <v>-2.2057798139897167E-2</v>
      </c>
    </row>
    <row r="223" spans="2:6" x14ac:dyDescent="0.3">
      <c r="B223" s="113">
        <v>219</v>
      </c>
      <c r="C223" s="113">
        <v>18.25</v>
      </c>
      <c r="D223" s="113">
        <v>18</v>
      </c>
      <c r="E223" s="113">
        <v>78</v>
      </c>
      <c r="F223" s="113">
        <v>-2.2057798139897167E-2</v>
      </c>
    </row>
    <row r="224" spans="2:6" x14ac:dyDescent="0.3">
      <c r="B224" s="113">
        <v>220</v>
      </c>
      <c r="C224" s="113">
        <v>18.333333333333332</v>
      </c>
      <c r="D224" s="113">
        <v>18</v>
      </c>
      <c r="E224" s="113">
        <v>78</v>
      </c>
      <c r="F224" s="113">
        <v>-2.2057798139897167E-2</v>
      </c>
    </row>
    <row r="225" spans="2:6" x14ac:dyDescent="0.3">
      <c r="B225" s="113">
        <v>221</v>
      </c>
      <c r="C225" s="113">
        <v>18.416666666666668</v>
      </c>
      <c r="D225" s="113">
        <v>18</v>
      </c>
      <c r="E225" s="113">
        <v>78</v>
      </c>
      <c r="F225" s="113">
        <v>-2.2057798139897167E-2</v>
      </c>
    </row>
    <row r="226" spans="2:6" x14ac:dyDescent="0.3">
      <c r="B226" s="113">
        <v>222</v>
      </c>
      <c r="C226" s="113">
        <v>18.5</v>
      </c>
      <c r="D226" s="113">
        <v>18</v>
      </c>
      <c r="E226" s="113">
        <v>78</v>
      </c>
      <c r="F226" s="113">
        <v>-2.2057798139897167E-2</v>
      </c>
    </row>
    <row r="227" spans="2:6" x14ac:dyDescent="0.3">
      <c r="B227" s="113">
        <v>223</v>
      </c>
      <c r="C227" s="113">
        <v>18.583333333333332</v>
      </c>
      <c r="D227" s="113">
        <v>18</v>
      </c>
      <c r="E227" s="113">
        <v>78</v>
      </c>
      <c r="F227" s="113">
        <v>-2.2057798139897167E-2</v>
      </c>
    </row>
    <row r="228" spans="2:6" x14ac:dyDescent="0.3">
      <c r="B228" s="113">
        <v>224</v>
      </c>
      <c r="C228" s="113">
        <v>18.666666666666668</v>
      </c>
      <c r="D228" s="113">
        <v>18</v>
      </c>
      <c r="E228" s="113">
        <v>78</v>
      </c>
      <c r="F228" s="113">
        <v>-2.2057798139897167E-2</v>
      </c>
    </row>
    <row r="229" spans="2:6" x14ac:dyDescent="0.3">
      <c r="B229" s="113">
        <v>225</v>
      </c>
      <c r="C229" s="113">
        <v>18.75</v>
      </c>
      <c r="D229" s="113">
        <v>18</v>
      </c>
      <c r="E229" s="113">
        <v>78</v>
      </c>
      <c r="F229" s="113">
        <v>-2.2057798139897167E-2</v>
      </c>
    </row>
    <row r="230" spans="2:6" x14ac:dyDescent="0.3">
      <c r="B230" s="113">
        <v>226</v>
      </c>
      <c r="C230" s="113">
        <v>18.833333333333332</v>
      </c>
      <c r="D230" s="113">
        <v>18</v>
      </c>
      <c r="E230" s="113">
        <v>78</v>
      </c>
      <c r="F230" s="113">
        <v>-2.2057798139897167E-2</v>
      </c>
    </row>
    <row r="231" spans="2:6" x14ac:dyDescent="0.3">
      <c r="B231" s="113">
        <v>227</v>
      </c>
      <c r="C231" s="113">
        <v>18.916666666666668</v>
      </c>
      <c r="D231" s="113">
        <v>18</v>
      </c>
      <c r="E231" s="113">
        <v>78</v>
      </c>
      <c r="F231" s="113">
        <v>-2.2057798139897167E-2</v>
      </c>
    </row>
    <row r="232" spans="2:6" x14ac:dyDescent="0.3">
      <c r="B232" s="113">
        <v>228</v>
      </c>
      <c r="C232" s="113">
        <v>19</v>
      </c>
      <c r="D232" s="113">
        <v>19</v>
      </c>
      <c r="E232" s="113">
        <v>79</v>
      </c>
      <c r="F232" s="113">
        <v>-2.2057798139897167E-2</v>
      </c>
    </row>
    <row r="233" spans="2:6" x14ac:dyDescent="0.3">
      <c r="B233" s="113">
        <v>229</v>
      </c>
      <c r="C233" s="113">
        <v>19.083333333333332</v>
      </c>
      <c r="D233" s="113">
        <v>19</v>
      </c>
      <c r="E233" s="113">
        <v>79</v>
      </c>
      <c r="F233" s="113">
        <v>-2.2057798139897167E-2</v>
      </c>
    </row>
    <row r="234" spans="2:6" x14ac:dyDescent="0.3">
      <c r="B234" s="113">
        <v>230</v>
      </c>
      <c r="C234" s="113">
        <v>19.166666666666668</v>
      </c>
      <c r="D234" s="113">
        <v>19</v>
      </c>
      <c r="E234" s="113">
        <v>79</v>
      </c>
      <c r="F234" s="113">
        <v>-2.2057798139897167E-2</v>
      </c>
    </row>
    <row r="235" spans="2:6" x14ac:dyDescent="0.3">
      <c r="B235" s="113">
        <v>231</v>
      </c>
      <c r="C235" s="113">
        <v>19.25</v>
      </c>
      <c r="D235" s="113">
        <v>19</v>
      </c>
      <c r="E235" s="113">
        <v>79</v>
      </c>
      <c r="F235" s="113">
        <v>-2.2057798139897167E-2</v>
      </c>
    </row>
    <row r="236" spans="2:6" x14ac:dyDescent="0.3">
      <c r="B236" s="113">
        <v>232</v>
      </c>
      <c r="C236" s="113">
        <v>19.333333333333332</v>
      </c>
      <c r="D236" s="113">
        <v>19</v>
      </c>
      <c r="E236" s="113">
        <v>79</v>
      </c>
      <c r="F236" s="113">
        <v>-2.2057798139897167E-2</v>
      </c>
    </row>
    <row r="237" spans="2:6" x14ac:dyDescent="0.3">
      <c r="B237" s="113">
        <v>233</v>
      </c>
      <c r="C237" s="113">
        <v>19.416666666666668</v>
      </c>
      <c r="D237" s="113">
        <v>19</v>
      </c>
      <c r="E237" s="113">
        <v>79</v>
      </c>
      <c r="F237" s="113">
        <v>-2.2057798139897167E-2</v>
      </c>
    </row>
    <row r="238" spans="2:6" x14ac:dyDescent="0.3">
      <c r="B238" s="113">
        <v>234</v>
      </c>
      <c r="C238" s="113">
        <v>19.5</v>
      </c>
      <c r="D238" s="113">
        <v>19</v>
      </c>
      <c r="E238" s="113">
        <v>79</v>
      </c>
      <c r="F238" s="113">
        <v>-2.2057798139897167E-2</v>
      </c>
    </row>
    <row r="239" spans="2:6" x14ac:dyDescent="0.3">
      <c r="B239" s="113">
        <v>235</v>
      </c>
      <c r="C239" s="113">
        <v>19.583333333333332</v>
      </c>
      <c r="D239" s="113">
        <v>19</v>
      </c>
      <c r="E239" s="113">
        <v>79</v>
      </c>
      <c r="F239" s="113">
        <v>-2.2057798139897167E-2</v>
      </c>
    </row>
    <row r="240" spans="2:6" x14ac:dyDescent="0.3">
      <c r="B240" s="113">
        <v>236</v>
      </c>
      <c r="C240" s="113">
        <v>19.666666666666668</v>
      </c>
      <c r="D240" s="113">
        <v>19</v>
      </c>
      <c r="E240" s="113">
        <v>79</v>
      </c>
      <c r="F240" s="113">
        <v>-2.2057798139897167E-2</v>
      </c>
    </row>
    <row r="241" spans="2:6" x14ac:dyDescent="0.3">
      <c r="B241" s="113">
        <v>237</v>
      </c>
      <c r="C241" s="113">
        <v>19.75</v>
      </c>
      <c r="D241" s="113">
        <v>19</v>
      </c>
      <c r="E241" s="113">
        <v>79</v>
      </c>
      <c r="F241" s="113">
        <v>-2.2057798139897167E-2</v>
      </c>
    </row>
    <row r="242" spans="2:6" x14ac:dyDescent="0.3">
      <c r="B242" s="113">
        <v>238</v>
      </c>
      <c r="C242" s="113">
        <v>19.833333333333332</v>
      </c>
      <c r="D242" s="113">
        <v>19</v>
      </c>
      <c r="E242" s="113">
        <v>79</v>
      </c>
      <c r="F242" s="113">
        <v>-2.2057798139897167E-2</v>
      </c>
    </row>
    <row r="243" spans="2:6" x14ac:dyDescent="0.3">
      <c r="B243" s="113">
        <v>239</v>
      </c>
      <c r="C243" s="113">
        <v>19.916666666666668</v>
      </c>
      <c r="D243" s="113">
        <v>19</v>
      </c>
      <c r="E243" s="113">
        <v>79</v>
      </c>
      <c r="F243" s="113">
        <v>-2.2057798139897167E-2</v>
      </c>
    </row>
    <row r="244" spans="2:6" x14ac:dyDescent="0.3">
      <c r="B244" s="113">
        <v>240</v>
      </c>
      <c r="C244" s="113">
        <v>20</v>
      </c>
      <c r="D244" s="113">
        <v>20</v>
      </c>
      <c r="E244" s="113">
        <v>80</v>
      </c>
      <c r="F244" s="113">
        <v>-2.2057798139897167E-2</v>
      </c>
    </row>
    <row r="245" spans="2:6" x14ac:dyDescent="0.3">
      <c r="B245" s="113">
        <v>241</v>
      </c>
      <c r="C245" s="113">
        <v>20.083333333333332</v>
      </c>
      <c r="D245" s="113">
        <v>20</v>
      </c>
      <c r="E245" s="113">
        <v>80</v>
      </c>
      <c r="F245" s="113">
        <v>-2.2057798139897167E-2</v>
      </c>
    </row>
    <row r="246" spans="2:6" x14ac:dyDescent="0.3">
      <c r="B246" s="113">
        <v>242</v>
      </c>
      <c r="C246" s="113">
        <v>20.166666666666668</v>
      </c>
      <c r="D246" s="113">
        <v>20</v>
      </c>
      <c r="E246" s="113">
        <v>80</v>
      </c>
      <c r="F246" s="113">
        <v>-2.2057798139897167E-2</v>
      </c>
    </row>
    <row r="247" spans="2:6" x14ac:dyDescent="0.3">
      <c r="B247" s="113">
        <v>243</v>
      </c>
      <c r="C247" s="113">
        <v>20.25</v>
      </c>
      <c r="D247" s="113">
        <v>20</v>
      </c>
      <c r="E247" s="113">
        <v>80</v>
      </c>
      <c r="F247" s="113">
        <v>-2.2057798139897167E-2</v>
      </c>
    </row>
    <row r="248" spans="2:6" x14ac:dyDescent="0.3">
      <c r="B248" s="113">
        <v>244</v>
      </c>
      <c r="C248" s="113">
        <v>20.333333333333332</v>
      </c>
      <c r="D248" s="113">
        <v>20</v>
      </c>
      <c r="E248" s="113">
        <v>80</v>
      </c>
      <c r="F248" s="113">
        <v>-2.2057798139897167E-2</v>
      </c>
    </row>
    <row r="249" spans="2:6" x14ac:dyDescent="0.3">
      <c r="B249" s="113">
        <v>245</v>
      </c>
      <c r="C249" s="113">
        <v>20.416666666666668</v>
      </c>
      <c r="D249" s="113">
        <v>20</v>
      </c>
      <c r="E249" s="113">
        <v>80</v>
      </c>
      <c r="F249" s="113">
        <v>-2.2057798139897167E-2</v>
      </c>
    </row>
    <row r="250" spans="2:6" x14ac:dyDescent="0.3">
      <c r="B250" s="113">
        <v>246</v>
      </c>
      <c r="C250" s="113">
        <v>20.5</v>
      </c>
      <c r="D250" s="113">
        <v>20</v>
      </c>
      <c r="E250" s="113">
        <v>80</v>
      </c>
      <c r="F250" s="113">
        <v>-2.2057798139897167E-2</v>
      </c>
    </row>
    <row r="251" spans="2:6" x14ac:dyDescent="0.3">
      <c r="B251" s="113">
        <v>247</v>
      </c>
      <c r="C251" s="113">
        <v>20.583333333333332</v>
      </c>
      <c r="D251" s="113">
        <v>20</v>
      </c>
      <c r="E251" s="113">
        <v>80</v>
      </c>
      <c r="F251" s="113">
        <v>-2.2057798139897167E-2</v>
      </c>
    </row>
    <row r="252" spans="2:6" x14ac:dyDescent="0.3">
      <c r="B252" s="113">
        <v>248</v>
      </c>
      <c r="C252" s="113">
        <v>20.666666666666668</v>
      </c>
      <c r="D252" s="113">
        <v>20</v>
      </c>
      <c r="E252" s="113">
        <v>80</v>
      </c>
      <c r="F252" s="113">
        <v>-2.2057798139897167E-2</v>
      </c>
    </row>
    <row r="253" spans="2:6" x14ac:dyDescent="0.3">
      <c r="B253" s="113">
        <v>249</v>
      </c>
      <c r="C253" s="113">
        <v>20.75</v>
      </c>
      <c r="D253" s="113">
        <v>20</v>
      </c>
      <c r="E253" s="113">
        <v>80</v>
      </c>
      <c r="F253" s="113">
        <v>-2.2057798139897167E-2</v>
      </c>
    </row>
    <row r="254" spans="2:6" x14ac:dyDescent="0.3">
      <c r="B254" s="113">
        <v>250</v>
      </c>
      <c r="C254" s="113">
        <v>20.833333333333332</v>
      </c>
      <c r="D254" s="113">
        <v>20</v>
      </c>
      <c r="E254" s="113">
        <v>80</v>
      </c>
      <c r="F254" s="113">
        <v>-2.2057798139897167E-2</v>
      </c>
    </row>
    <row r="255" spans="2:6" x14ac:dyDescent="0.3">
      <c r="B255" s="113">
        <v>251</v>
      </c>
      <c r="C255" s="113">
        <v>20.916666666666668</v>
      </c>
      <c r="D255" s="113">
        <v>20</v>
      </c>
      <c r="E255" s="113">
        <v>80</v>
      </c>
      <c r="F255" s="113">
        <v>-2.2057798139897167E-2</v>
      </c>
    </row>
    <row r="256" spans="2:6" x14ac:dyDescent="0.3">
      <c r="B256" s="113">
        <v>252</v>
      </c>
      <c r="C256" s="113">
        <v>21</v>
      </c>
      <c r="D256" s="113">
        <v>21</v>
      </c>
      <c r="E256" s="113">
        <v>81</v>
      </c>
      <c r="F256" s="113">
        <v>-2.2057798139897167E-2</v>
      </c>
    </row>
    <row r="257" spans="2:6" x14ac:dyDescent="0.3">
      <c r="B257" s="113">
        <v>253</v>
      </c>
      <c r="C257" s="113">
        <v>21.083333333333332</v>
      </c>
      <c r="D257" s="113">
        <v>21</v>
      </c>
      <c r="E257" s="113">
        <v>81</v>
      </c>
      <c r="F257" s="113">
        <v>-2.2057798139897167E-2</v>
      </c>
    </row>
    <row r="258" spans="2:6" x14ac:dyDescent="0.3">
      <c r="B258" s="113">
        <v>254</v>
      </c>
      <c r="C258" s="113">
        <v>21.166666666666668</v>
      </c>
      <c r="D258" s="113">
        <v>21</v>
      </c>
      <c r="E258" s="113">
        <v>81</v>
      </c>
      <c r="F258" s="113">
        <v>-2.2057798139897167E-2</v>
      </c>
    </row>
    <row r="259" spans="2:6" x14ac:dyDescent="0.3">
      <c r="B259" s="113">
        <v>255</v>
      </c>
      <c r="C259" s="113">
        <v>21.25</v>
      </c>
      <c r="D259" s="113">
        <v>21</v>
      </c>
      <c r="E259" s="113">
        <v>81</v>
      </c>
      <c r="F259" s="113">
        <v>-2.2057798139897167E-2</v>
      </c>
    </row>
    <row r="260" spans="2:6" x14ac:dyDescent="0.3">
      <c r="B260" s="113">
        <v>256</v>
      </c>
      <c r="C260" s="113">
        <v>21.333333333333332</v>
      </c>
      <c r="D260" s="113">
        <v>21</v>
      </c>
      <c r="E260" s="113">
        <v>81</v>
      </c>
      <c r="F260" s="113">
        <v>-2.2057798139897167E-2</v>
      </c>
    </row>
    <row r="261" spans="2:6" x14ac:dyDescent="0.3">
      <c r="B261" s="113">
        <v>257</v>
      </c>
      <c r="C261" s="113">
        <v>21.416666666666668</v>
      </c>
      <c r="D261" s="113">
        <v>21</v>
      </c>
      <c r="E261" s="113">
        <v>81</v>
      </c>
      <c r="F261" s="113">
        <v>-2.2057798139897167E-2</v>
      </c>
    </row>
    <row r="262" spans="2:6" x14ac:dyDescent="0.3">
      <c r="B262" s="113">
        <v>258</v>
      </c>
      <c r="C262" s="113">
        <v>21.5</v>
      </c>
      <c r="D262" s="113">
        <v>21</v>
      </c>
      <c r="E262" s="113">
        <v>81</v>
      </c>
      <c r="F262" s="113">
        <v>-2.2057798139897167E-2</v>
      </c>
    </row>
    <row r="263" spans="2:6" x14ac:dyDescent="0.3">
      <c r="B263" s="113">
        <v>259</v>
      </c>
      <c r="C263" s="113">
        <v>21.583333333333332</v>
      </c>
      <c r="D263" s="113">
        <v>21</v>
      </c>
      <c r="E263" s="113">
        <v>81</v>
      </c>
      <c r="F263" s="113">
        <v>-2.2057798139897167E-2</v>
      </c>
    </row>
    <row r="264" spans="2:6" x14ac:dyDescent="0.3">
      <c r="B264" s="113">
        <v>260</v>
      </c>
      <c r="C264" s="113">
        <v>21.666666666666668</v>
      </c>
      <c r="D264" s="113">
        <v>21</v>
      </c>
      <c r="E264" s="113">
        <v>81</v>
      </c>
      <c r="F264" s="113">
        <v>-2.2057798139897167E-2</v>
      </c>
    </row>
    <row r="265" spans="2:6" x14ac:dyDescent="0.3">
      <c r="B265" s="113">
        <v>261</v>
      </c>
      <c r="C265" s="113">
        <v>21.75</v>
      </c>
      <c r="D265" s="113">
        <v>21</v>
      </c>
      <c r="E265" s="113">
        <v>81</v>
      </c>
      <c r="F265" s="113">
        <v>-2.6669512467437761E-2</v>
      </c>
    </row>
    <row r="266" spans="2:6" x14ac:dyDescent="0.3">
      <c r="B266" s="113">
        <v>262</v>
      </c>
      <c r="C266" s="113">
        <v>21.833333333333332</v>
      </c>
      <c r="D266" s="113">
        <v>21</v>
      </c>
      <c r="E266" s="113">
        <v>81</v>
      </c>
      <c r="F266" s="113">
        <v>-2.6669512467437761E-2</v>
      </c>
    </row>
    <row r="267" spans="2:6" x14ac:dyDescent="0.3">
      <c r="B267" s="113">
        <v>263</v>
      </c>
      <c r="C267" s="113">
        <v>21.916666666666668</v>
      </c>
      <c r="D267" s="113">
        <v>21</v>
      </c>
      <c r="E267" s="113">
        <v>81</v>
      </c>
      <c r="F267" s="113">
        <v>-2.6669512467437761E-2</v>
      </c>
    </row>
    <row r="268" spans="2:6" x14ac:dyDescent="0.3">
      <c r="B268" s="113">
        <v>264</v>
      </c>
      <c r="C268" s="113">
        <v>22</v>
      </c>
      <c r="D268" s="113">
        <v>22</v>
      </c>
      <c r="E268" s="113">
        <v>82</v>
      </c>
      <c r="F268" s="113">
        <v>-2.6669512467437761E-2</v>
      </c>
    </row>
    <row r="269" spans="2:6" x14ac:dyDescent="0.3">
      <c r="B269" s="113">
        <v>265</v>
      </c>
      <c r="C269" s="113">
        <v>22.083333333333332</v>
      </c>
      <c r="D269" s="113">
        <v>22</v>
      </c>
      <c r="E269" s="113">
        <v>82</v>
      </c>
      <c r="F269" s="113">
        <v>-2.6669512467437761E-2</v>
      </c>
    </row>
    <row r="270" spans="2:6" x14ac:dyDescent="0.3">
      <c r="B270" s="113">
        <v>266</v>
      </c>
      <c r="C270" s="113">
        <v>22.166666666666668</v>
      </c>
      <c r="D270" s="113">
        <v>22</v>
      </c>
      <c r="E270" s="113">
        <v>82</v>
      </c>
      <c r="F270" s="113">
        <v>-2.6669512467437761E-2</v>
      </c>
    </row>
    <row r="271" spans="2:6" x14ac:dyDescent="0.3">
      <c r="B271" s="113">
        <v>267</v>
      </c>
      <c r="C271" s="113">
        <v>22.25</v>
      </c>
      <c r="D271" s="113">
        <v>22</v>
      </c>
      <c r="E271" s="113">
        <v>82</v>
      </c>
      <c r="F271" s="113">
        <v>-2.6669512467437761E-2</v>
      </c>
    </row>
    <row r="272" spans="2:6" x14ac:dyDescent="0.3">
      <c r="B272" s="113">
        <v>268</v>
      </c>
      <c r="C272" s="113">
        <v>22.333333333333332</v>
      </c>
      <c r="D272" s="113">
        <v>22</v>
      </c>
      <c r="E272" s="113">
        <v>82</v>
      </c>
      <c r="F272" s="113">
        <v>-2.6669512467437761E-2</v>
      </c>
    </row>
    <row r="273" spans="2:6" x14ac:dyDescent="0.3">
      <c r="B273" s="113">
        <v>269</v>
      </c>
      <c r="C273" s="113">
        <v>22.416666666666668</v>
      </c>
      <c r="D273" s="113">
        <v>22</v>
      </c>
      <c r="E273" s="113">
        <v>82</v>
      </c>
      <c r="F273" s="113">
        <v>-2.6669512467437761E-2</v>
      </c>
    </row>
    <row r="274" spans="2:6" x14ac:dyDescent="0.3">
      <c r="B274" s="113">
        <v>270</v>
      </c>
      <c r="C274" s="113">
        <v>22.5</v>
      </c>
      <c r="D274" s="113">
        <v>22</v>
      </c>
      <c r="E274" s="113">
        <v>82</v>
      </c>
      <c r="F274" s="113">
        <v>-2.6669512467437761E-2</v>
      </c>
    </row>
    <row r="275" spans="2:6" x14ac:dyDescent="0.3">
      <c r="B275" s="113">
        <v>271</v>
      </c>
      <c r="C275" s="113">
        <v>22.583333333333332</v>
      </c>
      <c r="D275" s="113">
        <v>22</v>
      </c>
      <c r="E275" s="113">
        <v>82</v>
      </c>
      <c r="F275" s="113">
        <v>-2.6669512467437761E-2</v>
      </c>
    </row>
    <row r="276" spans="2:6" x14ac:dyDescent="0.3">
      <c r="B276" s="113">
        <v>272</v>
      </c>
      <c r="C276" s="113">
        <v>22.666666666666668</v>
      </c>
      <c r="D276" s="113">
        <v>22</v>
      </c>
      <c r="E276" s="113">
        <v>82</v>
      </c>
      <c r="F276" s="113">
        <v>-2.6669512467437761E-2</v>
      </c>
    </row>
    <row r="277" spans="2:6" x14ac:dyDescent="0.3">
      <c r="B277" s="113">
        <v>273</v>
      </c>
      <c r="C277" s="113">
        <v>22.75</v>
      </c>
      <c r="D277" s="113">
        <v>22</v>
      </c>
      <c r="E277" s="113">
        <v>82</v>
      </c>
      <c r="F277" s="113">
        <v>-2.6669512467437761E-2</v>
      </c>
    </row>
    <row r="278" spans="2:6" x14ac:dyDescent="0.3">
      <c r="B278" s="113">
        <v>274</v>
      </c>
      <c r="C278" s="113">
        <v>22.833333333333332</v>
      </c>
      <c r="D278" s="113">
        <v>22</v>
      </c>
      <c r="E278" s="113">
        <v>82</v>
      </c>
      <c r="F278" s="113">
        <v>-2.6669512467437761E-2</v>
      </c>
    </row>
    <row r="279" spans="2:6" x14ac:dyDescent="0.3">
      <c r="B279" s="113">
        <v>275</v>
      </c>
      <c r="C279" s="113">
        <v>22.916666666666668</v>
      </c>
      <c r="D279" s="113">
        <v>22</v>
      </c>
      <c r="E279" s="113">
        <v>82</v>
      </c>
      <c r="F279" s="113">
        <v>-2.6669512467437761E-2</v>
      </c>
    </row>
    <row r="280" spans="2:6" x14ac:dyDescent="0.3">
      <c r="B280" s="113">
        <v>276</v>
      </c>
      <c r="C280" s="113">
        <v>23</v>
      </c>
      <c r="D280" s="113">
        <v>23</v>
      </c>
      <c r="E280" s="113">
        <v>83</v>
      </c>
      <c r="F280" s="113">
        <v>-2.6669512467437761E-2</v>
      </c>
    </row>
    <row r="281" spans="2:6" x14ac:dyDescent="0.3">
      <c r="B281" s="113">
        <v>277</v>
      </c>
      <c r="C281" s="113">
        <v>23.083333333333332</v>
      </c>
      <c r="D281" s="113">
        <v>23</v>
      </c>
      <c r="E281" s="113">
        <v>83</v>
      </c>
      <c r="F281" s="113">
        <v>-2.6669512467437761E-2</v>
      </c>
    </row>
    <row r="282" spans="2:6" x14ac:dyDescent="0.3">
      <c r="B282" s="113">
        <v>278</v>
      </c>
      <c r="C282" s="113">
        <v>23.166666666666668</v>
      </c>
      <c r="D282" s="113">
        <v>23</v>
      </c>
      <c r="E282" s="113">
        <v>83</v>
      </c>
      <c r="F282" s="113">
        <v>-2.6669512467437761E-2</v>
      </c>
    </row>
    <row r="283" spans="2:6" x14ac:dyDescent="0.3">
      <c r="B283" s="113">
        <v>279</v>
      </c>
      <c r="C283" s="113">
        <v>23.25</v>
      </c>
      <c r="D283" s="113">
        <v>23</v>
      </c>
      <c r="E283" s="113">
        <v>83</v>
      </c>
      <c r="F283" s="113">
        <v>-2.6669512467437761E-2</v>
      </c>
    </row>
    <row r="284" spans="2:6" x14ac:dyDescent="0.3">
      <c r="B284" s="113">
        <v>280</v>
      </c>
      <c r="C284" s="113">
        <v>23.333333333333332</v>
      </c>
      <c r="D284" s="113">
        <v>23</v>
      </c>
      <c r="E284" s="113">
        <v>83</v>
      </c>
      <c r="F284" s="113">
        <v>-2.6669512467437761E-2</v>
      </c>
    </row>
    <row r="285" spans="2:6" x14ac:dyDescent="0.3">
      <c r="B285" s="113">
        <v>281</v>
      </c>
      <c r="C285" s="113">
        <v>23.416666666666668</v>
      </c>
      <c r="D285" s="113">
        <v>23</v>
      </c>
      <c r="E285" s="113">
        <v>83</v>
      </c>
      <c r="F285" s="113">
        <v>-2.6669512467437761E-2</v>
      </c>
    </row>
    <row r="286" spans="2:6" x14ac:dyDescent="0.3">
      <c r="B286" s="113">
        <v>282</v>
      </c>
      <c r="C286" s="113">
        <v>23.5</v>
      </c>
      <c r="D286" s="113">
        <v>23</v>
      </c>
      <c r="E286" s="113">
        <v>83</v>
      </c>
      <c r="F286" s="113">
        <v>-2.6669512467437761E-2</v>
      </c>
    </row>
    <row r="287" spans="2:6" x14ac:dyDescent="0.3">
      <c r="B287" s="113">
        <v>283</v>
      </c>
      <c r="C287" s="113">
        <v>23.583333333333332</v>
      </c>
      <c r="D287" s="113">
        <v>23</v>
      </c>
      <c r="E287" s="113">
        <v>83</v>
      </c>
      <c r="F287" s="113">
        <v>-2.6669512467437761E-2</v>
      </c>
    </row>
    <row r="288" spans="2:6" x14ac:dyDescent="0.3">
      <c r="B288" s="113">
        <v>284</v>
      </c>
      <c r="C288" s="113">
        <v>23.666666666666668</v>
      </c>
      <c r="D288" s="113">
        <v>23</v>
      </c>
      <c r="E288" s="113">
        <v>83</v>
      </c>
      <c r="F288" s="113">
        <v>-2.6669512467437761E-2</v>
      </c>
    </row>
    <row r="289" spans="2:6" x14ac:dyDescent="0.3">
      <c r="B289" s="113">
        <v>285</v>
      </c>
      <c r="C289" s="113">
        <v>23.75</v>
      </c>
      <c r="D289" s="113">
        <v>23</v>
      </c>
      <c r="E289" s="113">
        <v>83</v>
      </c>
      <c r="F289" s="113">
        <v>-2.6669512467437761E-2</v>
      </c>
    </row>
    <row r="290" spans="2:6" x14ac:dyDescent="0.3">
      <c r="B290" s="113">
        <v>286</v>
      </c>
      <c r="C290" s="113">
        <v>23.833333333333332</v>
      </c>
      <c r="D290" s="113">
        <v>23</v>
      </c>
      <c r="E290" s="113">
        <v>83</v>
      </c>
      <c r="F290" s="113">
        <v>-2.6669512467437761E-2</v>
      </c>
    </row>
    <row r="291" spans="2:6" x14ac:dyDescent="0.3">
      <c r="B291" s="113">
        <v>287</v>
      </c>
      <c r="C291" s="113">
        <v>23.916666666666668</v>
      </c>
      <c r="D291" s="113">
        <v>23</v>
      </c>
      <c r="E291" s="113">
        <v>83</v>
      </c>
      <c r="F291" s="113">
        <v>-2.6669512467437761E-2</v>
      </c>
    </row>
    <row r="292" spans="2:6" x14ac:dyDescent="0.3">
      <c r="B292" s="113">
        <v>288</v>
      </c>
      <c r="C292" s="113">
        <v>24</v>
      </c>
      <c r="D292" s="113">
        <v>24</v>
      </c>
      <c r="E292" s="113">
        <v>84</v>
      </c>
      <c r="F292" s="113">
        <v>-2.6669512467437761E-2</v>
      </c>
    </row>
    <row r="293" spans="2:6" x14ac:dyDescent="0.3">
      <c r="B293" s="113">
        <v>289</v>
      </c>
      <c r="C293" s="113">
        <v>24.083333333333332</v>
      </c>
      <c r="D293" s="113">
        <v>24</v>
      </c>
      <c r="E293" s="113">
        <v>84</v>
      </c>
      <c r="F293" s="113">
        <v>-2.6669512467437761E-2</v>
      </c>
    </row>
    <row r="294" spans="2:6" x14ac:dyDescent="0.3">
      <c r="B294" s="113">
        <v>290</v>
      </c>
      <c r="C294" s="113">
        <v>24.166666666666668</v>
      </c>
      <c r="D294" s="113">
        <v>24</v>
      </c>
      <c r="E294" s="113">
        <v>84</v>
      </c>
      <c r="F294" s="113">
        <v>-2.6669512467437761E-2</v>
      </c>
    </row>
    <row r="295" spans="2:6" x14ac:dyDescent="0.3">
      <c r="B295" s="113">
        <v>291</v>
      </c>
      <c r="C295" s="113">
        <v>24.25</v>
      </c>
      <c r="D295" s="113">
        <v>24</v>
      </c>
      <c r="E295" s="113">
        <v>84</v>
      </c>
      <c r="F295" s="113">
        <v>-2.6669512467437761E-2</v>
      </c>
    </row>
    <row r="296" spans="2:6" x14ac:dyDescent="0.3">
      <c r="B296" s="113">
        <v>292</v>
      </c>
      <c r="C296" s="113">
        <v>24.333333333333332</v>
      </c>
      <c r="D296" s="113">
        <v>24</v>
      </c>
      <c r="E296" s="113">
        <v>84</v>
      </c>
      <c r="F296" s="113">
        <v>-2.6669512467437761E-2</v>
      </c>
    </row>
    <row r="297" spans="2:6" x14ac:dyDescent="0.3">
      <c r="B297" s="113">
        <v>293</v>
      </c>
      <c r="C297" s="113">
        <v>24.416666666666668</v>
      </c>
      <c r="D297" s="113">
        <v>24</v>
      </c>
      <c r="E297" s="113">
        <v>84</v>
      </c>
      <c r="F297" s="113">
        <v>-2.6669512467437761E-2</v>
      </c>
    </row>
    <row r="298" spans="2:6" x14ac:dyDescent="0.3">
      <c r="B298" s="113">
        <v>294</v>
      </c>
      <c r="C298" s="113">
        <v>24.5</v>
      </c>
      <c r="D298" s="113">
        <v>24</v>
      </c>
      <c r="E298" s="113">
        <v>84</v>
      </c>
      <c r="F298" s="113">
        <v>-2.6669512467437761E-2</v>
      </c>
    </row>
    <row r="299" spans="2:6" x14ac:dyDescent="0.3">
      <c r="B299" s="113">
        <v>295</v>
      </c>
      <c r="C299" s="113">
        <v>24.583333333333332</v>
      </c>
      <c r="D299" s="113">
        <v>24</v>
      </c>
      <c r="E299" s="113">
        <v>84</v>
      </c>
      <c r="F299" s="113">
        <v>-2.6669512467437761E-2</v>
      </c>
    </row>
    <row r="300" spans="2:6" x14ac:dyDescent="0.3">
      <c r="B300" s="113">
        <v>296</v>
      </c>
      <c r="C300" s="113">
        <v>24.666666666666668</v>
      </c>
      <c r="D300" s="113">
        <v>24</v>
      </c>
      <c r="E300" s="113">
        <v>84</v>
      </c>
      <c r="F300" s="113">
        <v>-2.6669512467437761E-2</v>
      </c>
    </row>
    <row r="301" spans="2:6" x14ac:dyDescent="0.3">
      <c r="B301" s="113">
        <v>297</v>
      </c>
      <c r="C301" s="113">
        <v>24.75</v>
      </c>
      <c r="D301" s="113">
        <v>24</v>
      </c>
      <c r="E301" s="113">
        <v>84</v>
      </c>
      <c r="F301" s="113">
        <v>-2.6669512467437761E-2</v>
      </c>
    </row>
    <row r="302" spans="2:6" x14ac:dyDescent="0.3">
      <c r="B302" s="113">
        <v>298</v>
      </c>
      <c r="C302" s="113">
        <v>24.833333333333332</v>
      </c>
      <c r="D302" s="113">
        <v>24</v>
      </c>
      <c r="E302" s="113">
        <v>84</v>
      </c>
      <c r="F302" s="113">
        <v>-2.6669512467437761E-2</v>
      </c>
    </row>
    <row r="303" spans="2:6" x14ac:dyDescent="0.3">
      <c r="B303" s="113">
        <v>299</v>
      </c>
      <c r="C303" s="113">
        <v>24.916666666666668</v>
      </c>
      <c r="D303" s="113">
        <v>24</v>
      </c>
      <c r="E303" s="113">
        <v>84</v>
      </c>
      <c r="F303" s="113">
        <v>-2.6669512467437761E-2</v>
      </c>
    </row>
    <row r="304" spans="2:6" x14ac:dyDescent="0.3">
      <c r="B304" s="113">
        <v>300</v>
      </c>
      <c r="C304" s="113">
        <v>25</v>
      </c>
      <c r="D304" s="113">
        <v>25</v>
      </c>
      <c r="E304" s="113">
        <v>85</v>
      </c>
      <c r="F304" s="113">
        <v>-2.6669512467437761E-2</v>
      </c>
    </row>
    <row r="305" spans="2:6" x14ac:dyDescent="0.3">
      <c r="B305" s="113">
        <v>301</v>
      </c>
      <c r="C305" s="113">
        <v>25.083333333333332</v>
      </c>
      <c r="D305" s="113">
        <v>25</v>
      </c>
      <c r="E305" s="113">
        <v>85</v>
      </c>
      <c r="F305" s="113">
        <v>-2.6669512467437761E-2</v>
      </c>
    </row>
    <row r="306" spans="2:6" x14ac:dyDescent="0.3">
      <c r="B306" s="113">
        <v>302</v>
      </c>
      <c r="C306" s="113">
        <v>25.166666666666668</v>
      </c>
      <c r="D306" s="113">
        <v>25</v>
      </c>
      <c r="E306" s="113">
        <v>85</v>
      </c>
      <c r="F306" s="113">
        <v>-2.6669512467437761E-2</v>
      </c>
    </row>
    <row r="307" spans="2:6" x14ac:dyDescent="0.3">
      <c r="B307" s="113">
        <v>303</v>
      </c>
      <c r="C307" s="113">
        <v>25.25</v>
      </c>
      <c r="D307" s="113">
        <v>25</v>
      </c>
      <c r="E307" s="113">
        <v>85</v>
      </c>
      <c r="F307" s="113">
        <v>-2.6669512467437761E-2</v>
      </c>
    </row>
    <row r="308" spans="2:6" x14ac:dyDescent="0.3">
      <c r="B308" s="113">
        <v>304</v>
      </c>
      <c r="C308" s="113">
        <v>25.333333333333332</v>
      </c>
      <c r="D308" s="113">
        <v>25</v>
      </c>
      <c r="E308" s="113">
        <v>85</v>
      </c>
      <c r="F308" s="113">
        <v>-2.6669512467437761E-2</v>
      </c>
    </row>
    <row r="309" spans="2:6" x14ac:dyDescent="0.3">
      <c r="B309" s="113">
        <v>305</v>
      </c>
      <c r="C309" s="113">
        <v>25.416666666666668</v>
      </c>
      <c r="D309" s="113">
        <v>25</v>
      </c>
      <c r="E309" s="113">
        <v>85</v>
      </c>
      <c r="F309" s="113">
        <v>-2.6669512467437761E-2</v>
      </c>
    </row>
    <row r="310" spans="2:6" x14ac:dyDescent="0.3">
      <c r="B310" s="113">
        <v>306</v>
      </c>
      <c r="C310" s="113">
        <v>25.5</v>
      </c>
      <c r="D310" s="113">
        <v>25</v>
      </c>
      <c r="E310" s="113">
        <v>85</v>
      </c>
      <c r="F310" s="113">
        <v>-2.6669512467437761E-2</v>
      </c>
    </row>
    <row r="311" spans="2:6" x14ac:dyDescent="0.3">
      <c r="B311" s="113">
        <v>307</v>
      </c>
      <c r="C311" s="113">
        <v>25.583333333333332</v>
      </c>
      <c r="D311" s="113">
        <v>25</v>
      </c>
      <c r="E311" s="113">
        <v>85</v>
      </c>
      <c r="F311" s="113">
        <v>-2.6669512467437761E-2</v>
      </c>
    </row>
    <row r="312" spans="2:6" x14ac:dyDescent="0.3">
      <c r="B312" s="113">
        <v>308</v>
      </c>
      <c r="C312" s="113">
        <v>25.666666666666668</v>
      </c>
      <c r="D312" s="113">
        <v>25</v>
      </c>
      <c r="E312" s="113">
        <v>85</v>
      </c>
      <c r="F312" s="113">
        <v>-2.6669512467437761E-2</v>
      </c>
    </row>
    <row r="313" spans="2:6" x14ac:dyDescent="0.3">
      <c r="B313" s="113">
        <v>309</v>
      </c>
      <c r="C313" s="113">
        <v>25.75</v>
      </c>
      <c r="D313" s="113">
        <v>25</v>
      </c>
      <c r="E313" s="113">
        <v>85</v>
      </c>
      <c r="F313" s="113">
        <v>-2.6669512467437761E-2</v>
      </c>
    </row>
    <row r="314" spans="2:6" x14ac:dyDescent="0.3">
      <c r="B314" s="113">
        <v>310</v>
      </c>
      <c r="C314" s="113">
        <v>25.833333333333332</v>
      </c>
      <c r="D314" s="113">
        <v>25</v>
      </c>
      <c r="E314" s="113">
        <v>85</v>
      </c>
      <c r="F314" s="113">
        <v>-2.6669512467437761E-2</v>
      </c>
    </row>
    <row r="315" spans="2:6" x14ac:dyDescent="0.3">
      <c r="B315" s="113">
        <v>311</v>
      </c>
      <c r="C315" s="113">
        <v>25.916666666666668</v>
      </c>
      <c r="D315" s="113">
        <v>25</v>
      </c>
      <c r="E315" s="113">
        <v>85</v>
      </c>
      <c r="F315" s="113">
        <v>-2.6669512467437761E-2</v>
      </c>
    </row>
    <row r="316" spans="2:6" x14ac:dyDescent="0.3">
      <c r="B316" s="113">
        <v>312</v>
      </c>
      <c r="C316" s="113">
        <v>26</v>
      </c>
      <c r="D316" s="113">
        <v>26</v>
      </c>
      <c r="E316" s="113">
        <v>86</v>
      </c>
      <c r="F316" s="113">
        <v>-2.6669512467437761E-2</v>
      </c>
    </row>
    <row r="317" spans="2:6" x14ac:dyDescent="0.3">
      <c r="B317" s="113">
        <v>313</v>
      </c>
      <c r="C317" s="113">
        <v>26.083333333333332</v>
      </c>
      <c r="D317" s="113">
        <v>26</v>
      </c>
      <c r="E317" s="113">
        <v>86</v>
      </c>
      <c r="F317" s="113">
        <v>-3.1348051313995651E-2</v>
      </c>
    </row>
    <row r="318" spans="2:6" x14ac:dyDescent="0.3">
      <c r="B318" s="113">
        <v>314</v>
      </c>
      <c r="C318" s="113">
        <v>26.166666666666668</v>
      </c>
      <c r="D318" s="113">
        <v>26</v>
      </c>
      <c r="E318" s="113">
        <v>86</v>
      </c>
      <c r="F318" s="113">
        <v>-3.1348051313995651E-2</v>
      </c>
    </row>
    <row r="319" spans="2:6" x14ac:dyDescent="0.3">
      <c r="B319" s="113">
        <v>315</v>
      </c>
      <c r="C319" s="113">
        <v>26.25</v>
      </c>
      <c r="D319" s="113">
        <v>26</v>
      </c>
      <c r="E319" s="113">
        <v>86</v>
      </c>
      <c r="F319" s="113">
        <v>-3.1348051313995651E-2</v>
      </c>
    </row>
    <row r="320" spans="2:6" x14ac:dyDescent="0.3">
      <c r="B320" s="113">
        <v>316</v>
      </c>
      <c r="C320" s="113">
        <v>26.333333333333332</v>
      </c>
      <c r="D320" s="113">
        <v>26</v>
      </c>
      <c r="E320" s="113">
        <v>86</v>
      </c>
      <c r="F320" s="113">
        <v>-3.1348051313995651E-2</v>
      </c>
    </row>
    <row r="321" spans="2:6" x14ac:dyDescent="0.3">
      <c r="B321" s="113">
        <v>317</v>
      </c>
      <c r="C321" s="113">
        <v>26.416666666666668</v>
      </c>
      <c r="D321" s="113">
        <v>26</v>
      </c>
      <c r="E321" s="113">
        <v>86</v>
      </c>
      <c r="F321" s="113">
        <v>-3.1348051313995651E-2</v>
      </c>
    </row>
    <row r="322" spans="2:6" x14ac:dyDescent="0.3">
      <c r="B322" s="113">
        <v>318</v>
      </c>
      <c r="C322" s="113">
        <v>26.5</v>
      </c>
      <c r="D322" s="113">
        <v>26</v>
      </c>
      <c r="E322" s="113">
        <v>86</v>
      </c>
      <c r="F322" s="113">
        <v>-3.1348051313995651E-2</v>
      </c>
    </row>
    <row r="323" spans="2:6" x14ac:dyDescent="0.3">
      <c r="B323" s="113">
        <v>319</v>
      </c>
      <c r="C323" s="113">
        <v>26.583333333333332</v>
      </c>
      <c r="D323" s="113">
        <v>26</v>
      </c>
      <c r="E323" s="113">
        <v>86</v>
      </c>
      <c r="F323" s="113">
        <v>-3.1348051313995651E-2</v>
      </c>
    </row>
    <row r="324" spans="2:6" x14ac:dyDescent="0.3">
      <c r="B324" s="113">
        <v>320</v>
      </c>
      <c r="C324" s="113">
        <v>26.666666666666668</v>
      </c>
      <c r="D324" s="113">
        <v>26</v>
      </c>
      <c r="E324" s="113">
        <v>86</v>
      </c>
      <c r="F324" s="113">
        <v>-3.1348051313995651E-2</v>
      </c>
    </row>
    <row r="325" spans="2:6" x14ac:dyDescent="0.3">
      <c r="B325" s="113">
        <v>321</v>
      </c>
      <c r="C325" s="113">
        <v>26.75</v>
      </c>
      <c r="D325" s="113">
        <v>26</v>
      </c>
      <c r="E325" s="113">
        <v>86</v>
      </c>
      <c r="F325" s="113">
        <v>-3.1348051313995651E-2</v>
      </c>
    </row>
    <row r="326" spans="2:6" x14ac:dyDescent="0.3">
      <c r="B326" s="113">
        <v>322</v>
      </c>
      <c r="C326" s="113">
        <v>26.833333333333332</v>
      </c>
      <c r="D326" s="113">
        <v>26</v>
      </c>
      <c r="E326" s="113">
        <v>86</v>
      </c>
      <c r="F326" s="113">
        <v>-3.1348051313995651E-2</v>
      </c>
    </row>
    <row r="327" spans="2:6" x14ac:dyDescent="0.3">
      <c r="B327" s="113">
        <v>323</v>
      </c>
      <c r="C327" s="113">
        <v>26.916666666666668</v>
      </c>
      <c r="D327" s="113">
        <v>26</v>
      </c>
      <c r="E327" s="113">
        <v>86</v>
      </c>
      <c r="F327" s="113">
        <v>-3.1348051313995651E-2</v>
      </c>
    </row>
    <row r="328" spans="2:6" x14ac:dyDescent="0.3">
      <c r="B328" s="113">
        <v>324</v>
      </c>
      <c r="C328" s="113">
        <v>27</v>
      </c>
      <c r="D328" s="113">
        <v>27</v>
      </c>
      <c r="E328" s="113">
        <v>87</v>
      </c>
      <c r="F328" s="113">
        <v>-3.1348051313995651E-2</v>
      </c>
    </row>
    <row r="329" spans="2:6" x14ac:dyDescent="0.3">
      <c r="B329" s="113">
        <v>325</v>
      </c>
      <c r="C329" s="113">
        <v>27.083333333333332</v>
      </c>
      <c r="D329" s="113">
        <v>27</v>
      </c>
      <c r="E329" s="113">
        <v>87</v>
      </c>
      <c r="F329" s="113">
        <v>-3.1348051313995651E-2</v>
      </c>
    </row>
    <row r="330" spans="2:6" x14ac:dyDescent="0.3">
      <c r="B330" s="113">
        <v>326</v>
      </c>
      <c r="C330" s="113">
        <v>27.166666666666668</v>
      </c>
      <c r="D330" s="113">
        <v>27</v>
      </c>
      <c r="E330" s="113">
        <v>87</v>
      </c>
      <c r="F330" s="113">
        <v>-3.1348051313995651E-2</v>
      </c>
    </row>
    <row r="331" spans="2:6" x14ac:dyDescent="0.3">
      <c r="B331" s="113">
        <v>327</v>
      </c>
      <c r="C331" s="113">
        <v>27.25</v>
      </c>
      <c r="D331" s="113">
        <v>27</v>
      </c>
      <c r="E331" s="113">
        <v>87</v>
      </c>
      <c r="F331" s="113">
        <v>-3.1348051313995651E-2</v>
      </c>
    </row>
    <row r="332" spans="2:6" x14ac:dyDescent="0.3">
      <c r="B332" s="113">
        <v>328</v>
      </c>
      <c r="C332" s="113">
        <v>27.333333333333332</v>
      </c>
      <c r="D332" s="113">
        <v>27</v>
      </c>
      <c r="E332" s="113">
        <v>87</v>
      </c>
      <c r="F332" s="113">
        <v>-3.1348051313995651E-2</v>
      </c>
    </row>
    <row r="333" spans="2:6" x14ac:dyDescent="0.3">
      <c r="B333" s="113">
        <v>329</v>
      </c>
      <c r="C333" s="113">
        <v>27.416666666666668</v>
      </c>
      <c r="D333" s="113">
        <v>27</v>
      </c>
      <c r="E333" s="113">
        <v>87</v>
      </c>
      <c r="F333" s="113">
        <v>-3.1348051313995651E-2</v>
      </c>
    </row>
    <row r="334" spans="2:6" x14ac:dyDescent="0.3">
      <c r="B334" s="113">
        <v>330</v>
      </c>
      <c r="C334" s="113">
        <v>27.5</v>
      </c>
      <c r="D334" s="113">
        <v>27</v>
      </c>
      <c r="E334" s="113">
        <v>87</v>
      </c>
      <c r="F334" s="113">
        <v>-3.1348051313995651E-2</v>
      </c>
    </row>
    <row r="335" spans="2:6" x14ac:dyDescent="0.3">
      <c r="B335" s="113">
        <v>331</v>
      </c>
      <c r="C335" s="113">
        <v>27.583333333333332</v>
      </c>
      <c r="D335" s="113">
        <v>27</v>
      </c>
      <c r="E335" s="113">
        <v>87</v>
      </c>
      <c r="F335" s="113">
        <v>-3.1348051313995651E-2</v>
      </c>
    </row>
    <row r="336" spans="2:6" x14ac:dyDescent="0.3">
      <c r="B336" s="113">
        <v>332</v>
      </c>
      <c r="C336" s="113">
        <v>27.666666666666668</v>
      </c>
      <c r="D336" s="113">
        <v>27</v>
      </c>
      <c r="E336" s="113">
        <v>87</v>
      </c>
      <c r="F336" s="113">
        <v>-3.1348051313995651E-2</v>
      </c>
    </row>
    <row r="337" spans="2:6" x14ac:dyDescent="0.3">
      <c r="B337" s="113">
        <v>333</v>
      </c>
      <c r="C337" s="113">
        <v>27.75</v>
      </c>
      <c r="D337" s="113">
        <v>27</v>
      </c>
      <c r="E337" s="113">
        <v>87</v>
      </c>
      <c r="F337" s="113">
        <v>-3.1348051313995651E-2</v>
      </c>
    </row>
    <row r="338" spans="2:6" x14ac:dyDescent="0.3">
      <c r="B338" s="113">
        <v>334</v>
      </c>
      <c r="C338" s="113">
        <v>27.833333333333332</v>
      </c>
      <c r="D338" s="113">
        <v>27</v>
      </c>
      <c r="E338" s="113">
        <v>87</v>
      </c>
      <c r="F338" s="113">
        <v>-3.1348051313995651E-2</v>
      </c>
    </row>
    <row r="339" spans="2:6" x14ac:dyDescent="0.3">
      <c r="B339" s="113">
        <v>335</v>
      </c>
      <c r="C339" s="113">
        <v>27.916666666666668</v>
      </c>
      <c r="D339" s="113">
        <v>27</v>
      </c>
      <c r="E339" s="113">
        <v>87</v>
      </c>
      <c r="F339" s="113">
        <v>-3.1348051313995651E-2</v>
      </c>
    </row>
    <row r="340" spans="2:6" x14ac:dyDescent="0.3">
      <c r="B340" s="113">
        <v>336</v>
      </c>
      <c r="C340" s="113">
        <v>28</v>
      </c>
      <c r="D340" s="113">
        <v>28</v>
      </c>
      <c r="E340" s="113">
        <v>88</v>
      </c>
      <c r="F340" s="113">
        <v>-3.1348051313995651E-2</v>
      </c>
    </row>
    <row r="341" spans="2:6" x14ac:dyDescent="0.3">
      <c r="B341" s="113">
        <v>337</v>
      </c>
      <c r="C341" s="113">
        <v>28.083333333333332</v>
      </c>
      <c r="D341" s="113">
        <v>28</v>
      </c>
      <c r="E341" s="113">
        <v>88</v>
      </c>
      <c r="F341" s="113">
        <v>-3.1348051313995651E-2</v>
      </c>
    </row>
    <row r="342" spans="2:6" x14ac:dyDescent="0.3">
      <c r="B342" s="113">
        <v>338</v>
      </c>
      <c r="C342" s="113">
        <v>28.166666666666668</v>
      </c>
      <c r="D342" s="113">
        <v>28</v>
      </c>
      <c r="E342" s="113">
        <v>88</v>
      </c>
      <c r="F342" s="113">
        <v>-3.1348051313995651E-2</v>
      </c>
    </row>
    <row r="343" spans="2:6" x14ac:dyDescent="0.3">
      <c r="B343" s="113">
        <v>339</v>
      </c>
      <c r="C343" s="113">
        <v>28.25</v>
      </c>
      <c r="D343" s="113">
        <v>28</v>
      </c>
      <c r="E343" s="113">
        <v>88</v>
      </c>
      <c r="F343" s="113">
        <v>-3.1348051313995651E-2</v>
      </c>
    </row>
    <row r="344" spans="2:6" x14ac:dyDescent="0.3">
      <c r="B344" s="113">
        <v>340</v>
      </c>
      <c r="C344" s="113">
        <v>28.333333333333332</v>
      </c>
      <c r="D344" s="113">
        <v>28</v>
      </c>
      <c r="E344" s="113">
        <v>88</v>
      </c>
      <c r="F344" s="113">
        <v>-3.1348051313995651E-2</v>
      </c>
    </row>
    <row r="345" spans="2:6" x14ac:dyDescent="0.3">
      <c r="B345" s="113">
        <v>341</v>
      </c>
      <c r="C345" s="113">
        <v>28.416666666666668</v>
      </c>
      <c r="D345" s="113">
        <v>28</v>
      </c>
      <c r="E345" s="113">
        <v>88</v>
      </c>
      <c r="F345" s="113">
        <v>-3.1348051313995651E-2</v>
      </c>
    </row>
    <row r="346" spans="2:6" x14ac:dyDescent="0.3">
      <c r="B346" s="113">
        <v>342</v>
      </c>
      <c r="C346" s="113">
        <v>28.5</v>
      </c>
      <c r="D346" s="113">
        <v>28</v>
      </c>
      <c r="E346" s="113">
        <v>88</v>
      </c>
      <c r="F346" s="113">
        <v>-3.1348051313995651E-2</v>
      </c>
    </row>
    <row r="347" spans="2:6" x14ac:dyDescent="0.3">
      <c r="B347" s="113">
        <v>343</v>
      </c>
      <c r="C347" s="113">
        <v>28.583333333333332</v>
      </c>
      <c r="D347" s="113">
        <v>28</v>
      </c>
      <c r="E347" s="113">
        <v>88</v>
      </c>
      <c r="F347" s="113">
        <v>-3.1348051313995651E-2</v>
      </c>
    </row>
    <row r="348" spans="2:6" x14ac:dyDescent="0.3">
      <c r="B348" s="113">
        <v>344</v>
      </c>
      <c r="C348" s="113">
        <v>28.666666666666668</v>
      </c>
      <c r="D348" s="113">
        <v>28</v>
      </c>
      <c r="E348" s="113">
        <v>88</v>
      </c>
      <c r="F348" s="113">
        <v>-3.1348051313995651E-2</v>
      </c>
    </row>
    <row r="349" spans="2:6" x14ac:dyDescent="0.3">
      <c r="B349" s="113">
        <v>345</v>
      </c>
      <c r="C349" s="113">
        <v>28.75</v>
      </c>
      <c r="D349" s="113">
        <v>28</v>
      </c>
      <c r="E349" s="113">
        <v>88</v>
      </c>
      <c r="F349" s="113">
        <v>-3.1348051313995651E-2</v>
      </c>
    </row>
    <row r="350" spans="2:6" x14ac:dyDescent="0.3">
      <c r="B350" s="113">
        <v>346</v>
      </c>
      <c r="C350" s="113">
        <v>28.833333333333332</v>
      </c>
      <c r="D350" s="113">
        <v>28</v>
      </c>
      <c r="E350" s="113">
        <v>88</v>
      </c>
      <c r="F350" s="113">
        <v>-3.1348051313995651E-2</v>
      </c>
    </row>
    <row r="351" spans="2:6" x14ac:dyDescent="0.3">
      <c r="B351" s="113">
        <v>347</v>
      </c>
      <c r="C351" s="113">
        <v>28.916666666666668</v>
      </c>
      <c r="D351" s="113">
        <v>28</v>
      </c>
      <c r="E351" s="113">
        <v>88</v>
      </c>
      <c r="F351" s="113">
        <v>-3.1348051313995651E-2</v>
      </c>
    </row>
    <row r="352" spans="2:6" x14ac:dyDescent="0.3">
      <c r="B352" s="113">
        <v>348</v>
      </c>
      <c r="C352" s="113">
        <v>29</v>
      </c>
      <c r="D352" s="113">
        <v>29</v>
      </c>
      <c r="E352" s="113">
        <v>89</v>
      </c>
      <c r="F352" s="113">
        <v>-3.1348051313995651E-2</v>
      </c>
    </row>
    <row r="353" spans="2:6" x14ac:dyDescent="0.3">
      <c r="B353" s="113">
        <v>349</v>
      </c>
      <c r="C353" s="113">
        <v>29.083333333333332</v>
      </c>
      <c r="D353" s="113">
        <v>29</v>
      </c>
      <c r="E353" s="113">
        <v>89</v>
      </c>
      <c r="F353" s="113">
        <v>-3.1348051313995651E-2</v>
      </c>
    </row>
    <row r="354" spans="2:6" x14ac:dyDescent="0.3">
      <c r="B354" s="113">
        <v>350</v>
      </c>
      <c r="C354" s="113">
        <v>29.166666666666668</v>
      </c>
      <c r="D354" s="113">
        <v>29</v>
      </c>
      <c r="E354" s="113">
        <v>89</v>
      </c>
      <c r="F354" s="113">
        <v>-3.1348051313995651E-2</v>
      </c>
    </row>
    <row r="355" spans="2:6" x14ac:dyDescent="0.3">
      <c r="B355" s="113">
        <v>351</v>
      </c>
      <c r="C355" s="113">
        <v>29.25</v>
      </c>
      <c r="D355" s="113">
        <v>29</v>
      </c>
      <c r="E355" s="113">
        <v>89</v>
      </c>
      <c r="F355" s="113">
        <v>-3.1348051313995651E-2</v>
      </c>
    </row>
    <row r="356" spans="2:6" x14ac:dyDescent="0.3">
      <c r="B356" s="113">
        <v>352</v>
      </c>
      <c r="C356" s="113">
        <v>29.333333333333332</v>
      </c>
      <c r="D356" s="113">
        <v>29</v>
      </c>
      <c r="E356" s="113">
        <v>89</v>
      </c>
      <c r="F356" s="113">
        <v>-3.1348051313995651E-2</v>
      </c>
    </row>
    <row r="357" spans="2:6" x14ac:dyDescent="0.3">
      <c r="B357" s="113">
        <v>353</v>
      </c>
      <c r="C357" s="113">
        <v>29.416666666666668</v>
      </c>
      <c r="D357" s="113">
        <v>29</v>
      </c>
      <c r="E357" s="113">
        <v>89</v>
      </c>
      <c r="F357" s="113">
        <v>-3.1348051313995651E-2</v>
      </c>
    </row>
    <row r="358" spans="2:6" x14ac:dyDescent="0.3">
      <c r="B358" s="113">
        <v>354</v>
      </c>
      <c r="C358" s="113">
        <v>29.5</v>
      </c>
      <c r="D358" s="113">
        <v>29</v>
      </c>
      <c r="E358" s="113">
        <v>89</v>
      </c>
      <c r="F358" s="113">
        <v>-3.1348051313995651E-2</v>
      </c>
    </row>
    <row r="359" spans="2:6" x14ac:dyDescent="0.3">
      <c r="B359" s="113">
        <v>355</v>
      </c>
      <c r="C359" s="113">
        <v>29.583333333333332</v>
      </c>
      <c r="D359" s="113">
        <v>29</v>
      </c>
      <c r="E359" s="113">
        <v>89</v>
      </c>
      <c r="F359" s="113">
        <v>-3.1348051313995651E-2</v>
      </c>
    </row>
    <row r="360" spans="2:6" x14ac:dyDescent="0.3">
      <c r="B360" s="113">
        <v>356</v>
      </c>
      <c r="C360" s="113">
        <v>29.666666666666668</v>
      </c>
      <c r="D360" s="113">
        <v>29</v>
      </c>
      <c r="E360" s="113">
        <v>89</v>
      </c>
      <c r="F360" s="113">
        <v>-3.1348051313995651E-2</v>
      </c>
    </row>
    <row r="361" spans="2:6" x14ac:dyDescent="0.3">
      <c r="B361" s="113">
        <v>357</v>
      </c>
      <c r="C361" s="113">
        <v>29.75</v>
      </c>
      <c r="D361" s="113">
        <v>29</v>
      </c>
      <c r="E361" s="113">
        <v>89</v>
      </c>
      <c r="F361" s="113">
        <v>-3.1348051313995651E-2</v>
      </c>
    </row>
    <row r="362" spans="2:6" x14ac:dyDescent="0.3">
      <c r="B362" s="113">
        <v>358</v>
      </c>
      <c r="C362" s="113">
        <v>29.833333333333332</v>
      </c>
      <c r="D362" s="113">
        <v>29</v>
      </c>
      <c r="E362" s="113">
        <v>89</v>
      </c>
      <c r="F362" s="113">
        <v>-3.1348051313995651E-2</v>
      </c>
    </row>
    <row r="363" spans="2:6" x14ac:dyDescent="0.3">
      <c r="B363" s="113">
        <v>359</v>
      </c>
      <c r="C363" s="113">
        <v>29.916666666666668</v>
      </c>
      <c r="D363" s="113">
        <v>29</v>
      </c>
      <c r="E363" s="113">
        <v>89</v>
      </c>
      <c r="F363" s="113">
        <v>-3.1348051313995651E-2</v>
      </c>
    </row>
    <row r="364" spans="2:6" x14ac:dyDescent="0.3">
      <c r="B364" s="113">
        <v>360</v>
      </c>
      <c r="C364" s="113">
        <v>30</v>
      </c>
      <c r="D364" s="113">
        <v>30</v>
      </c>
      <c r="E364" s="113">
        <v>90</v>
      </c>
      <c r="F364" s="113">
        <v>-3.1348051313995651E-2</v>
      </c>
    </row>
    <row r="365" spans="2:6" x14ac:dyDescent="0.3">
      <c r="B365" s="113">
        <v>361</v>
      </c>
      <c r="C365" s="113">
        <v>30.083333333333332</v>
      </c>
      <c r="D365" s="113">
        <v>30</v>
      </c>
      <c r="E365" s="113">
        <v>90</v>
      </c>
      <c r="F365" s="113">
        <v>-3.1348051313995651E-2</v>
      </c>
    </row>
    <row r="366" spans="2:6" x14ac:dyDescent="0.3">
      <c r="B366" s="113">
        <v>362</v>
      </c>
      <c r="C366" s="113">
        <v>30.166666666666668</v>
      </c>
      <c r="D366" s="113">
        <v>30</v>
      </c>
      <c r="E366" s="113">
        <v>90</v>
      </c>
      <c r="F366" s="113">
        <v>-3.1348051313995651E-2</v>
      </c>
    </row>
    <row r="367" spans="2:6" x14ac:dyDescent="0.3">
      <c r="B367" s="113">
        <v>363</v>
      </c>
      <c r="C367" s="113">
        <v>30.25</v>
      </c>
      <c r="D367" s="113">
        <v>30</v>
      </c>
      <c r="E367" s="113">
        <v>90</v>
      </c>
      <c r="F367" s="113">
        <v>-3.1348051313995651E-2</v>
      </c>
    </row>
    <row r="368" spans="2:6" x14ac:dyDescent="0.3">
      <c r="B368" s="113">
        <v>364</v>
      </c>
      <c r="C368" s="113">
        <v>30.333333333333332</v>
      </c>
      <c r="D368" s="113">
        <v>30</v>
      </c>
      <c r="E368" s="113">
        <v>90</v>
      </c>
      <c r="F368" s="113">
        <v>-3.1348051313995651E-2</v>
      </c>
    </row>
    <row r="369" spans="2:6" x14ac:dyDescent="0.3">
      <c r="B369" s="113">
        <v>365</v>
      </c>
      <c r="C369" s="113">
        <v>30.416666666666668</v>
      </c>
      <c r="D369" s="113">
        <v>30</v>
      </c>
      <c r="E369" s="113">
        <v>90</v>
      </c>
      <c r="F369" s="113">
        <v>-3.609352097165297E-2</v>
      </c>
    </row>
    <row r="370" spans="2:6" x14ac:dyDescent="0.3">
      <c r="B370" s="113">
        <v>366</v>
      </c>
      <c r="C370" s="113">
        <v>30.5</v>
      </c>
      <c r="D370" s="113">
        <v>30</v>
      </c>
      <c r="E370" s="113">
        <v>90</v>
      </c>
      <c r="F370" s="113">
        <v>-3.609352097165297E-2</v>
      </c>
    </row>
    <row r="371" spans="2:6" x14ac:dyDescent="0.3">
      <c r="B371" s="113">
        <v>367</v>
      </c>
      <c r="C371" s="113">
        <v>30.583333333333332</v>
      </c>
      <c r="D371" s="113">
        <v>30</v>
      </c>
      <c r="E371" s="113">
        <v>90</v>
      </c>
      <c r="F371" s="113">
        <v>-3.609352097165297E-2</v>
      </c>
    </row>
    <row r="372" spans="2:6" x14ac:dyDescent="0.3">
      <c r="B372" s="113">
        <v>368</v>
      </c>
      <c r="C372" s="113">
        <v>30.666666666666668</v>
      </c>
      <c r="D372" s="113">
        <v>30</v>
      </c>
      <c r="E372" s="113">
        <v>90</v>
      </c>
      <c r="F372" s="113">
        <v>-3.609352097165297E-2</v>
      </c>
    </row>
    <row r="373" spans="2:6" x14ac:dyDescent="0.3">
      <c r="B373" s="113">
        <v>369</v>
      </c>
      <c r="C373" s="113">
        <v>30.75</v>
      </c>
      <c r="D373" s="113">
        <v>30</v>
      </c>
      <c r="E373" s="113">
        <v>90</v>
      </c>
      <c r="F373" s="113">
        <v>-3.609352097165297E-2</v>
      </c>
    </row>
    <row r="374" spans="2:6" x14ac:dyDescent="0.3">
      <c r="B374" s="113">
        <v>370</v>
      </c>
      <c r="C374" s="113">
        <v>30.833333333333332</v>
      </c>
      <c r="D374" s="113">
        <v>30</v>
      </c>
      <c r="E374" s="113">
        <v>90</v>
      </c>
      <c r="F374" s="113">
        <v>-3.609352097165297E-2</v>
      </c>
    </row>
    <row r="375" spans="2:6" x14ac:dyDescent="0.3">
      <c r="B375" s="113">
        <v>371</v>
      </c>
      <c r="C375" s="113">
        <v>30.916666666666668</v>
      </c>
      <c r="D375" s="113">
        <v>30</v>
      </c>
      <c r="E375" s="113">
        <v>90</v>
      </c>
      <c r="F375" s="113">
        <v>-3.609352097165297E-2</v>
      </c>
    </row>
    <row r="376" spans="2:6" x14ac:dyDescent="0.3">
      <c r="B376" s="113">
        <v>372</v>
      </c>
      <c r="C376" s="113">
        <v>31</v>
      </c>
      <c r="D376" s="113">
        <v>31</v>
      </c>
      <c r="E376" s="113">
        <v>91</v>
      </c>
      <c r="F376" s="113">
        <v>-3.609352097165297E-2</v>
      </c>
    </row>
    <row r="377" spans="2:6" x14ac:dyDescent="0.3">
      <c r="B377" s="113">
        <v>373</v>
      </c>
      <c r="C377" s="113">
        <v>31.083333333333332</v>
      </c>
      <c r="D377" s="113">
        <v>31</v>
      </c>
      <c r="E377" s="113">
        <v>91</v>
      </c>
      <c r="F377" s="113">
        <v>-3.609352097165297E-2</v>
      </c>
    </row>
    <row r="378" spans="2:6" x14ac:dyDescent="0.3">
      <c r="B378" s="113">
        <v>374</v>
      </c>
      <c r="C378" s="113">
        <v>31.166666666666668</v>
      </c>
      <c r="D378" s="113">
        <v>31</v>
      </c>
      <c r="E378" s="113">
        <v>91</v>
      </c>
      <c r="F378" s="113">
        <v>-3.609352097165297E-2</v>
      </c>
    </row>
    <row r="379" spans="2:6" x14ac:dyDescent="0.3">
      <c r="B379" s="113">
        <v>375</v>
      </c>
      <c r="C379" s="113">
        <v>31.25</v>
      </c>
      <c r="D379" s="113">
        <v>31</v>
      </c>
      <c r="E379" s="113">
        <v>91</v>
      </c>
      <c r="F379" s="113">
        <v>-3.609352097165297E-2</v>
      </c>
    </row>
    <row r="380" spans="2:6" x14ac:dyDescent="0.3">
      <c r="B380" s="113">
        <v>376</v>
      </c>
      <c r="C380" s="113">
        <v>31.333333333333332</v>
      </c>
      <c r="D380" s="113">
        <v>31</v>
      </c>
      <c r="E380" s="113">
        <v>91</v>
      </c>
      <c r="F380" s="113">
        <v>-3.609352097165297E-2</v>
      </c>
    </row>
    <row r="381" spans="2:6" x14ac:dyDescent="0.3">
      <c r="B381" s="113">
        <v>377</v>
      </c>
      <c r="C381" s="113">
        <v>31.416666666666668</v>
      </c>
      <c r="D381" s="113">
        <v>31</v>
      </c>
      <c r="E381" s="113">
        <v>91</v>
      </c>
      <c r="F381" s="113">
        <v>-3.609352097165297E-2</v>
      </c>
    </row>
    <row r="382" spans="2:6" x14ac:dyDescent="0.3">
      <c r="B382" s="113">
        <v>378</v>
      </c>
      <c r="C382" s="113">
        <v>31.5</v>
      </c>
      <c r="D382" s="113">
        <v>31</v>
      </c>
      <c r="E382" s="113">
        <v>91</v>
      </c>
      <c r="F382" s="113">
        <v>-3.609352097165297E-2</v>
      </c>
    </row>
    <row r="383" spans="2:6" x14ac:dyDescent="0.3">
      <c r="B383" s="113">
        <v>379</v>
      </c>
      <c r="C383" s="113">
        <v>31.583333333333332</v>
      </c>
      <c r="D383" s="113">
        <v>31</v>
      </c>
      <c r="E383" s="113">
        <v>91</v>
      </c>
      <c r="F383" s="113">
        <v>-3.609352097165297E-2</v>
      </c>
    </row>
    <row r="384" spans="2:6" x14ac:dyDescent="0.3">
      <c r="B384" s="113">
        <v>380</v>
      </c>
      <c r="C384" s="113">
        <v>31.666666666666668</v>
      </c>
      <c r="D384" s="113">
        <v>31</v>
      </c>
      <c r="E384" s="113">
        <v>91</v>
      </c>
      <c r="F384" s="113">
        <v>-3.609352097165297E-2</v>
      </c>
    </row>
    <row r="385" spans="2:6" x14ac:dyDescent="0.3">
      <c r="B385" s="113">
        <v>381</v>
      </c>
      <c r="C385" s="113">
        <v>31.75</v>
      </c>
      <c r="D385" s="113">
        <v>31</v>
      </c>
      <c r="E385" s="113">
        <v>91</v>
      </c>
      <c r="F385" s="113">
        <v>-3.609352097165297E-2</v>
      </c>
    </row>
    <row r="386" spans="2:6" x14ac:dyDescent="0.3">
      <c r="B386" s="113">
        <v>382</v>
      </c>
      <c r="C386" s="113">
        <v>31.833333333333332</v>
      </c>
      <c r="D386" s="113">
        <v>31</v>
      </c>
      <c r="E386" s="113">
        <v>91</v>
      </c>
      <c r="F386" s="113">
        <v>-3.609352097165297E-2</v>
      </c>
    </row>
    <row r="387" spans="2:6" x14ac:dyDescent="0.3">
      <c r="B387" s="113">
        <v>383</v>
      </c>
      <c r="C387" s="113">
        <v>31.916666666666668</v>
      </c>
      <c r="D387" s="113">
        <v>31</v>
      </c>
      <c r="E387" s="113">
        <v>91</v>
      </c>
      <c r="F387" s="113">
        <v>-3.609352097165297E-2</v>
      </c>
    </row>
    <row r="388" spans="2:6" x14ac:dyDescent="0.3">
      <c r="B388" s="113">
        <v>384</v>
      </c>
      <c r="C388" s="113">
        <v>32</v>
      </c>
      <c r="D388" s="113">
        <v>32</v>
      </c>
      <c r="E388" s="113">
        <v>92</v>
      </c>
      <c r="F388" s="113">
        <v>-3.609352097165297E-2</v>
      </c>
    </row>
    <row r="389" spans="2:6" x14ac:dyDescent="0.3">
      <c r="B389" s="113">
        <v>385</v>
      </c>
      <c r="C389" s="113">
        <v>32.083333333333336</v>
      </c>
      <c r="D389" s="113">
        <v>32</v>
      </c>
      <c r="E389" s="113">
        <v>92</v>
      </c>
      <c r="F389" s="113">
        <v>-3.609352097165297E-2</v>
      </c>
    </row>
    <row r="390" spans="2:6" x14ac:dyDescent="0.3">
      <c r="B390" s="113">
        <v>386</v>
      </c>
      <c r="C390" s="113">
        <v>32.166666666666664</v>
      </c>
      <c r="D390" s="113">
        <v>32</v>
      </c>
      <c r="E390" s="113">
        <v>92</v>
      </c>
      <c r="F390" s="113">
        <v>-3.609352097165297E-2</v>
      </c>
    </row>
    <row r="391" spans="2:6" x14ac:dyDescent="0.3">
      <c r="B391" s="113">
        <v>387</v>
      </c>
      <c r="C391" s="113">
        <v>32.25</v>
      </c>
      <c r="D391" s="113">
        <v>32</v>
      </c>
      <c r="E391" s="113">
        <v>92</v>
      </c>
      <c r="F391" s="113">
        <v>-3.609352097165297E-2</v>
      </c>
    </row>
    <row r="392" spans="2:6" x14ac:dyDescent="0.3">
      <c r="B392" s="113">
        <v>388</v>
      </c>
      <c r="C392" s="113">
        <v>32.333333333333336</v>
      </c>
      <c r="D392" s="113">
        <v>32</v>
      </c>
      <c r="E392" s="113">
        <v>92</v>
      </c>
      <c r="F392" s="113">
        <v>-3.609352097165297E-2</v>
      </c>
    </row>
    <row r="393" spans="2:6" x14ac:dyDescent="0.3">
      <c r="B393" s="113">
        <v>389</v>
      </c>
      <c r="C393" s="113">
        <v>32.416666666666664</v>
      </c>
      <c r="D393" s="113">
        <v>32</v>
      </c>
      <c r="E393" s="113">
        <v>92</v>
      </c>
      <c r="F393" s="113">
        <v>-3.609352097165297E-2</v>
      </c>
    </row>
    <row r="394" spans="2:6" x14ac:dyDescent="0.3">
      <c r="B394" s="113">
        <v>390</v>
      </c>
      <c r="C394" s="113">
        <v>32.5</v>
      </c>
      <c r="D394" s="113">
        <v>32</v>
      </c>
      <c r="E394" s="113">
        <v>92</v>
      </c>
      <c r="F394" s="113">
        <v>-3.609352097165297E-2</v>
      </c>
    </row>
    <row r="395" spans="2:6" x14ac:dyDescent="0.3">
      <c r="B395" s="113">
        <v>391</v>
      </c>
      <c r="C395" s="113">
        <v>32.583333333333336</v>
      </c>
      <c r="D395" s="113">
        <v>32</v>
      </c>
      <c r="E395" s="113">
        <v>92</v>
      </c>
      <c r="F395" s="113">
        <v>-3.609352097165297E-2</v>
      </c>
    </row>
    <row r="396" spans="2:6" x14ac:dyDescent="0.3">
      <c r="B396" s="113">
        <v>392</v>
      </c>
      <c r="C396" s="113">
        <v>32.666666666666664</v>
      </c>
      <c r="D396" s="113">
        <v>32</v>
      </c>
      <c r="E396" s="113">
        <v>92</v>
      </c>
      <c r="F396" s="113">
        <v>-3.609352097165297E-2</v>
      </c>
    </row>
    <row r="397" spans="2:6" x14ac:dyDescent="0.3">
      <c r="B397" s="113">
        <v>393</v>
      </c>
      <c r="C397" s="113">
        <v>32.75</v>
      </c>
      <c r="D397" s="113">
        <v>32</v>
      </c>
      <c r="E397" s="113">
        <v>92</v>
      </c>
      <c r="F397" s="113">
        <v>-3.609352097165297E-2</v>
      </c>
    </row>
    <row r="398" spans="2:6" x14ac:dyDescent="0.3">
      <c r="B398" s="113">
        <v>394</v>
      </c>
      <c r="C398" s="113">
        <v>32.833333333333336</v>
      </c>
      <c r="D398" s="113">
        <v>32</v>
      </c>
      <c r="E398" s="113">
        <v>92</v>
      </c>
      <c r="F398" s="113">
        <v>-3.609352097165297E-2</v>
      </c>
    </row>
    <row r="399" spans="2:6" x14ac:dyDescent="0.3">
      <c r="B399" s="113">
        <v>395</v>
      </c>
      <c r="C399" s="113">
        <v>32.916666666666664</v>
      </c>
      <c r="D399" s="113">
        <v>32</v>
      </c>
      <c r="E399" s="113">
        <v>92</v>
      </c>
      <c r="F399" s="113">
        <v>-3.609352097165297E-2</v>
      </c>
    </row>
    <row r="400" spans="2:6" x14ac:dyDescent="0.3">
      <c r="B400" s="113">
        <v>396</v>
      </c>
      <c r="C400" s="113">
        <v>33</v>
      </c>
      <c r="D400" s="113">
        <v>33</v>
      </c>
      <c r="E400" s="113">
        <v>93</v>
      </c>
      <c r="F400" s="113">
        <v>-3.609352097165297E-2</v>
      </c>
    </row>
    <row r="401" spans="2:6" x14ac:dyDescent="0.3">
      <c r="B401" s="113">
        <v>397</v>
      </c>
      <c r="C401" s="113">
        <v>33.083333333333336</v>
      </c>
      <c r="D401" s="113">
        <v>33</v>
      </c>
      <c r="E401" s="113">
        <v>93</v>
      </c>
      <c r="F401" s="113">
        <v>-3.609352097165297E-2</v>
      </c>
    </row>
    <row r="402" spans="2:6" x14ac:dyDescent="0.3">
      <c r="B402" s="113">
        <v>398</v>
      </c>
      <c r="C402" s="113">
        <v>33.166666666666664</v>
      </c>
      <c r="D402" s="113">
        <v>33</v>
      </c>
      <c r="E402" s="113">
        <v>93</v>
      </c>
      <c r="F402" s="113">
        <v>-3.609352097165297E-2</v>
      </c>
    </row>
    <row r="403" spans="2:6" x14ac:dyDescent="0.3">
      <c r="B403" s="113">
        <v>399</v>
      </c>
      <c r="C403" s="113">
        <v>33.25</v>
      </c>
      <c r="D403" s="113">
        <v>33</v>
      </c>
      <c r="E403" s="113">
        <v>93</v>
      </c>
      <c r="F403" s="113">
        <v>-3.609352097165297E-2</v>
      </c>
    </row>
    <row r="404" spans="2:6" x14ac:dyDescent="0.3">
      <c r="B404" s="113">
        <v>400</v>
      </c>
      <c r="C404" s="113">
        <v>33.333333333333336</v>
      </c>
      <c r="D404" s="113">
        <v>33</v>
      </c>
      <c r="E404" s="113">
        <v>93</v>
      </c>
      <c r="F404" s="113">
        <v>-3.609352097165297E-2</v>
      </c>
    </row>
    <row r="405" spans="2:6" x14ac:dyDescent="0.3">
      <c r="B405" s="113">
        <v>401</v>
      </c>
      <c r="C405" s="113">
        <v>33.416666666666664</v>
      </c>
      <c r="D405" s="113">
        <v>33</v>
      </c>
      <c r="E405" s="113">
        <v>93</v>
      </c>
      <c r="F405" s="113">
        <v>-3.609352097165297E-2</v>
      </c>
    </row>
    <row r="406" spans="2:6" x14ac:dyDescent="0.3">
      <c r="B406" s="113">
        <v>402</v>
      </c>
      <c r="C406" s="113">
        <v>33.5</v>
      </c>
      <c r="D406" s="113">
        <v>33</v>
      </c>
      <c r="E406" s="113">
        <v>93</v>
      </c>
      <c r="F406" s="113">
        <v>-3.609352097165297E-2</v>
      </c>
    </row>
    <row r="407" spans="2:6" x14ac:dyDescent="0.3">
      <c r="B407" s="113">
        <v>403</v>
      </c>
      <c r="C407" s="113">
        <v>33.583333333333336</v>
      </c>
      <c r="D407" s="113">
        <v>33</v>
      </c>
      <c r="E407" s="113">
        <v>93</v>
      </c>
      <c r="F407" s="113">
        <v>-3.609352097165297E-2</v>
      </c>
    </row>
    <row r="408" spans="2:6" x14ac:dyDescent="0.3">
      <c r="B408" s="113">
        <v>404</v>
      </c>
      <c r="C408" s="113">
        <v>33.666666666666664</v>
      </c>
      <c r="D408" s="113">
        <v>33</v>
      </c>
      <c r="E408" s="113">
        <v>93</v>
      </c>
      <c r="F408" s="113">
        <v>-3.609352097165297E-2</v>
      </c>
    </row>
    <row r="409" spans="2:6" x14ac:dyDescent="0.3">
      <c r="B409" s="113">
        <v>405</v>
      </c>
      <c r="C409" s="113">
        <v>33.75</v>
      </c>
      <c r="D409" s="113">
        <v>33</v>
      </c>
      <c r="E409" s="113">
        <v>93</v>
      </c>
      <c r="F409" s="113">
        <v>-3.609352097165297E-2</v>
      </c>
    </row>
    <row r="410" spans="2:6" x14ac:dyDescent="0.3">
      <c r="B410" s="113">
        <v>406</v>
      </c>
      <c r="C410" s="113">
        <v>33.833333333333336</v>
      </c>
      <c r="D410" s="113">
        <v>33</v>
      </c>
      <c r="E410" s="113">
        <v>93</v>
      </c>
      <c r="F410" s="113">
        <v>-3.609352097165297E-2</v>
      </c>
    </row>
    <row r="411" spans="2:6" x14ac:dyDescent="0.3">
      <c r="B411" s="113">
        <v>407</v>
      </c>
      <c r="C411" s="113">
        <v>33.916666666666664</v>
      </c>
      <c r="D411" s="113">
        <v>33</v>
      </c>
      <c r="E411" s="113">
        <v>93</v>
      </c>
      <c r="F411" s="113">
        <v>-3.609352097165297E-2</v>
      </c>
    </row>
    <row r="412" spans="2:6" x14ac:dyDescent="0.3">
      <c r="B412" s="113">
        <v>408</v>
      </c>
      <c r="C412" s="113">
        <v>34</v>
      </c>
      <c r="D412" s="113">
        <v>34</v>
      </c>
      <c r="E412" s="113">
        <v>94</v>
      </c>
      <c r="F412" s="113">
        <v>-3.609352097165297E-2</v>
      </c>
    </row>
    <row r="413" spans="2:6" x14ac:dyDescent="0.3">
      <c r="B413" s="113">
        <v>409</v>
      </c>
      <c r="C413" s="113">
        <v>34.083333333333336</v>
      </c>
      <c r="D413" s="113">
        <v>34</v>
      </c>
      <c r="E413" s="113">
        <v>94</v>
      </c>
      <c r="F413" s="113">
        <v>-3.609352097165297E-2</v>
      </c>
    </row>
    <row r="414" spans="2:6" x14ac:dyDescent="0.3">
      <c r="B414" s="113">
        <v>410</v>
      </c>
      <c r="C414" s="113">
        <v>34.166666666666664</v>
      </c>
      <c r="D414" s="113">
        <v>34</v>
      </c>
      <c r="E414" s="113">
        <v>94</v>
      </c>
      <c r="F414" s="113">
        <v>-3.609352097165297E-2</v>
      </c>
    </row>
    <row r="415" spans="2:6" x14ac:dyDescent="0.3">
      <c r="B415" s="113">
        <v>411</v>
      </c>
      <c r="C415" s="113">
        <v>34.25</v>
      </c>
      <c r="D415" s="113">
        <v>34</v>
      </c>
      <c r="E415" s="113">
        <v>94</v>
      </c>
      <c r="F415" s="113">
        <v>-3.609352097165297E-2</v>
      </c>
    </row>
    <row r="416" spans="2:6" x14ac:dyDescent="0.3">
      <c r="B416" s="113">
        <v>412</v>
      </c>
      <c r="C416" s="113">
        <v>34.333333333333336</v>
      </c>
      <c r="D416" s="113">
        <v>34</v>
      </c>
      <c r="E416" s="113">
        <v>94</v>
      </c>
      <c r="F416" s="113">
        <v>-3.609352097165297E-2</v>
      </c>
    </row>
    <row r="417" spans="2:6" x14ac:dyDescent="0.3">
      <c r="B417" s="113">
        <v>413</v>
      </c>
      <c r="C417" s="113">
        <v>34.416666666666664</v>
      </c>
      <c r="D417" s="113">
        <v>34</v>
      </c>
      <c r="E417" s="113">
        <v>94</v>
      </c>
      <c r="F417" s="113">
        <v>-3.609352097165297E-2</v>
      </c>
    </row>
    <row r="418" spans="2:6" x14ac:dyDescent="0.3">
      <c r="B418" s="113">
        <v>414</v>
      </c>
      <c r="C418" s="113">
        <v>34.5</v>
      </c>
      <c r="D418" s="113">
        <v>34</v>
      </c>
      <c r="E418" s="113">
        <v>94</v>
      </c>
      <c r="F418" s="113">
        <v>-3.609352097165297E-2</v>
      </c>
    </row>
    <row r="419" spans="2:6" x14ac:dyDescent="0.3">
      <c r="B419" s="113">
        <v>415</v>
      </c>
      <c r="C419" s="113">
        <v>34.583333333333336</v>
      </c>
      <c r="D419" s="113">
        <v>34</v>
      </c>
      <c r="E419" s="113">
        <v>94</v>
      </c>
      <c r="F419" s="113">
        <v>-3.609352097165297E-2</v>
      </c>
    </row>
    <row r="420" spans="2:6" x14ac:dyDescent="0.3">
      <c r="B420" s="113">
        <v>416</v>
      </c>
      <c r="C420" s="113">
        <v>34.666666666666664</v>
      </c>
      <c r="D420" s="113">
        <v>34</v>
      </c>
      <c r="E420" s="113">
        <v>94</v>
      </c>
      <c r="F420" s="113">
        <v>-3.609352097165297E-2</v>
      </c>
    </row>
    <row r="421" spans="2:6" x14ac:dyDescent="0.3">
      <c r="B421" s="113">
        <v>417</v>
      </c>
      <c r="C421" s="113">
        <v>34.75</v>
      </c>
      <c r="D421" s="113">
        <v>34</v>
      </c>
      <c r="E421" s="113">
        <v>94</v>
      </c>
      <c r="F421" s="113">
        <v>-4.0905974764537167E-2</v>
      </c>
    </row>
    <row r="422" spans="2:6" x14ac:dyDescent="0.3">
      <c r="B422" s="113">
        <v>418</v>
      </c>
      <c r="C422" s="113">
        <v>34.833333333333336</v>
      </c>
      <c r="D422" s="113">
        <v>34</v>
      </c>
      <c r="E422" s="113">
        <v>94</v>
      </c>
      <c r="F422" s="113">
        <v>-4.0905974764537167E-2</v>
      </c>
    </row>
    <row r="423" spans="2:6" x14ac:dyDescent="0.3">
      <c r="B423" s="113">
        <v>419</v>
      </c>
      <c r="C423" s="113">
        <v>34.916666666666664</v>
      </c>
      <c r="D423" s="113">
        <v>34</v>
      </c>
      <c r="E423" s="113">
        <v>94</v>
      </c>
      <c r="F423" s="113">
        <v>-4.0905974764537167E-2</v>
      </c>
    </row>
    <row r="424" spans="2:6" x14ac:dyDescent="0.3">
      <c r="B424" s="113">
        <v>420</v>
      </c>
      <c r="C424" s="113">
        <v>35</v>
      </c>
      <c r="D424" s="113">
        <v>35</v>
      </c>
      <c r="E424" s="113">
        <v>95</v>
      </c>
      <c r="F424" s="113">
        <v>-4.0905974764537167E-2</v>
      </c>
    </row>
    <row r="425" spans="2:6" x14ac:dyDescent="0.3">
      <c r="B425" s="113">
        <v>421</v>
      </c>
      <c r="C425" s="113">
        <v>35.083333333333336</v>
      </c>
      <c r="D425" s="113">
        <v>35</v>
      </c>
      <c r="E425" s="113">
        <v>95</v>
      </c>
      <c r="F425" s="113">
        <v>-4.0905974764537167E-2</v>
      </c>
    </row>
    <row r="426" spans="2:6" x14ac:dyDescent="0.3">
      <c r="B426" s="113">
        <v>422</v>
      </c>
      <c r="C426" s="113">
        <v>35.166666666666664</v>
      </c>
      <c r="D426" s="113">
        <v>35</v>
      </c>
      <c r="E426" s="113">
        <v>95</v>
      </c>
      <c r="F426" s="113">
        <v>-4.0905974764537167E-2</v>
      </c>
    </row>
    <row r="427" spans="2:6" x14ac:dyDescent="0.3">
      <c r="B427" s="113">
        <v>423</v>
      </c>
      <c r="C427" s="113">
        <v>35.25</v>
      </c>
      <c r="D427" s="113">
        <v>35</v>
      </c>
      <c r="E427" s="113">
        <v>95</v>
      </c>
      <c r="F427" s="113">
        <v>-4.0905974764537167E-2</v>
      </c>
    </row>
    <row r="428" spans="2:6" x14ac:dyDescent="0.3">
      <c r="B428" s="113">
        <v>424</v>
      </c>
      <c r="C428" s="113">
        <v>35.333333333333336</v>
      </c>
      <c r="D428" s="113">
        <v>35</v>
      </c>
      <c r="E428" s="113">
        <v>95</v>
      </c>
      <c r="F428" s="113">
        <v>-4.0905974764537167E-2</v>
      </c>
    </row>
    <row r="429" spans="2:6" x14ac:dyDescent="0.3">
      <c r="B429" s="113">
        <v>425</v>
      </c>
      <c r="C429" s="113">
        <v>35.416666666666664</v>
      </c>
      <c r="D429" s="113">
        <v>35</v>
      </c>
      <c r="E429" s="113">
        <v>95</v>
      </c>
      <c r="F429" s="113">
        <v>-4.0905974764537167E-2</v>
      </c>
    </row>
    <row r="430" spans="2:6" x14ac:dyDescent="0.3">
      <c r="B430" s="113">
        <v>426</v>
      </c>
      <c r="C430" s="113">
        <v>35.5</v>
      </c>
      <c r="D430" s="113">
        <v>35</v>
      </c>
      <c r="E430" s="113">
        <v>95</v>
      </c>
      <c r="F430" s="113">
        <v>-4.0905974764537167E-2</v>
      </c>
    </row>
    <row r="431" spans="2:6" x14ac:dyDescent="0.3">
      <c r="B431" s="113">
        <v>427</v>
      </c>
      <c r="C431" s="113">
        <v>35.583333333333336</v>
      </c>
      <c r="D431" s="113">
        <v>35</v>
      </c>
      <c r="E431" s="113">
        <v>95</v>
      </c>
      <c r="F431" s="113">
        <v>-4.0905974764537167E-2</v>
      </c>
    </row>
    <row r="432" spans="2:6" x14ac:dyDescent="0.3">
      <c r="B432" s="113">
        <v>428</v>
      </c>
      <c r="C432" s="113">
        <v>35.666666666666664</v>
      </c>
      <c r="D432" s="113">
        <v>35</v>
      </c>
      <c r="E432" s="113">
        <v>95</v>
      </c>
      <c r="F432" s="113">
        <v>-4.0905974764537167E-2</v>
      </c>
    </row>
    <row r="433" spans="2:6" x14ac:dyDescent="0.3">
      <c r="B433" s="113">
        <v>429</v>
      </c>
      <c r="C433" s="113">
        <v>35.75</v>
      </c>
      <c r="D433" s="113">
        <v>35</v>
      </c>
      <c r="E433" s="113">
        <v>95</v>
      </c>
      <c r="F433" s="113">
        <v>-4.0905974764537167E-2</v>
      </c>
    </row>
    <row r="434" spans="2:6" x14ac:dyDescent="0.3">
      <c r="B434" s="113">
        <v>430</v>
      </c>
      <c r="C434" s="113">
        <v>35.833333333333336</v>
      </c>
      <c r="D434" s="113">
        <v>35</v>
      </c>
      <c r="E434" s="113">
        <v>95</v>
      </c>
      <c r="F434" s="113">
        <v>-4.0905974764537167E-2</v>
      </c>
    </row>
    <row r="435" spans="2:6" x14ac:dyDescent="0.3">
      <c r="B435" s="113">
        <v>431</v>
      </c>
      <c r="C435" s="113">
        <v>35.916666666666664</v>
      </c>
      <c r="D435" s="113">
        <v>35</v>
      </c>
      <c r="E435" s="113">
        <v>95</v>
      </c>
      <c r="F435" s="113">
        <v>-4.0905974764537167E-2</v>
      </c>
    </row>
    <row r="436" spans="2:6" x14ac:dyDescent="0.3">
      <c r="B436" s="113">
        <v>432</v>
      </c>
      <c r="C436" s="113">
        <v>36</v>
      </c>
      <c r="D436" s="113">
        <v>36</v>
      </c>
      <c r="E436" s="113">
        <v>96</v>
      </c>
      <c r="F436" s="113">
        <v>-4.0905974764537167E-2</v>
      </c>
    </row>
    <row r="437" spans="2:6" x14ac:dyDescent="0.3">
      <c r="B437" s="113">
        <v>433</v>
      </c>
      <c r="C437" s="113">
        <v>36.083333333333336</v>
      </c>
      <c r="D437" s="113">
        <v>36</v>
      </c>
      <c r="E437" s="113">
        <v>96</v>
      </c>
      <c r="F437" s="113">
        <v>-4.0905974764537167E-2</v>
      </c>
    </row>
    <row r="438" spans="2:6" x14ac:dyDescent="0.3">
      <c r="B438" s="113">
        <v>434</v>
      </c>
      <c r="C438" s="113">
        <v>36.166666666666664</v>
      </c>
      <c r="D438" s="113">
        <v>36</v>
      </c>
      <c r="E438" s="113">
        <v>96</v>
      </c>
      <c r="F438" s="113">
        <v>-4.0905974764537167E-2</v>
      </c>
    </row>
    <row r="439" spans="2:6" x14ac:dyDescent="0.3">
      <c r="B439" s="113">
        <v>435</v>
      </c>
      <c r="C439" s="113">
        <v>36.25</v>
      </c>
      <c r="D439" s="113">
        <v>36</v>
      </c>
      <c r="E439" s="113">
        <v>96</v>
      </c>
      <c r="F439" s="113">
        <v>-4.0905974764537167E-2</v>
      </c>
    </row>
    <row r="440" spans="2:6" x14ac:dyDescent="0.3">
      <c r="B440" s="113">
        <v>436</v>
      </c>
      <c r="C440" s="113">
        <v>36.333333333333336</v>
      </c>
      <c r="D440" s="113">
        <v>36</v>
      </c>
      <c r="E440" s="113">
        <v>96</v>
      </c>
      <c r="F440" s="113">
        <v>-4.0905974764537167E-2</v>
      </c>
    </row>
    <row r="441" spans="2:6" x14ac:dyDescent="0.3">
      <c r="B441" s="113">
        <v>437</v>
      </c>
      <c r="C441" s="113">
        <v>36.416666666666664</v>
      </c>
      <c r="D441" s="113">
        <v>36</v>
      </c>
      <c r="E441" s="113">
        <v>96</v>
      </c>
      <c r="F441" s="113">
        <v>-4.0905974764537167E-2</v>
      </c>
    </row>
    <row r="442" spans="2:6" x14ac:dyDescent="0.3">
      <c r="B442" s="113">
        <v>438</v>
      </c>
      <c r="C442" s="113">
        <v>36.5</v>
      </c>
      <c r="D442" s="113">
        <v>36</v>
      </c>
      <c r="E442" s="113">
        <v>96</v>
      </c>
      <c r="F442" s="113">
        <v>-4.0905974764537167E-2</v>
      </c>
    </row>
    <row r="443" spans="2:6" x14ac:dyDescent="0.3">
      <c r="B443" s="113">
        <v>439</v>
      </c>
      <c r="C443" s="113">
        <v>36.583333333333336</v>
      </c>
      <c r="D443" s="113">
        <v>36</v>
      </c>
      <c r="E443" s="113">
        <v>96</v>
      </c>
      <c r="F443" s="113">
        <v>-4.0905974764537167E-2</v>
      </c>
    </row>
    <row r="444" spans="2:6" x14ac:dyDescent="0.3">
      <c r="B444" s="113">
        <v>440</v>
      </c>
      <c r="C444" s="113">
        <v>36.666666666666664</v>
      </c>
      <c r="D444" s="113">
        <v>36</v>
      </c>
      <c r="E444" s="113">
        <v>96</v>
      </c>
      <c r="F444" s="113">
        <v>-4.0905974764537167E-2</v>
      </c>
    </row>
    <row r="445" spans="2:6" x14ac:dyDescent="0.3">
      <c r="B445" s="113">
        <v>441</v>
      </c>
      <c r="C445" s="113">
        <v>36.75</v>
      </c>
      <c r="D445" s="113">
        <v>36</v>
      </c>
      <c r="E445" s="113">
        <v>96</v>
      </c>
      <c r="F445" s="113">
        <v>-4.0905974764537167E-2</v>
      </c>
    </row>
    <row r="446" spans="2:6" x14ac:dyDescent="0.3">
      <c r="B446" s="113">
        <v>442</v>
      </c>
      <c r="C446" s="113">
        <v>36.833333333333336</v>
      </c>
      <c r="D446" s="113">
        <v>36</v>
      </c>
      <c r="E446" s="113">
        <v>96</v>
      </c>
      <c r="F446" s="113">
        <v>-4.0905974764537167E-2</v>
      </c>
    </row>
    <row r="447" spans="2:6" x14ac:dyDescent="0.3">
      <c r="B447" s="113">
        <v>443</v>
      </c>
      <c r="C447" s="113">
        <v>36.916666666666664</v>
      </c>
      <c r="D447" s="113">
        <v>36</v>
      </c>
      <c r="E447" s="113">
        <v>96</v>
      </c>
      <c r="F447" s="113">
        <v>-4.0905974764537167E-2</v>
      </c>
    </row>
    <row r="448" spans="2:6" x14ac:dyDescent="0.3">
      <c r="B448" s="113">
        <v>444</v>
      </c>
      <c r="C448" s="113">
        <v>37</v>
      </c>
      <c r="D448" s="113">
        <v>37</v>
      </c>
      <c r="E448" s="113">
        <v>97</v>
      </c>
      <c r="F448" s="113">
        <v>-4.0905974764537167E-2</v>
      </c>
    </row>
    <row r="449" spans="2:6" x14ac:dyDescent="0.3">
      <c r="B449" s="113">
        <v>445</v>
      </c>
      <c r="C449" s="113">
        <v>37.083333333333336</v>
      </c>
      <c r="D449" s="113">
        <v>37</v>
      </c>
      <c r="E449" s="113">
        <v>97</v>
      </c>
      <c r="F449" s="113">
        <v>-4.0905974764537167E-2</v>
      </c>
    </row>
    <row r="450" spans="2:6" x14ac:dyDescent="0.3">
      <c r="B450" s="113">
        <v>446</v>
      </c>
      <c r="C450" s="113">
        <v>37.166666666666664</v>
      </c>
      <c r="D450" s="113">
        <v>37</v>
      </c>
      <c r="E450" s="113">
        <v>97</v>
      </c>
      <c r="F450" s="113">
        <v>-4.0905974764537167E-2</v>
      </c>
    </row>
    <row r="451" spans="2:6" x14ac:dyDescent="0.3">
      <c r="B451" s="113">
        <v>447</v>
      </c>
      <c r="C451" s="113">
        <v>37.25</v>
      </c>
      <c r="D451" s="113">
        <v>37</v>
      </c>
      <c r="E451" s="113">
        <v>97</v>
      </c>
      <c r="F451" s="113">
        <v>-4.0905974764537167E-2</v>
      </c>
    </row>
    <row r="452" spans="2:6" x14ac:dyDescent="0.3">
      <c r="B452" s="113">
        <v>448</v>
      </c>
      <c r="C452" s="113">
        <v>37.333333333333336</v>
      </c>
      <c r="D452" s="113">
        <v>37</v>
      </c>
      <c r="E452" s="113">
        <v>97</v>
      </c>
      <c r="F452" s="113">
        <v>-4.0905974764537167E-2</v>
      </c>
    </row>
    <row r="453" spans="2:6" x14ac:dyDescent="0.3">
      <c r="B453" s="113">
        <v>449</v>
      </c>
      <c r="C453" s="113">
        <v>37.416666666666664</v>
      </c>
      <c r="D453" s="113">
        <v>37</v>
      </c>
      <c r="E453" s="113">
        <v>97</v>
      </c>
      <c r="F453" s="113">
        <v>-4.0905974764537167E-2</v>
      </c>
    </row>
    <row r="454" spans="2:6" x14ac:dyDescent="0.3">
      <c r="B454" s="113">
        <v>450</v>
      </c>
      <c r="C454" s="113">
        <v>37.5</v>
      </c>
      <c r="D454" s="113">
        <v>37</v>
      </c>
      <c r="E454" s="113">
        <v>97</v>
      </c>
      <c r="F454" s="113">
        <v>-4.0905974764537167E-2</v>
      </c>
    </row>
    <row r="455" spans="2:6" x14ac:dyDescent="0.3">
      <c r="B455" s="113">
        <v>451</v>
      </c>
      <c r="C455" s="113">
        <v>37.583333333333336</v>
      </c>
      <c r="D455" s="113">
        <v>37</v>
      </c>
      <c r="E455" s="113">
        <v>97</v>
      </c>
      <c r="F455" s="113">
        <v>-4.0905974764537167E-2</v>
      </c>
    </row>
    <row r="456" spans="2:6" x14ac:dyDescent="0.3">
      <c r="B456" s="113">
        <v>452</v>
      </c>
      <c r="C456" s="113">
        <v>37.666666666666664</v>
      </c>
      <c r="D456" s="113">
        <v>37</v>
      </c>
      <c r="E456" s="113">
        <v>97</v>
      </c>
      <c r="F456" s="113">
        <v>-4.0905974764537167E-2</v>
      </c>
    </row>
    <row r="457" spans="2:6" x14ac:dyDescent="0.3">
      <c r="B457" s="113">
        <v>453</v>
      </c>
      <c r="C457" s="113">
        <v>37.75</v>
      </c>
      <c r="D457" s="113">
        <v>37</v>
      </c>
      <c r="E457" s="113">
        <v>97</v>
      </c>
      <c r="F457" s="113">
        <v>-4.0905974764537167E-2</v>
      </c>
    </row>
    <row r="458" spans="2:6" x14ac:dyDescent="0.3">
      <c r="B458" s="113">
        <v>454</v>
      </c>
      <c r="C458" s="113">
        <v>37.833333333333336</v>
      </c>
      <c r="D458" s="113">
        <v>37</v>
      </c>
      <c r="E458" s="113">
        <v>97</v>
      </c>
      <c r="F458" s="113">
        <v>-4.0905974764537167E-2</v>
      </c>
    </row>
    <row r="459" spans="2:6" x14ac:dyDescent="0.3">
      <c r="B459" s="113">
        <v>455</v>
      </c>
      <c r="C459" s="113">
        <v>37.916666666666664</v>
      </c>
      <c r="D459" s="113">
        <v>37</v>
      </c>
      <c r="E459" s="113">
        <v>97</v>
      </c>
      <c r="F459" s="113">
        <v>-4.0905974764537167E-2</v>
      </c>
    </row>
    <row r="460" spans="2:6" x14ac:dyDescent="0.3">
      <c r="B460" s="113">
        <v>456</v>
      </c>
      <c r="C460" s="113">
        <v>38</v>
      </c>
      <c r="D460" s="113">
        <v>38</v>
      </c>
      <c r="E460" s="113">
        <v>98</v>
      </c>
      <c r="F460" s="113">
        <v>-4.0905974764537167E-2</v>
      </c>
    </row>
    <row r="461" spans="2:6" x14ac:dyDescent="0.3">
      <c r="B461" s="113">
        <v>457</v>
      </c>
      <c r="C461" s="113">
        <v>38.083333333333336</v>
      </c>
      <c r="D461" s="113">
        <v>38</v>
      </c>
      <c r="E461" s="113">
        <v>98</v>
      </c>
      <c r="F461" s="113">
        <v>-4.0905974764537167E-2</v>
      </c>
    </row>
    <row r="462" spans="2:6" x14ac:dyDescent="0.3">
      <c r="B462" s="113">
        <v>458</v>
      </c>
      <c r="C462" s="113">
        <v>38.166666666666664</v>
      </c>
      <c r="D462" s="113">
        <v>38</v>
      </c>
      <c r="E462" s="113">
        <v>98</v>
      </c>
      <c r="F462" s="113">
        <v>-4.0905974764537167E-2</v>
      </c>
    </row>
    <row r="463" spans="2:6" x14ac:dyDescent="0.3">
      <c r="B463" s="113">
        <v>459</v>
      </c>
      <c r="C463" s="113">
        <v>38.25</v>
      </c>
      <c r="D463" s="113">
        <v>38</v>
      </c>
      <c r="E463" s="113">
        <v>98</v>
      </c>
      <c r="F463" s="113">
        <v>-4.0905974764537167E-2</v>
      </c>
    </row>
    <row r="464" spans="2:6" x14ac:dyDescent="0.3">
      <c r="B464" s="113">
        <v>460</v>
      </c>
      <c r="C464" s="113">
        <v>38.333333333333336</v>
      </c>
      <c r="D464" s="113">
        <v>38</v>
      </c>
      <c r="E464" s="113">
        <v>98</v>
      </c>
      <c r="F464" s="113">
        <v>-4.0905974764537167E-2</v>
      </c>
    </row>
    <row r="465" spans="2:6" x14ac:dyDescent="0.3">
      <c r="B465" s="113">
        <v>461</v>
      </c>
      <c r="C465" s="113">
        <v>38.416666666666664</v>
      </c>
      <c r="D465" s="113">
        <v>38</v>
      </c>
      <c r="E465" s="113">
        <v>98</v>
      </c>
      <c r="F465" s="113">
        <v>-4.0905974764537167E-2</v>
      </c>
    </row>
    <row r="466" spans="2:6" x14ac:dyDescent="0.3">
      <c r="B466" s="113">
        <v>462</v>
      </c>
      <c r="C466" s="113">
        <v>38.5</v>
      </c>
      <c r="D466" s="113">
        <v>38</v>
      </c>
      <c r="E466" s="113">
        <v>98</v>
      </c>
      <c r="F466" s="113">
        <v>-4.0905974764537167E-2</v>
      </c>
    </row>
    <row r="467" spans="2:6" x14ac:dyDescent="0.3">
      <c r="B467" s="113">
        <v>463</v>
      </c>
      <c r="C467" s="113">
        <v>38.583333333333336</v>
      </c>
      <c r="D467" s="113">
        <v>38</v>
      </c>
      <c r="E467" s="113">
        <v>98</v>
      </c>
      <c r="F467" s="113">
        <v>-4.0905974764537167E-2</v>
      </c>
    </row>
    <row r="468" spans="2:6" x14ac:dyDescent="0.3">
      <c r="B468" s="113">
        <v>464</v>
      </c>
      <c r="C468" s="113">
        <v>38.666666666666664</v>
      </c>
      <c r="D468" s="113">
        <v>38</v>
      </c>
      <c r="E468" s="113">
        <v>98</v>
      </c>
      <c r="F468" s="113">
        <v>-4.0905974764537167E-2</v>
      </c>
    </row>
    <row r="469" spans="2:6" x14ac:dyDescent="0.3">
      <c r="B469" s="113">
        <v>465</v>
      </c>
      <c r="C469" s="113">
        <v>38.75</v>
      </c>
      <c r="D469" s="113">
        <v>38</v>
      </c>
      <c r="E469" s="113">
        <v>98</v>
      </c>
      <c r="F469" s="113">
        <v>-4.0905974764537167E-2</v>
      </c>
    </row>
    <row r="470" spans="2:6" x14ac:dyDescent="0.3">
      <c r="B470" s="113">
        <v>466</v>
      </c>
      <c r="C470" s="113">
        <v>38.833333333333336</v>
      </c>
      <c r="D470" s="113">
        <v>38</v>
      </c>
      <c r="E470" s="113">
        <v>98</v>
      </c>
      <c r="F470" s="113">
        <v>-4.0905974764537167E-2</v>
      </c>
    </row>
    <row r="471" spans="2:6" x14ac:dyDescent="0.3">
      <c r="B471" s="113">
        <v>467</v>
      </c>
      <c r="C471" s="113">
        <v>38.916666666666664</v>
      </c>
      <c r="D471" s="113">
        <v>38</v>
      </c>
      <c r="E471" s="113">
        <v>98</v>
      </c>
      <c r="F471" s="113">
        <v>-4.0905974764537167E-2</v>
      </c>
    </row>
    <row r="472" spans="2:6" x14ac:dyDescent="0.3">
      <c r="B472" s="113">
        <v>468</v>
      </c>
      <c r="C472" s="113">
        <v>39</v>
      </c>
      <c r="D472" s="113">
        <v>39</v>
      </c>
      <c r="E472" s="113">
        <v>99</v>
      </c>
      <c r="F472" s="113">
        <v>-4.0905974764537167E-2</v>
      </c>
    </row>
    <row r="473" spans="2:6" x14ac:dyDescent="0.3">
      <c r="B473" s="113">
        <v>469</v>
      </c>
      <c r="C473" s="113">
        <v>39.083333333333336</v>
      </c>
      <c r="D473" s="113">
        <v>39</v>
      </c>
      <c r="E473" s="113">
        <v>99</v>
      </c>
      <c r="F473" s="113">
        <v>-4.5785412976866446E-2</v>
      </c>
    </row>
    <row r="474" spans="2:6" x14ac:dyDescent="0.3">
      <c r="B474" s="113">
        <v>470</v>
      </c>
      <c r="C474" s="113">
        <v>39.166666666666664</v>
      </c>
      <c r="D474" s="113">
        <v>39</v>
      </c>
      <c r="E474" s="113">
        <v>99</v>
      </c>
      <c r="F474" s="113">
        <v>-4.5785412976866446E-2</v>
      </c>
    </row>
    <row r="475" spans="2:6" x14ac:dyDescent="0.3">
      <c r="B475" s="113">
        <v>471</v>
      </c>
      <c r="C475" s="113">
        <v>39.25</v>
      </c>
      <c r="D475" s="113">
        <v>39</v>
      </c>
      <c r="E475" s="113">
        <v>99</v>
      </c>
      <c r="F475" s="113">
        <v>-4.5785412976866446E-2</v>
      </c>
    </row>
    <row r="476" spans="2:6" x14ac:dyDescent="0.3">
      <c r="B476" s="113">
        <v>472</v>
      </c>
      <c r="C476" s="113">
        <v>39.333333333333336</v>
      </c>
      <c r="D476" s="113">
        <v>39</v>
      </c>
      <c r="E476" s="113">
        <v>99</v>
      </c>
      <c r="F476" s="113">
        <v>-4.5785412976866446E-2</v>
      </c>
    </row>
    <row r="477" spans="2:6" x14ac:dyDescent="0.3">
      <c r="B477" s="113">
        <v>473</v>
      </c>
      <c r="C477" s="113">
        <v>39.416666666666664</v>
      </c>
      <c r="D477" s="113">
        <v>39</v>
      </c>
      <c r="E477" s="113">
        <v>99</v>
      </c>
      <c r="F477" s="113">
        <v>-4.5785412976866446E-2</v>
      </c>
    </row>
    <row r="478" spans="2:6" x14ac:dyDescent="0.3">
      <c r="B478" s="113">
        <v>474</v>
      </c>
      <c r="C478" s="113">
        <v>39.5</v>
      </c>
      <c r="D478" s="113">
        <v>39</v>
      </c>
      <c r="E478" s="113">
        <v>99</v>
      </c>
      <c r="F478" s="113">
        <v>-4.5785412976866446E-2</v>
      </c>
    </row>
    <row r="479" spans="2:6" x14ac:dyDescent="0.3">
      <c r="B479" s="113">
        <v>475</v>
      </c>
      <c r="C479" s="113">
        <v>39.583333333333336</v>
      </c>
      <c r="D479" s="113">
        <v>39</v>
      </c>
      <c r="E479" s="113">
        <v>99</v>
      </c>
      <c r="F479" s="113">
        <v>-4.5785412976866446E-2</v>
      </c>
    </row>
    <row r="480" spans="2:6" x14ac:dyDescent="0.3">
      <c r="B480" s="113">
        <v>476</v>
      </c>
      <c r="C480" s="113">
        <v>39.666666666666664</v>
      </c>
      <c r="D480" s="113">
        <v>39</v>
      </c>
      <c r="E480" s="113">
        <v>99</v>
      </c>
      <c r="F480" s="113">
        <v>-4.5785412976866446E-2</v>
      </c>
    </row>
    <row r="481" spans="2:6" x14ac:dyDescent="0.3">
      <c r="B481" s="113">
        <v>477</v>
      </c>
      <c r="C481" s="113">
        <v>39.75</v>
      </c>
      <c r="D481" s="113">
        <v>39</v>
      </c>
      <c r="E481" s="113">
        <v>99</v>
      </c>
      <c r="F481" s="113">
        <v>-4.5785412976866446E-2</v>
      </c>
    </row>
    <row r="482" spans="2:6" x14ac:dyDescent="0.3">
      <c r="B482" s="113">
        <v>478</v>
      </c>
      <c r="C482" s="113">
        <v>39.833333333333336</v>
      </c>
      <c r="D482" s="113">
        <v>39</v>
      </c>
      <c r="E482" s="113">
        <v>99</v>
      </c>
      <c r="F482" s="113">
        <v>-4.5785412976866446E-2</v>
      </c>
    </row>
    <row r="483" spans="2:6" x14ac:dyDescent="0.3">
      <c r="B483" s="113">
        <v>479</v>
      </c>
      <c r="C483" s="113">
        <v>39.916666666666664</v>
      </c>
      <c r="D483" s="113">
        <v>39</v>
      </c>
      <c r="E483" s="113">
        <v>99</v>
      </c>
      <c r="F483" s="113">
        <v>-4.5785412976866446E-2</v>
      </c>
    </row>
    <row r="484" spans="2:6" x14ac:dyDescent="0.3">
      <c r="B484" s="113">
        <v>480</v>
      </c>
      <c r="C484" s="113">
        <v>40</v>
      </c>
      <c r="D484" s="113">
        <v>40</v>
      </c>
      <c r="E484" s="113">
        <v>100</v>
      </c>
      <c r="F484" s="113">
        <v>-4.5785412976866446E-2</v>
      </c>
    </row>
    <row r="485" spans="2:6" x14ac:dyDescent="0.3">
      <c r="B485" s="113">
        <v>481</v>
      </c>
      <c r="C485" s="113">
        <v>40.083333333333336</v>
      </c>
      <c r="D485" s="113">
        <v>40</v>
      </c>
      <c r="E485" s="113">
        <v>100</v>
      </c>
      <c r="F485" s="113">
        <v>-4.5785412976866446E-2</v>
      </c>
    </row>
    <row r="486" spans="2:6" x14ac:dyDescent="0.3">
      <c r="B486" s="113">
        <v>482</v>
      </c>
      <c r="C486" s="113">
        <v>40.166666666666664</v>
      </c>
      <c r="D486" s="113">
        <v>40</v>
      </c>
      <c r="E486" s="113">
        <v>100</v>
      </c>
      <c r="F486" s="113">
        <v>-4.5785412976866446E-2</v>
      </c>
    </row>
    <row r="487" spans="2:6" x14ac:dyDescent="0.3">
      <c r="B487" s="113">
        <v>483</v>
      </c>
      <c r="C487" s="113">
        <v>40.25</v>
      </c>
      <c r="D487" s="113">
        <v>40</v>
      </c>
      <c r="E487" s="113">
        <v>100</v>
      </c>
      <c r="F487" s="113">
        <v>-4.5785412976866446E-2</v>
      </c>
    </row>
    <row r="488" spans="2:6" x14ac:dyDescent="0.3">
      <c r="B488" s="113">
        <v>484</v>
      </c>
      <c r="C488" s="113">
        <v>40.333333333333336</v>
      </c>
      <c r="D488" s="113">
        <v>40</v>
      </c>
      <c r="E488" s="113">
        <v>100</v>
      </c>
      <c r="F488" s="113">
        <v>-4.5785412976866446E-2</v>
      </c>
    </row>
    <row r="489" spans="2:6" x14ac:dyDescent="0.3">
      <c r="B489" s="113">
        <v>485</v>
      </c>
      <c r="C489" s="113">
        <v>40.416666666666664</v>
      </c>
      <c r="D489" s="113">
        <v>40</v>
      </c>
      <c r="E489" s="113">
        <v>100</v>
      </c>
      <c r="F489" s="113">
        <v>-4.5785412976866446E-2</v>
      </c>
    </row>
    <row r="490" spans="2:6" x14ac:dyDescent="0.3">
      <c r="B490" s="113">
        <v>486</v>
      </c>
      <c r="C490" s="113">
        <v>40.5</v>
      </c>
      <c r="D490" s="113">
        <v>40</v>
      </c>
      <c r="E490" s="113">
        <v>100</v>
      </c>
      <c r="F490" s="113">
        <v>-4.5785412976866446E-2</v>
      </c>
    </row>
    <row r="491" spans="2:6" x14ac:dyDescent="0.3">
      <c r="B491" s="113">
        <v>487</v>
      </c>
      <c r="C491" s="113">
        <v>40.583333333333336</v>
      </c>
      <c r="D491" s="113">
        <v>40</v>
      </c>
      <c r="E491" s="113">
        <v>100</v>
      </c>
      <c r="F491" s="113">
        <v>-4.5785412976866446E-2</v>
      </c>
    </row>
    <row r="492" spans="2:6" x14ac:dyDescent="0.3">
      <c r="B492" s="113">
        <v>488</v>
      </c>
      <c r="C492" s="113">
        <v>40.666666666666664</v>
      </c>
      <c r="D492" s="113">
        <v>40</v>
      </c>
      <c r="E492" s="113">
        <v>100</v>
      </c>
      <c r="F492" s="113">
        <v>-4.5785412976866446E-2</v>
      </c>
    </row>
    <row r="493" spans="2:6" x14ac:dyDescent="0.3">
      <c r="B493" s="113">
        <v>489</v>
      </c>
      <c r="C493" s="113">
        <v>40.75</v>
      </c>
      <c r="D493" s="113">
        <v>40</v>
      </c>
      <c r="E493" s="113">
        <v>100</v>
      </c>
      <c r="F493" s="113">
        <v>-4.5785412976866446E-2</v>
      </c>
    </row>
    <row r="494" spans="2:6" x14ac:dyDescent="0.3">
      <c r="B494" s="113">
        <v>490</v>
      </c>
      <c r="C494" s="113">
        <v>40.833333333333336</v>
      </c>
      <c r="D494" s="113">
        <v>40</v>
      </c>
      <c r="E494" s="113">
        <v>100</v>
      </c>
      <c r="F494" s="113">
        <v>-4.5785412976866446E-2</v>
      </c>
    </row>
    <row r="495" spans="2:6" x14ac:dyDescent="0.3">
      <c r="B495" s="113">
        <v>491</v>
      </c>
      <c r="C495" s="113">
        <v>40.916666666666664</v>
      </c>
      <c r="D495" s="113">
        <v>40</v>
      </c>
      <c r="E495" s="113">
        <v>100</v>
      </c>
      <c r="F495" s="113">
        <v>-4.5785412976866446E-2</v>
      </c>
    </row>
    <row r="496" spans="2:6" x14ac:dyDescent="0.3">
      <c r="B496" s="113">
        <v>492</v>
      </c>
      <c r="C496" s="113">
        <v>41</v>
      </c>
      <c r="D496" s="113">
        <v>41</v>
      </c>
      <c r="E496" s="113">
        <v>101</v>
      </c>
      <c r="F496" s="113">
        <v>-4.5785412976866446E-2</v>
      </c>
    </row>
    <row r="497" spans="2:6" x14ac:dyDescent="0.3">
      <c r="B497" s="113">
        <v>493</v>
      </c>
      <c r="C497" s="113">
        <v>41.083333333333336</v>
      </c>
      <c r="D497" s="113">
        <v>41</v>
      </c>
      <c r="E497" s="113">
        <v>101</v>
      </c>
      <c r="F497" s="113">
        <v>-4.5785412976866446E-2</v>
      </c>
    </row>
    <row r="498" spans="2:6" x14ac:dyDescent="0.3">
      <c r="B498" s="113">
        <v>494</v>
      </c>
      <c r="C498" s="113">
        <v>41.166666666666664</v>
      </c>
      <c r="D498" s="113">
        <v>41</v>
      </c>
      <c r="E498" s="113">
        <v>101</v>
      </c>
      <c r="F498" s="113">
        <v>-4.5785412976866446E-2</v>
      </c>
    </row>
    <row r="499" spans="2:6" x14ac:dyDescent="0.3">
      <c r="B499" s="113">
        <v>495</v>
      </c>
      <c r="C499" s="113">
        <v>41.25</v>
      </c>
      <c r="D499" s="113">
        <v>41</v>
      </c>
      <c r="E499" s="113">
        <v>101</v>
      </c>
      <c r="F499" s="113">
        <v>-4.5785412976866446E-2</v>
      </c>
    </row>
    <row r="500" spans="2:6" x14ac:dyDescent="0.3">
      <c r="B500" s="113">
        <v>496</v>
      </c>
      <c r="C500" s="113">
        <v>41.333333333333336</v>
      </c>
      <c r="D500" s="113">
        <v>41</v>
      </c>
      <c r="E500" s="113">
        <v>101</v>
      </c>
      <c r="F500" s="113">
        <v>-4.5785412976866446E-2</v>
      </c>
    </row>
    <row r="501" spans="2:6" x14ac:dyDescent="0.3">
      <c r="B501" s="113">
        <v>497</v>
      </c>
      <c r="C501" s="113">
        <v>41.416666666666664</v>
      </c>
      <c r="D501" s="113">
        <v>41</v>
      </c>
      <c r="E501" s="113">
        <v>101</v>
      </c>
      <c r="F501" s="113">
        <v>-4.5785412976866446E-2</v>
      </c>
    </row>
    <row r="502" spans="2:6" x14ac:dyDescent="0.3">
      <c r="B502" s="113">
        <v>498</v>
      </c>
      <c r="C502" s="113">
        <v>41.5</v>
      </c>
      <c r="D502" s="113">
        <v>41</v>
      </c>
      <c r="E502" s="113">
        <v>101</v>
      </c>
      <c r="F502" s="113">
        <v>-4.5785412976866446E-2</v>
      </c>
    </row>
    <row r="503" spans="2:6" x14ac:dyDescent="0.3">
      <c r="B503" s="113">
        <v>499</v>
      </c>
      <c r="C503" s="113">
        <v>41.583333333333336</v>
      </c>
      <c r="D503" s="113">
        <v>41</v>
      </c>
      <c r="E503" s="113">
        <v>101</v>
      </c>
      <c r="F503" s="113">
        <v>-4.5785412976866446E-2</v>
      </c>
    </row>
    <row r="504" spans="2:6" x14ac:dyDescent="0.3">
      <c r="B504" s="113">
        <v>500</v>
      </c>
      <c r="C504" s="113">
        <v>41.666666666666664</v>
      </c>
      <c r="D504" s="113">
        <v>41</v>
      </c>
      <c r="E504" s="113">
        <v>101</v>
      </c>
      <c r="F504" s="113">
        <v>-4.5785412976866446E-2</v>
      </c>
    </row>
    <row r="505" spans="2:6" x14ac:dyDescent="0.3">
      <c r="B505" s="113">
        <v>501</v>
      </c>
      <c r="C505" s="113">
        <v>41.75</v>
      </c>
      <c r="D505" s="113">
        <v>41</v>
      </c>
      <c r="E505" s="113">
        <v>101</v>
      </c>
      <c r="F505" s="113">
        <v>-4.5785412976866446E-2</v>
      </c>
    </row>
    <row r="506" spans="2:6" x14ac:dyDescent="0.3">
      <c r="B506" s="113">
        <v>502</v>
      </c>
      <c r="C506" s="113">
        <v>41.833333333333336</v>
      </c>
      <c r="D506" s="113">
        <v>41</v>
      </c>
      <c r="E506" s="113">
        <v>101</v>
      </c>
      <c r="F506" s="113">
        <v>-4.5785412976866446E-2</v>
      </c>
    </row>
    <row r="507" spans="2:6" x14ac:dyDescent="0.3">
      <c r="B507" s="113">
        <v>503</v>
      </c>
      <c r="C507" s="113">
        <v>41.916666666666664</v>
      </c>
      <c r="D507" s="113">
        <v>41</v>
      </c>
      <c r="E507" s="113">
        <v>101</v>
      </c>
      <c r="F507" s="113">
        <v>-4.5785412976866446E-2</v>
      </c>
    </row>
    <row r="508" spans="2:6" x14ac:dyDescent="0.3">
      <c r="B508" s="113">
        <v>504</v>
      </c>
      <c r="C508" s="113">
        <v>42</v>
      </c>
      <c r="D508" s="113">
        <v>42</v>
      </c>
      <c r="E508" s="113">
        <v>102</v>
      </c>
      <c r="F508" s="113">
        <v>-4.5785412976866446E-2</v>
      </c>
    </row>
    <row r="509" spans="2:6" x14ac:dyDescent="0.3">
      <c r="B509" s="113">
        <v>505</v>
      </c>
      <c r="C509" s="113">
        <v>42.083333333333336</v>
      </c>
      <c r="D509" s="113">
        <v>42</v>
      </c>
      <c r="E509" s="113">
        <v>102</v>
      </c>
      <c r="F509" s="113">
        <v>-4.5785412976866446E-2</v>
      </c>
    </row>
    <row r="510" spans="2:6" x14ac:dyDescent="0.3">
      <c r="B510" s="113">
        <v>506</v>
      </c>
      <c r="C510" s="113">
        <v>42.166666666666664</v>
      </c>
      <c r="D510" s="113">
        <v>42</v>
      </c>
      <c r="E510" s="113">
        <v>102</v>
      </c>
      <c r="F510" s="113">
        <v>-4.5785412976866446E-2</v>
      </c>
    </row>
    <row r="511" spans="2:6" x14ac:dyDescent="0.3">
      <c r="B511" s="113">
        <v>507</v>
      </c>
      <c r="C511" s="113">
        <v>42.25</v>
      </c>
      <c r="D511" s="113">
        <v>42</v>
      </c>
      <c r="E511" s="113">
        <v>102</v>
      </c>
      <c r="F511" s="113">
        <v>-4.5785412976866446E-2</v>
      </c>
    </row>
    <row r="512" spans="2:6" x14ac:dyDescent="0.3">
      <c r="B512" s="113">
        <v>508</v>
      </c>
      <c r="C512" s="113">
        <v>42.333333333333336</v>
      </c>
      <c r="D512" s="113">
        <v>42</v>
      </c>
      <c r="E512" s="113">
        <v>102</v>
      </c>
      <c r="F512" s="113">
        <v>-4.5785412976866446E-2</v>
      </c>
    </row>
    <row r="513" spans="2:6" x14ac:dyDescent="0.3">
      <c r="B513" s="113">
        <v>509</v>
      </c>
      <c r="C513" s="113">
        <v>42.416666666666664</v>
      </c>
      <c r="D513" s="113">
        <v>42</v>
      </c>
      <c r="E513" s="113">
        <v>102</v>
      </c>
      <c r="F513" s="113">
        <v>-4.5785412976866446E-2</v>
      </c>
    </row>
    <row r="514" spans="2:6" x14ac:dyDescent="0.3">
      <c r="B514" s="113">
        <v>510</v>
      </c>
      <c r="C514" s="113">
        <v>42.5</v>
      </c>
      <c r="D514" s="113">
        <v>42</v>
      </c>
      <c r="E514" s="113">
        <v>102</v>
      </c>
      <c r="F514" s="113">
        <v>-4.5785412976866446E-2</v>
      </c>
    </row>
    <row r="515" spans="2:6" x14ac:dyDescent="0.3">
      <c r="B515" s="113">
        <v>511</v>
      </c>
      <c r="C515" s="113">
        <v>42.583333333333336</v>
      </c>
      <c r="D515" s="113">
        <v>42</v>
      </c>
      <c r="E515" s="113">
        <v>102</v>
      </c>
      <c r="F515" s="113">
        <v>-4.5785412976866446E-2</v>
      </c>
    </row>
    <row r="516" spans="2:6" x14ac:dyDescent="0.3">
      <c r="B516" s="113">
        <v>512</v>
      </c>
      <c r="C516" s="113">
        <v>42.666666666666664</v>
      </c>
      <c r="D516" s="113">
        <v>42</v>
      </c>
      <c r="E516" s="113">
        <v>102</v>
      </c>
      <c r="F516" s="113">
        <v>-4.5785412976866446E-2</v>
      </c>
    </row>
    <row r="517" spans="2:6" x14ac:dyDescent="0.3">
      <c r="B517" s="113">
        <v>513</v>
      </c>
      <c r="C517" s="113">
        <v>42.75</v>
      </c>
      <c r="D517" s="113">
        <v>42</v>
      </c>
      <c r="E517" s="113">
        <v>102</v>
      </c>
      <c r="F517" s="113">
        <v>-4.5785412976866446E-2</v>
      </c>
    </row>
    <row r="518" spans="2:6" x14ac:dyDescent="0.3">
      <c r="B518" s="113">
        <v>514</v>
      </c>
      <c r="C518" s="113">
        <v>42.833333333333336</v>
      </c>
      <c r="D518" s="113">
        <v>42</v>
      </c>
      <c r="E518" s="113">
        <v>102</v>
      </c>
      <c r="F518" s="113">
        <v>-4.5785412976866446E-2</v>
      </c>
    </row>
    <row r="519" spans="2:6" x14ac:dyDescent="0.3">
      <c r="B519" s="113">
        <v>515</v>
      </c>
      <c r="C519" s="113">
        <v>42.916666666666664</v>
      </c>
      <c r="D519" s="113">
        <v>42</v>
      </c>
      <c r="E519" s="113">
        <v>102</v>
      </c>
      <c r="F519" s="113">
        <v>-4.5785412976866446E-2</v>
      </c>
    </row>
    <row r="520" spans="2:6" x14ac:dyDescent="0.3">
      <c r="B520" s="113">
        <v>516</v>
      </c>
      <c r="C520" s="113">
        <v>43</v>
      </c>
      <c r="D520" s="113">
        <v>43</v>
      </c>
      <c r="E520" s="113">
        <v>103</v>
      </c>
      <c r="F520" s="113">
        <v>-4.5785412976866446E-2</v>
      </c>
    </row>
    <row r="521" spans="2:6" x14ac:dyDescent="0.3">
      <c r="B521" s="113">
        <v>517</v>
      </c>
      <c r="C521" s="113">
        <v>43.083333333333336</v>
      </c>
      <c r="D521" s="113">
        <v>43</v>
      </c>
      <c r="E521" s="113">
        <v>103</v>
      </c>
      <c r="F521" s="113">
        <v>-4.5785412976866446E-2</v>
      </c>
    </row>
    <row r="522" spans="2:6" x14ac:dyDescent="0.3">
      <c r="B522" s="113">
        <v>518</v>
      </c>
      <c r="C522" s="113">
        <v>43.166666666666664</v>
      </c>
      <c r="D522" s="113">
        <v>43</v>
      </c>
      <c r="E522" s="113">
        <v>103</v>
      </c>
      <c r="F522" s="113">
        <v>-4.5785412976866446E-2</v>
      </c>
    </row>
    <row r="523" spans="2:6" x14ac:dyDescent="0.3">
      <c r="B523" s="113">
        <v>519</v>
      </c>
      <c r="C523" s="113">
        <v>43.25</v>
      </c>
      <c r="D523" s="113">
        <v>43</v>
      </c>
      <c r="E523" s="113">
        <v>103</v>
      </c>
      <c r="F523" s="113">
        <v>-4.5785412976866446E-2</v>
      </c>
    </row>
    <row r="524" spans="2:6" x14ac:dyDescent="0.3">
      <c r="B524" s="113">
        <v>520</v>
      </c>
      <c r="C524" s="113">
        <v>43.333333333333336</v>
      </c>
      <c r="D524" s="113">
        <v>43</v>
      </c>
      <c r="E524" s="113">
        <v>103</v>
      </c>
      <c r="F524" s="113">
        <v>-4.5785412976866446E-2</v>
      </c>
    </row>
    <row r="525" spans="2:6" x14ac:dyDescent="0.3">
      <c r="B525" s="113">
        <v>521</v>
      </c>
      <c r="C525" s="113">
        <v>43.416666666666664</v>
      </c>
      <c r="D525" s="113">
        <v>43</v>
      </c>
      <c r="E525" s="113">
        <v>103</v>
      </c>
      <c r="F525" s="113">
        <v>-5.0731888966284888E-2</v>
      </c>
    </row>
    <row r="526" spans="2:6" x14ac:dyDescent="0.3">
      <c r="B526" s="113">
        <v>522</v>
      </c>
      <c r="C526" s="113">
        <v>43.5</v>
      </c>
      <c r="D526" s="113">
        <v>43</v>
      </c>
      <c r="E526" s="113">
        <v>103</v>
      </c>
      <c r="F526" s="113">
        <v>-5.0731888966284888E-2</v>
      </c>
    </row>
    <row r="527" spans="2:6" x14ac:dyDescent="0.3">
      <c r="B527" s="113">
        <v>523</v>
      </c>
      <c r="C527" s="113">
        <v>43.583333333333336</v>
      </c>
      <c r="D527" s="113">
        <v>43</v>
      </c>
      <c r="E527" s="113">
        <v>103</v>
      </c>
      <c r="F527" s="113">
        <v>-5.0731888966284888E-2</v>
      </c>
    </row>
    <row r="528" spans="2:6" x14ac:dyDescent="0.3">
      <c r="B528" s="113">
        <v>524</v>
      </c>
      <c r="C528" s="113">
        <v>43.666666666666664</v>
      </c>
      <c r="D528" s="113">
        <v>43</v>
      </c>
      <c r="E528" s="113">
        <v>103</v>
      </c>
      <c r="F528" s="113">
        <v>-5.0731888966284888E-2</v>
      </c>
    </row>
    <row r="529" spans="2:6" x14ac:dyDescent="0.3">
      <c r="B529" s="113">
        <v>525</v>
      </c>
      <c r="C529" s="113">
        <v>43.75</v>
      </c>
      <c r="D529" s="113">
        <v>43</v>
      </c>
      <c r="E529" s="113">
        <v>103</v>
      </c>
      <c r="F529" s="113">
        <v>-5.0731888966284888E-2</v>
      </c>
    </row>
    <row r="530" spans="2:6" x14ac:dyDescent="0.3">
      <c r="B530" s="113">
        <v>526</v>
      </c>
      <c r="C530" s="113">
        <v>43.833333333333336</v>
      </c>
      <c r="D530" s="113">
        <v>43</v>
      </c>
      <c r="E530" s="113">
        <v>103</v>
      </c>
      <c r="F530" s="113">
        <v>-5.0731888966284888E-2</v>
      </c>
    </row>
    <row r="531" spans="2:6" x14ac:dyDescent="0.3">
      <c r="B531" s="113">
        <v>527</v>
      </c>
      <c r="C531" s="113">
        <v>43.916666666666664</v>
      </c>
      <c r="D531" s="113">
        <v>43</v>
      </c>
      <c r="E531" s="113">
        <v>103</v>
      </c>
      <c r="F531" s="113">
        <v>-5.0731888966284888E-2</v>
      </c>
    </row>
    <row r="532" spans="2:6" x14ac:dyDescent="0.3">
      <c r="B532" s="113">
        <v>528</v>
      </c>
      <c r="C532" s="113">
        <v>44</v>
      </c>
      <c r="D532" s="113">
        <v>44</v>
      </c>
      <c r="E532" s="113">
        <v>104</v>
      </c>
      <c r="F532" s="113">
        <v>-5.0731888966284888E-2</v>
      </c>
    </row>
    <row r="533" spans="2:6" x14ac:dyDescent="0.3">
      <c r="B533" s="113">
        <v>529</v>
      </c>
      <c r="C533" s="113">
        <v>44.083333333333336</v>
      </c>
      <c r="D533" s="113">
        <v>44</v>
      </c>
      <c r="E533" s="113">
        <v>104</v>
      </c>
      <c r="F533" s="113">
        <v>-5.0731888966284888E-2</v>
      </c>
    </row>
    <row r="534" spans="2:6" x14ac:dyDescent="0.3">
      <c r="B534" s="113">
        <v>530</v>
      </c>
      <c r="C534" s="113">
        <v>44.166666666666664</v>
      </c>
      <c r="D534" s="113">
        <v>44</v>
      </c>
      <c r="E534" s="113">
        <v>104</v>
      </c>
      <c r="F534" s="113">
        <v>-5.0731888966284888E-2</v>
      </c>
    </row>
    <row r="535" spans="2:6" x14ac:dyDescent="0.3">
      <c r="B535" s="113">
        <v>531</v>
      </c>
      <c r="C535" s="113">
        <v>44.25</v>
      </c>
      <c r="D535" s="113">
        <v>44</v>
      </c>
      <c r="E535" s="113">
        <v>104</v>
      </c>
      <c r="F535" s="113">
        <v>-5.0731888966284888E-2</v>
      </c>
    </row>
    <row r="536" spans="2:6" x14ac:dyDescent="0.3">
      <c r="B536" s="113">
        <v>532</v>
      </c>
      <c r="C536" s="113">
        <v>44.333333333333336</v>
      </c>
      <c r="D536" s="113">
        <v>44</v>
      </c>
      <c r="E536" s="113">
        <v>104</v>
      </c>
      <c r="F536" s="113">
        <v>-5.0731888966284888E-2</v>
      </c>
    </row>
    <row r="537" spans="2:6" x14ac:dyDescent="0.3">
      <c r="B537" s="113">
        <v>533</v>
      </c>
      <c r="C537" s="113">
        <v>44.416666666666664</v>
      </c>
      <c r="D537" s="113">
        <v>44</v>
      </c>
      <c r="E537" s="113">
        <v>104</v>
      </c>
      <c r="F537" s="113">
        <v>-5.0731888966284888E-2</v>
      </c>
    </row>
    <row r="538" spans="2:6" x14ac:dyDescent="0.3">
      <c r="B538" s="113">
        <v>534</v>
      </c>
      <c r="C538" s="113">
        <v>44.5</v>
      </c>
      <c r="D538" s="113">
        <v>44</v>
      </c>
      <c r="E538" s="113">
        <v>104</v>
      </c>
      <c r="F538" s="113">
        <v>-5.0731888966284888E-2</v>
      </c>
    </row>
    <row r="539" spans="2:6" x14ac:dyDescent="0.3">
      <c r="B539" s="113">
        <v>535</v>
      </c>
      <c r="C539" s="113">
        <v>44.583333333333336</v>
      </c>
      <c r="D539" s="113">
        <v>44</v>
      </c>
      <c r="E539" s="113">
        <v>104</v>
      </c>
      <c r="F539" s="113">
        <v>-5.0731888966284888E-2</v>
      </c>
    </row>
    <row r="540" spans="2:6" x14ac:dyDescent="0.3">
      <c r="B540" s="113">
        <v>536</v>
      </c>
      <c r="C540" s="113">
        <v>44.666666666666664</v>
      </c>
      <c r="D540" s="113">
        <v>44</v>
      </c>
      <c r="E540" s="113">
        <v>104</v>
      </c>
      <c r="F540" s="113">
        <v>-5.0731888966284888E-2</v>
      </c>
    </row>
    <row r="541" spans="2:6" x14ac:dyDescent="0.3">
      <c r="B541" s="113">
        <v>537</v>
      </c>
      <c r="C541" s="113">
        <v>44.75</v>
      </c>
      <c r="D541" s="113">
        <v>44</v>
      </c>
      <c r="E541" s="113">
        <v>104</v>
      </c>
      <c r="F541" s="113">
        <v>-5.0731888966284888E-2</v>
      </c>
    </row>
    <row r="542" spans="2:6" x14ac:dyDescent="0.3">
      <c r="B542" s="113">
        <v>538</v>
      </c>
      <c r="C542" s="113">
        <v>44.833333333333336</v>
      </c>
      <c r="D542" s="113">
        <v>44</v>
      </c>
      <c r="E542" s="113">
        <v>104</v>
      </c>
      <c r="F542" s="113">
        <v>-5.0731888966284888E-2</v>
      </c>
    </row>
    <row r="543" spans="2:6" x14ac:dyDescent="0.3">
      <c r="B543" s="113">
        <v>539</v>
      </c>
      <c r="C543" s="113">
        <v>44.916666666666664</v>
      </c>
      <c r="D543" s="113">
        <v>44</v>
      </c>
      <c r="E543" s="113">
        <v>104</v>
      </c>
      <c r="F543" s="113">
        <v>-5.0731888966284888E-2</v>
      </c>
    </row>
    <row r="544" spans="2:6" x14ac:dyDescent="0.3">
      <c r="B544" s="113">
        <v>540</v>
      </c>
      <c r="C544" s="113">
        <v>45</v>
      </c>
      <c r="D544" s="113">
        <v>45</v>
      </c>
      <c r="E544" s="113">
        <v>105</v>
      </c>
      <c r="F544" s="113">
        <v>-5.0731888966284888E-2</v>
      </c>
    </row>
    <row r="545" spans="2:6" x14ac:dyDescent="0.3">
      <c r="B545" s="113">
        <v>541</v>
      </c>
      <c r="C545" s="113">
        <v>45.083333333333336</v>
      </c>
      <c r="D545" s="113">
        <v>45</v>
      </c>
      <c r="E545" s="113">
        <v>105</v>
      </c>
      <c r="F545" s="113">
        <v>-5.0731888966284888E-2</v>
      </c>
    </row>
    <row r="546" spans="2:6" x14ac:dyDescent="0.3">
      <c r="B546" s="113">
        <v>542</v>
      </c>
      <c r="C546" s="113">
        <v>45.166666666666664</v>
      </c>
      <c r="D546" s="113">
        <v>45</v>
      </c>
      <c r="E546" s="113">
        <v>105</v>
      </c>
      <c r="F546" s="113">
        <v>-5.0731888966284888E-2</v>
      </c>
    </row>
    <row r="547" spans="2:6" x14ac:dyDescent="0.3">
      <c r="B547" s="113">
        <v>543</v>
      </c>
      <c r="C547" s="113">
        <v>45.25</v>
      </c>
      <c r="D547" s="113">
        <v>45</v>
      </c>
      <c r="E547" s="113">
        <v>105</v>
      </c>
      <c r="F547" s="113">
        <v>-5.0731888966284888E-2</v>
      </c>
    </row>
    <row r="548" spans="2:6" x14ac:dyDescent="0.3">
      <c r="B548" s="113">
        <v>544</v>
      </c>
      <c r="C548" s="113">
        <v>45.333333333333336</v>
      </c>
      <c r="D548" s="113">
        <v>45</v>
      </c>
      <c r="E548" s="113">
        <v>105</v>
      </c>
      <c r="F548" s="113">
        <v>-5.0731888966284888E-2</v>
      </c>
    </row>
    <row r="549" spans="2:6" x14ac:dyDescent="0.3">
      <c r="B549" s="113">
        <v>545</v>
      </c>
      <c r="C549" s="113">
        <v>45.416666666666664</v>
      </c>
      <c r="D549" s="113">
        <v>45</v>
      </c>
      <c r="E549" s="113">
        <v>105</v>
      </c>
      <c r="F549" s="113">
        <v>-5.0731888966284888E-2</v>
      </c>
    </row>
    <row r="550" spans="2:6" x14ac:dyDescent="0.3">
      <c r="B550" s="113">
        <v>546</v>
      </c>
      <c r="C550" s="113">
        <v>45.5</v>
      </c>
      <c r="D550" s="113">
        <v>45</v>
      </c>
      <c r="E550" s="113">
        <v>105</v>
      </c>
      <c r="F550" s="113">
        <v>-5.0731888966284888E-2</v>
      </c>
    </row>
    <row r="551" spans="2:6" x14ac:dyDescent="0.3">
      <c r="B551" s="113">
        <v>547</v>
      </c>
      <c r="C551" s="113">
        <v>45.583333333333336</v>
      </c>
      <c r="D551" s="113">
        <v>45</v>
      </c>
      <c r="E551" s="113">
        <v>105</v>
      </c>
      <c r="F551" s="113">
        <v>-5.0731888966284888E-2</v>
      </c>
    </row>
    <row r="552" spans="2:6" x14ac:dyDescent="0.3">
      <c r="B552" s="113">
        <v>548</v>
      </c>
      <c r="C552" s="113">
        <v>45.666666666666664</v>
      </c>
      <c r="D552" s="113">
        <v>45</v>
      </c>
      <c r="E552" s="113">
        <v>105</v>
      </c>
      <c r="F552" s="113">
        <v>-5.0731888966284888E-2</v>
      </c>
    </row>
    <row r="553" spans="2:6" x14ac:dyDescent="0.3">
      <c r="B553" s="113">
        <v>549</v>
      </c>
      <c r="C553" s="113">
        <v>45.75</v>
      </c>
      <c r="D553" s="113">
        <v>45</v>
      </c>
      <c r="E553" s="113">
        <v>105</v>
      </c>
      <c r="F553" s="113">
        <v>-5.0731888966284888E-2</v>
      </c>
    </row>
    <row r="554" spans="2:6" x14ac:dyDescent="0.3">
      <c r="B554" s="113">
        <v>550</v>
      </c>
      <c r="C554" s="113">
        <v>45.833333333333336</v>
      </c>
      <c r="D554" s="113">
        <v>45</v>
      </c>
      <c r="E554" s="113">
        <v>105</v>
      </c>
      <c r="F554" s="113">
        <v>-5.0731888966284888E-2</v>
      </c>
    </row>
    <row r="555" spans="2:6" x14ac:dyDescent="0.3">
      <c r="B555" s="113">
        <v>551</v>
      </c>
      <c r="C555" s="113">
        <v>45.916666666666664</v>
      </c>
      <c r="D555" s="113">
        <v>45</v>
      </c>
      <c r="E555" s="113">
        <v>105</v>
      </c>
      <c r="F555" s="113">
        <v>-5.0731888966284888E-2</v>
      </c>
    </row>
    <row r="556" spans="2:6" x14ac:dyDescent="0.3">
      <c r="B556" s="113">
        <v>552</v>
      </c>
      <c r="C556" s="113">
        <v>46</v>
      </c>
      <c r="D556" s="113">
        <v>46</v>
      </c>
      <c r="E556" s="113">
        <v>106</v>
      </c>
      <c r="F556" s="113">
        <v>-5.0731888966284888E-2</v>
      </c>
    </row>
    <row r="557" spans="2:6" x14ac:dyDescent="0.3">
      <c r="B557" s="113">
        <v>553</v>
      </c>
      <c r="C557" s="113">
        <v>46.083333333333336</v>
      </c>
      <c r="D557" s="113">
        <v>46</v>
      </c>
      <c r="E557" s="113">
        <v>106</v>
      </c>
      <c r="F557" s="113">
        <v>-5.0731888966284888E-2</v>
      </c>
    </row>
    <row r="558" spans="2:6" x14ac:dyDescent="0.3">
      <c r="B558" s="113">
        <v>554</v>
      </c>
      <c r="C558" s="113">
        <v>46.166666666666664</v>
      </c>
      <c r="D558" s="113">
        <v>46</v>
      </c>
      <c r="E558" s="113">
        <v>106</v>
      </c>
      <c r="F558" s="113">
        <v>-5.0731888966284888E-2</v>
      </c>
    </row>
    <row r="559" spans="2:6" x14ac:dyDescent="0.3">
      <c r="B559" s="113">
        <v>555</v>
      </c>
      <c r="C559" s="113">
        <v>46.25</v>
      </c>
      <c r="D559" s="113">
        <v>46</v>
      </c>
      <c r="E559" s="113">
        <v>106</v>
      </c>
      <c r="F559" s="113">
        <v>-5.0731888966284888E-2</v>
      </c>
    </row>
    <row r="560" spans="2:6" x14ac:dyDescent="0.3">
      <c r="B560" s="113">
        <v>556</v>
      </c>
      <c r="C560" s="113">
        <v>46.333333333333336</v>
      </c>
      <c r="D560" s="113">
        <v>46</v>
      </c>
      <c r="E560" s="113">
        <v>106</v>
      </c>
      <c r="F560" s="113">
        <v>-5.0731888966284888E-2</v>
      </c>
    </row>
    <row r="561" spans="2:6" x14ac:dyDescent="0.3">
      <c r="B561" s="113">
        <v>557</v>
      </c>
      <c r="C561" s="113">
        <v>46.416666666666664</v>
      </c>
      <c r="D561" s="113">
        <v>46</v>
      </c>
      <c r="E561" s="113">
        <v>106</v>
      </c>
      <c r="F561" s="113">
        <v>-5.0731888966284888E-2</v>
      </c>
    </row>
    <row r="562" spans="2:6" x14ac:dyDescent="0.3">
      <c r="B562" s="113">
        <v>558</v>
      </c>
      <c r="C562" s="113">
        <v>46.5</v>
      </c>
      <c r="D562" s="113">
        <v>46</v>
      </c>
      <c r="E562" s="113">
        <v>106</v>
      </c>
      <c r="F562" s="113">
        <v>-5.0731888966284888E-2</v>
      </c>
    </row>
    <row r="563" spans="2:6" x14ac:dyDescent="0.3">
      <c r="B563" s="113">
        <v>559</v>
      </c>
      <c r="C563" s="113">
        <v>46.583333333333336</v>
      </c>
      <c r="D563" s="113">
        <v>46</v>
      </c>
      <c r="E563" s="113">
        <v>106</v>
      </c>
      <c r="F563" s="113">
        <v>-5.0731888966284888E-2</v>
      </c>
    </row>
    <row r="564" spans="2:6" x14ac:dyDescent="0.3">
      <c r="B564" s="113">
        <v>560</v>
      </c>
      <c r="C564" s="113">
        <v>46.666666666666664</v>
      </c>
      <c r="D564" s="113">
        <v>46</v>
      </c>
      <c r="E564" s="113">
        <v>106</v>
      </c>
      <c r="F564" s="113">
        <v>-5.0731888966284888E-2</v>
      </c>
    </row>
    <row r="565" spans="2:6" x14ac:dyDescent="0.3">
      <c r="B565" s="113">
        <v>561</v>
      </c>
      <c r="C565" s="113">
        <v>46.75</v>
      </c>
      <c r="D565" s="113">
        <v>46</v>
      </c>
      <c r="E565" s="113">
        <v>106</v>
      </c>
      <c r="F565" s="113">
        <v>-5.0731888966284888E-2</v>
      </c>
    </row>
    <row r="566" spans="2:6" x14ac:dyDescent="0.3">
      <c r="B566" s="113">
        <v>562</v>
      </c>
      <c r="C566" s="113">
        <v>46.833333333333336</v>
      </c>
      <c r="D566" s="113">
        <v>46</v>
      </c>
      <c r="E566" s="113">
        <v>106</v>
      </c>
      <c r="F566" s="113">
        <v>-5.0731888966284888E-2</v>
      </c>
    </row>
    <row r="567" spans="2:6" x14ac:dyDescent="0.3">
      <c r="B567" s="113">
        <v>563</v>
      </c>
      <c r="C567" s="113">
        <v>46.916666666666664</v>
      </c>
      <c r="D567" s="113">
        <v>46</v>
      </c>
      <c r="E567" s="113">
        <v>106</v>
      </c>
      <c r="F567" s="113">
        <v>-5.0731888966284888E-2</v>
      </c>
    </row>
    <row r="568" spans="2:6" x14ac:dyDescent="0.3">
      <c r="B568" s="113">
        <v>564</v>
      </c>
      <c r="C568" s="113">
        <v>47</v>
      </c>
      <c r="D568" s="113">
        <v>47</v>
      </c>
      <c r="E568" s="113">
        <v>107</v>
      </c>
      <c r="F568" s="113">
        <v>-5.0731888966284888E-2</v>
      </c>
    </row>
    <row r="569" spans="2:6" x14ac:dyDescent="0.3">
      <c r="B569" s="113">
        <v>565</v>
      </c>
      <c r="C569" s="113">
        <v>47.083333333333336</v>
      </c>
      <c r="D569" s="113">
        <v>47</v>
      </c>
      <c r="E569" s="113">
        <v>107</v>
      </c>
      <c r="F569" s="113">
        <v>-5.0731888966284888E-2</v>
      </c>
    </row>
    <row r="570" spans="2:6" x14ac:dyDescent="0.3">
      <c r="B570" s="113">
        <v>566</v>
      </c>
      <c r="C570" s="113">
        <v>47.166666666666664</v>
      </c>
      <c r="D570" s="113">
        <v>47</v>
      </c>
      <c r="E570" s="113">
        <v>107</v>
      </c>
      <c r="F570" s="113">
        <v>-5.0731888966284888E-2</v>
      </c>
    </row>
    <row r="571" spans="2:6" x14ac:dyDescent="0.3">
      <c r="B571" s="113">
        <v>567</v>
      </c>
      <c r="C571" s="113">
        <v>47.25</v>
      </c>
      <c r="D571" s="113">
        <v>47</v>
      </c>
      <c r="E571" s="113">
        <v>107</v>
      </c>
      <c r="F571" s="113">
        <v>-5.0731888966284888E-2</v>
      </c>
    </row>
    <row r="572" spans="2:6" x14ac:dyDescent="0.3">
      <c r="B572" s="113">
        <v>568</v>
      </c>
      <c r="C572" s="113">
        <v>47.333333333333336</v>
      </c>
      <c r="D572" s="113">
        <v>47</v>
      </c>
      <c r="E572" s="113">
        <v>107</v>
      </c>
      <c r="F572" s="113">
        <v>-5.0731888966284888E-2</v>
      </c>
    </row>
    <row r="573" spans="2:6" x14ac:dyDescent="0.3">
      <c r="B573" s="113">
        <v>569</v>
      </c>
      <c r="C573" s="113">
        <v>47.416666666666664</v>
      </c>
      <c r="D573" s="113">
        <v>47</v>
      </c>
      <c r="E573" s="113">
        <v>107</v>
      </c>
      <c r="F573" s="113">
        <v>-5.0731888966284888E-2</v>
      </c>
    </row>
    <row r="574" spans="2:6" x14ac:dyDescent="0.3">
      <c r="B574" s="113">
        <v>570</v>
      </c>
      <c r="C574" s="113">
        <v>47.5</v>
      </c>
      <c r="D574" s="113">
        <v>47</v>
      </c>
      <c r="E574" s="113">
        <v>107</v>
      </c>
      <c r="F574" s="113">
        <v>-5.0731888966284888E-2</v>
      </c>
    </row>
    <row r="575" spans="2:6" x14ac:dyDescent="0.3">
      <c r="B575" s="113">
        <v>571</v>
      </c>
      <c r="C575" s="113">
        <v>47.583333333333336</v>
      </c>
      <c r="D575" s="113">
        <v>47</v>
      </c>
      <c r="E575" s="113">
        <v>107</v>
      </c>
      <c r="F575" s="113">
        <v>-5.0731888966284888E-2</v>
      </c>
    </row>
    <row r="576" spans="2:6" x14ac:dyDescent="0.3">
      <c r="B576" s="113">
        <v>572</v>
      </c>
      <c r="C576" s="113">
        <v>47.666666666666664</v>
      </c>
      <c r="D576" s="113">
        <v>47</v>
      </c>
      <c r="E576" s="113">
        <v>107</v>
      </c>
      <c r="F576" s="113">
        <v>-5.0731888966284888E-2</v>
      </c>
    </row>
    <row r="577" spans="2:6" x14ac:dyDescent="0.3">
      <c r="B577" s="113">
        <v>573</v>
      </c>
      <c r="C577" s="113">
        <v>47.75</v>
      </c>
      <c r="D577" s="113">
        <v>47</v>
      </c>
      <c r="E577" s="113">
        <v>107</v>
      </c>
      <c r="F577" s="113">
        <v>-5.0731888966284888E-2</v>
      </c>
    </row>
    <row r="578" spans="2:6" x14ac:dyDescent="0.3">
      <c r="B578" s="113">
        <v>574</v>
      </c>
      <c r="C578" s="113">
        <v>47.833333333333336</v>
      </c>
      <c r="D578" s="113">
        <v>47</v>
      </c>
      <c r="E578" s="113">
        <v>107</v>
      </c>
      <c r="F578" s="113">
        <v>-5.5745456366685153E-2</v>
      </c>
    </row>
    <row r="579" spans="2:6" x14ac:dyDescent="0.3">
      <c r="B579" s="113">
        <v>575</v>
      </c>
      <c r="C579" s="113">
        <v>47.916666666666664</v>
      </c>
      <c r="D579" s="113">
        <v>47</v>
      </c>
      <c r="E579" s="113">
        <v>107</v>
      </c>
      <c r="F579" s="113">
        <v>-5.5745456366685153E-2</v>
      </c>
    </row>
    <row r="580" spans="2:6" x14ac:dyDescent="0.3">
      <c r="B580" s="113">
        <v>576</v>
      </c>
      <c r="C580" s="113">
        <v>48</v>
      </c>
      <c r="D580" s="113">
        <v>48</v>
      </c>
      <c r="E580" s="113">
        <v>108</v>
      </c>
      <c r="F580" s="113">
        <v>-5.5745456366685153E-2</v>
      </c>
    </row>
    <row r="581" spans="2:6" x14ac:dyDescent="0.3">
      <c r="B581" s="113">
        <v>577</v>
      </c>
      <c r="C581" s="113">
        <v>48.083333333333336</v>
      </c>
      <c r="D581" s="113">
        <v>48</v>
      </c>
      <c r="E581" s="113">
        <v>108</v>
      </c>
      <c r="F581" s="113">
        <v>-5.5745456366685153E-2</v>
      </c>
    </row>
    <row r="582" spans="2:6" x14ac:dyDescent="0.3">
      <c r="B582" s="113">
        <v>578</v>
      </c>
      <c r="C582" s="113">
        <v>48.166666666666664</v>
      </c>
      <c r="D582" s="113">
        <v>48</v>
      </c>
      <c r="E582" s="113">
        <v>108</v>
      </c>
      <c r="F582" s="113">
        <v>-5.5745456366685153E-2</v>
      </c>
    </row>
    <row r="583" spans="2:6" x14ac:dyDescent="0.3">
      <c r="B583" s="113">
        <v>579</v>
      </c>
      <c r="C583" s="113">
        <v>48.25</v>
      </c>
      <c r="D583" s="113">
        <v>48</v>
      </c>
      <c r="E583" s="113">
        <v>108</v>
      </c>
      <c r="F583" s="113">
        <v>-5.5745456366685153E-2</v>
      </c>
    </row>
    <row r="584" spans="2:6" x14ac:dyDescent="0.3">
      <c r="B584" s="113">
        <v>580</v>
      </c>
      <c r="C584" s="113">
        <v>48.333333333333336</v>
      </c>
      <c r="D584" s="113">
        <v>48</v>
      </c>
      <c r="E584" s="113">
        <v>108</v>
      </c>
      <c r="F584" s="113">
        <v>-5.5745456366685153E-2</v>
      </c>
    </row>
    <row r="585" spans="2:6" x14ac:dyDescent="0.3">
      <c r="B585" s="113">
        <v>581</v>
      </c>
      <c r="C585" s="113">
        <v>48.416666666666664</v>
      </c>
      <c r="D585" s="113">
        <v>48</v>
      </c>
      <c r="E585" s="113">
        <v>108</v>
      </c>
      <c r="F585" s="113">
        <v>-5.5745456366685153E-2</v>
      </c>
    </row>
    <row r="586" spans="2:6" x14ac:dyDescent="0.3">
      <c r="B586" s="113">
        <v>582</v>
      </c>
      <c r="C586" s="113">
        <v>48.5</v>
      </c>
      <c r="D586" s="113">
        <v>48</v>
      </c>
      <c r="E586" s="113">
        <v>108</v>
      </c>
      <c r="F586" s="113">
        <v>-5.5745456366685153E-2</v>
      </c>
    </row>
    <row r="587" spans="2:6" x14ac:dyDescent="0.3">
      <c r="B587" s="113">
        <v>583</v>
      </c>
      <c r="C587" s="113">
        <v>48.583333333333336</v>
      </c>
      <c r="D587" s="113">
        <v>48</v>
      </c>
      <c r="E587" s="113">
        <v>108</v>
      </c>
      <c r="F587" s="113">
        <v>-5.5745456366685153E-2</v>
      </c>
    </row>
    <row r="588" spans="2:6" x14ac:dyDescent="0.3">
      <c r="B588" s="113">
        <v>584</v>
      </c>
      <c r="C588" s="113">
        <v>48.666666666666664</v>
      </c>
      <c r="D588" s="113">
        <v>48</v>
      </c>
      <c r="E588" s="113">
        <v>108</v>
      </c>
      <c r="F588" s="113">
        <v>-5.5745456366685153E-2</v>
      </c>
    </row>
    <row r="589" spans="2:6" x14ac:dyDescent="0.3">
      <c r="B589" s="113">
        <v>585</v>
      </c>
      <c r="C589" s="113">
        <v>48.75</v>
      </c>
      <c r="D589" s="113">
        <v>48</v>
      </c>
      <c r="E589" s="113">
        <v>108</v>
      </c>
      <c r="F589" s="113">
        <v>-5.5745456366685153E-2</v>
      </c>
    </row>
    <row r="590" spans="2:6" x14ac:dyDescent="0.3">
      <c r="B590" s="113">
        <v>586</v>
      </c>
      <c r="C590" s="113">
        <v>48.833333333333336</v>
      </c>
      <c r="D590" s="113">
        <v>48</v>
      </c>
      <c r="E590" s="113">
        <v>108</v>
      </c>
      <c r="F590" s="113">
        <v>-5.5745456366685153E-2</v>
      </c>
    </row>
    <row r="591" spans="2:6" x14ac:dyDescent="0.3">
      <c r="B591" s="113">
        <v>587</v>
      </c>
      <c r="C591" s="113">
        <v>48.916666666666664</v>
      </c>
      <c r="D591" s="113">
        <v>48</v>
      </c>
      <c r="E591" s="113">
        <v>108</v>
      </c>
      <c r="F591" s="113">
        <v>-5.5745456366685153E-2</v>
      </c>
    </row>
    <row r="592" spans="2:6" x14ac:dyDescent="0.3">
      <c r="B592" s="113">
        <v>588</v>
      </c>
      <c r="C592" s="113">
        <v>49</v>
      </c>
      <c r="D592" s="113">
        <v>49</v>
      </c>
      <c r="E592" s="113">
        <v>109</v>
      </c>
      <c r="F592" s="113">
        <v>-5.5745456366685153E-2</v>
      </c>
    </row>
    <row r="593" spans="2:6" x14ac:dyDescent="0.3">
      <c r="B593" s="113">
        <v>589</v>
      </c>
      <c r="C593" s="113">
        <v>49.083333333333336</v>
      </c>
      <c r="D593" s="113">
        <v>49</v>
      </c>
      <c r="E593" s="113">
        <v>109</v>
      </c>
      <c r="F593" s="113">
        <v>-5.5745456366685153E-2</v>
      </c>
    </row>
    <row r="594" spans="2:6" x14ac:dyDescent="0.3">
      <c r="B594" s="113">
        <v>590</v>
      </c>
      <c r="C594" s="113">
        <v>49.166666666666664</v>
      </c>
      <c r="D594" s="113">
        <v>49</v>
      </c>
      <c r="E594" s="113">
        <v>109</v>
      </c>
      <c r="F594" s="113">
        <v>-5.5745456366685153E-2</v>
      </c>
    </row>
    <row r="595" spans="2:6" x14ac:dyDescent="0.3">
      <c r="B595" s="113">
        <v>591</v>
      </c>
      <c r="C595" s="113">
        <v>49.25</v>
      </c>
      <c r="D595" s="113">
        <v>49</v>
      </c>
      <c r="E595" s="113">
        <v>109</v>
      </c>
      <c r="F595" s="113">
        <v>-5.5745456366685153E-2</v>
      </c>
    </row>
    <row r="596" spans="2:6" x14ac:dyDescent="0.3">
      <c r="B596" s="113">
        <v>592</v>
      </c>
      <c r="C596" s="113">
        <v>49.333333333333336</v>
      </c>
      <c r="D596" s="113">
        <v>49</v>
      </c>
      <c r="E596" s="113">
        <v>109</v>
      </c>
      <c r="F596" s="113">
        <v>-5.5745456366685153E-2</v>
      </c>
    </row>
    <row r="597" spans="2:6" x14ac:dyDescent="0.3">
      <c r="B597" s="113">
        <v>593</v>
      </c>
      <c r="C597" s="113">
        <v>49.416666666666664</v>
      </c>
      <c r="D597" s="113">
        <v>49</v>
      </c>
      <c r="E597" s="113">
        <v>109</v>
      </c>
      <c r="F597" s="113">
        <v>-5.5745456366685153E-2</v>
      </c>
    </row>
    <row r="598" spans="2:6" x14ac:dyDescent="0.3">
      <c r="B598" s="113">
        <v>594</v>
      </c>
      <c r="C598" s="113">
        <v>49.5</v>
      </c>
      <c r="D598" s="113">
        <v>49</v>
      </c>
      <c r="E598" s="113">
        <v>109</v>
      </c>
      <c r="F598" s="113">
        <v>-5.5745456366685153E-2</v>
      </c>
    </row>
    <row r="599" spans="2:6" x14ac:dyDescent="0.3">
      <c r="B599" s="113">
        <v>595</v>
      </c>
      <c r="C599" s="113">
        <v>49.583333333333336</v>
      </c>
      <c r="D599" s="113">
        <v>49</v>
      </c>
      <c r="E599" s="113">
        <v>109</v>
      </c>
      <c r="F599" s="113">
        <v>-5.5745456366685153E-2</v>
      </c>
    </row>
    <row r="600" spans="2:6" x14ac:dyDescent="0.3">
      <c r="B600" s="113">
        <v>596</v>
      </c>
      <c r="C600" s="113">
        <v>49.666666666666664</v>
      </c>
      <c r="D600" s="113">
        <v>49</v>
      </c>
      <c r="E600" s="113">
        <v>109</v>
      </c>
      <c r="F600" s="113">
        <v>-5.5745456366685153E-2</v>
      </c>
    </row>
    <row r="601" spans="2:6" x14ac:dyDescent="0.3">
      <c r="B601" s="113">
        <v>597</v>
      </c>
      <c r="C601" s="113">
        <v>49.75</v>
      </c>
      <c r="D601" s="113">
        <v>49</v>
      </c>
      <c r="E601" s="113">
        <v>109</v>
      </c>
      <c r="F601" s="113">
        <v>-5.5745456366685153E-2</v>
      </c>
    </row>
    <row r="602" spans="2:6" x14ac:dyDescent="0.3">
      <c r="B602" s="113">
        <v>598</v>
      </c>
      <c r="C602" s="113">
        <v>49.833333333333336</v>
      </c>
      <c r="D602" s="113">
        <v>49</v>
      </c>
      <c r="E602" s="113">
        <v>109</v>
      </c>
      <c r="F602" s="113">
        <v>-5.5745456366685153E-2</v>
      </c>
    </row>
    <row r="603" spans="2:6" x14ac:dyDescent="0.3">
      <c r="B603" s="113">
        <v>599</v>
      </c>
      <c r="C603" s="113">
        <v>49.916666666666664</v>
      </c>
      <c r="D603" s="113">
        <v>49</v>
      </c>
      <c r="E603" s="113">
        <v>109</v>
      </c>
      <c r="F603" s="113">
        <v>-5.5745456366685153E-2</v>
      </c>
    </row>
    <row r="604" spans="2:6" x14ac:dyDescent="0.3">
      <c r="B604" s="113">
        <v>600</v>
      </c>
      <c r="C604" s="113">
        <v>50</v>
      </c>
      <c r="D604" s="113">
        <v>50</v>
      </c>
      <c r="E604" s="113">
        <v>110</v>
      </c>
      <c r="F604" s="113">
        <v>-5.5745456366685153E-2</v>
      </c>
    </row>
    <row r="605" spans="2:6" x14ac:dyDescent="0.3">
      <c r="B605" s="113">
        <v>601</v>
      </c>
      <c r="C605" s="113">
        <v>50.083333333333336</v>
      </c>
      <c r="D605" s="113">
        <v>50</v>
      </c>
      <c r="E605" s="113">
        <v>110</v>
      </c>
      <c r="F605" s="113">
        <v>-5.5745456366685153E-2</v>
      </c>
    </row>
    <row r="606" spans="2:6" x14ac:dyDescent="0.3">
      <c r="B606" s="113">
        <v>602</v>
      </c>
      <c r="C606" s="113">
        <v>50.166666666666664</v>
      </c>
      <c r="D606" s="113">
        <v>50</v>
      </c>
      <c r="E606" s="113">
        <v>110</v>
      </c>
      <c r="F606" s="113">
        <v>-5.5745456366685153E-2</v>
      </c>
    </row>
    <row r="607" spans="2:6" x14ac:dyDescent="0.3">
      <c r="B607" s="113">
        <v>603</v>
      </c>
      <c r="C607" s="113">
        <v>50.25</v>
      </c>
      <c r="D607" s="113">
        <v>50</v>
      </c>
      <c r="E607" s="113">
        <v>110</v>
      </c>
      <c r="F607" s="113">
        <v>-5.5745456366685153E-2</v>
      </c>
    </row>
    <row r="608" spans="2:6" x14ac:dyDescent="0.3">
      <c r="B608" s="113">
        <v>604</v>
      </c>
      <c r="C608" s="113">
        <v>50.333333333333336</v>
      </c>
      <c r="D608" s="113">
        <v>50</v>
      </c>
      <c r="E608" s="113">
        <v>110</v>
      </c>
      <c r="F608" s="113">
        <v>-5.5745456366685153E-2</v>
      </c>
    </row>
    <row r="609" spans="2:6" x14ac:dyDescent="0.3">
      <c r="B609" s="113">
        <v>605</v>
      </c>
      <c r="C609" s="113">
        <v>50.416666666666664</v>
      </c>
      <c r="D609" s="113">
        <v>50</v>
      </c>
      <c r="E609" s="113">
        <v>110</v>
      </c>
      <c r="F609" s="113">
        <v>-5.5745456366685153E-2</v>
      </c>
    </row>
    <row r="610" spans="2:6" x14ac:dyDescent="0.3">
      <c r="B610" s="113">
        <v>606</v>
      </c>
      <c r="C610" s="113">
        <v>50.5</v>
      </c>
      <c r="D610" s="113">
        <v>50</v>
      </c>
      <c r="E610" s="113">
        <v>110</v>
      </c>
      <c r="F610" s="113">
        <v>-5.5745456366685153E-2</v>
      </c>
    </row>
    <row r="611" spans="2:6" x14ac:dyDescent="0.3">
      <c r="B611" s="113">
        <v>607</v>
      </c>
      <c r="C611" s="113">
        <v>50.583333333333336</v>
      </c>
      <c r="D611" s="113">
        <v>50</v>
      </c>
      <c r="E611" s="113">
        <v>110</v>
      </c>
      <c r="F611" s="113">
        <v>-5.5745456366685153E-2</v>
      </c>
    </row>
    <row r="612" spans="2:6" x14ac:dyDescent="0.3">
      <c r="B612" s="113">
        <v>608</v>
      </c>
      <c r="C612" s="113">
        <v>50.666666666666664</v>
      </c>
      <c r="D612" s="113">
        <v>50</v>
      </c>
      <c r="E612" s="113">
        <v>110</v>
      </c>
      <c r="F612" s="113">
        <v>-5.5745456366685153E-2</v>
      </c>
    </row>
    <row r="613" spans="2:6" x14ac:dyDescent="0.3">
      <c r="B613" s="113">
        <v>609</v>
      </c>
      <c r="C613" s="113">
        <v>50.75</v>
      </c>
      <c r="D613" s="113">
        <v>50</v>
      </c>
      <c r="E613" s="113">
        <v>110</v>
      </c>
      <c r="F613" s="113">
        <v>-5.5745456366685153E-2</v>
      </c>
    </row>
    <row r="614" spans="2:6" x14ac:dyDescent="0.3">
      <c r="B614" s="113">
        <v>610</v>
      </c>
      <c r="C614" s="113">
        <v>50.833333333333336</v>
      </c>
      <c r="D614" s="113">
        <v>50</v>
      </c>
      <c r="E614" s="113">
        <v>110</v>
      </c>
      <c r="F614" s="113">
        <v>-5.5745456366685153E-2</v>
      </c>
    </row>
    <row r="615" spans="2:6" x14ac:dyDescent="0.3">
      <c r="B615" s="113">
        <v>611</v>
      </c>
      <c r="C615" s="113">
        <v>50.916666666666664</v>
      </c>
      <c r="D615" s="113">
        <v>50</v>
      </c>
      <c r="E615" s="113">
        <v>110</v>
      </c>
      <c r="F615" s="113">
        <v>-5.5745456366685153E-2</v>
      </c>
    </row>
    <row r="616" spans="2:6" x14ac:dyDescent="0.3">
      <c r="B616" s="113">
        <v>612</v>
      </c>
      <c r="C616" s="113">
        <v>51</v>
      </c>
      <c r="D616" s="113">
        <v>51</v>
      </c>
      <c r="E616" s="113">
        <v>111</v>
      </c>
      <c r="F616" s="113">
        <v>-5.5745456366685153E-2</v>
      </c>
    </row>
    <row r="617" spans="2:6" x14ac:dyDescent="0.3">
      <c r="B617" s="113">
        <v>613</v>
      </c>
      <c r="C617" s="113">
        <v>51.083333333333336</v>
      </c>
      <c r="D617" s="113">
        <v>51</v>
      </c>
      <c r="E617" s="113">
        <v>111</v>
      </c>
      <c r="F617" s="113">
        <v>-5.5745456366685153E-2</v>
      </c>
    </row>
    <row r="618" spans="2:6" x14ac:dyDescent="0.3">
      <c r="B618" s="113">
        <v>614</v>
      </c>
      <c r="C618" s="113">
        <v>51.166666666666664</v>
      </c>
      <c r="D618" s="113">
        <v>51</v>
      </c>
      <c r="E618" s="113">
        <v>111</v>
      </c>
      <c r="F618" s="113">
        <v>-5.5745456366685153E-2</v>
      </c>
    </row>
    <row r="619" spans="2:6" x14ac:dyDescent="0.3">
      <c r="B619" s="113">
        <v>615</v>
      </c>
      <c r="C619" s="113">
        <v>51.25</v>
      </c>
      <c r="D619" s="113">
        <v>51</v>
      </c>
      <c r="E619" s="113">
        <v>111</v>
      </c>
      <c r="F619" s="113">
        <v>-5.5745456366685153E-2</v>
      </c>
    </row>
    <row r="620" spans="2:6" x14ac:dyDescent="0.3">
      <c r="B620" s="113">
        <v>616</v>
      </c>
      <c r="C620" s="113">
        <v>51.333333333333336</v>
      </c>
      <c r="D620" s="113">
        <v>51</v>
      </c>
      <c r="E620" s="113">
        <v>111</v>
      </c>
      <c r="F620" s="113">
        <v>-5.5745456366685153E-2</v>
      </c>
    </row>
    <row r="621" spans="2:6" x14ac:dyDescent="0.3">
      <c r="B621" s="113">
        <v>617</v>
      </c>
      <c r="C621" s="113">
        <v>51.416666666666664</v>
      </c>
      <c r="D621" s="113">
        <v>51</v>
      </c>
      <c r="E621" s="113">
        <v>111</v>
      </c>
      <c r="F621" s="113">
        <v>-5.5745456366685153E-2</v>
      </c>
    </row>
    <row r="622" spans="2:6" x14ac:dyDescent="0.3">
      <c r="B622" s="113">
        <v>618</v>
      </c>
      <c r="C622" s="113">
        <v>51.5</v>
      </c>
      <c r="D622" s="113">
        <v>51</v>
      </c>
      <c r="E622" s="113">
        <v>111</v>
      </c>
      <c r="F622" s="113">
        <v>-5.5745456366685153E-2</v>
      </c>
    </row>
    <row r="623" spans="2:6" x14ac:dyDescent="0.3">
      <c r="B623" s="113">
        <v>619</v>
      </c>
      <c r="C623" s="113">
        <v>51.583333333333336</v>
      </c>
      <c r="D623" s="113">
        <v>51</v>
      </c>
      <c r="E623" s="113">
        <v>111</v>
      </c>
      <c r="F623" s="113">
        <v>-5.5745456366685153E-2</v>
      </c>
    </row>
    <row r="624" spans="2:6" x14ac:dyDescent="0.3">
      <c r="B624" s="113">
        <v>620</v>
      </c>
      <c r="C624" s="113">
        <v>51.666666666666664</v>
      </c>
      <c r="D624" s="113">
        <v>51</v>
      </c>
      <c r="E624" s="113">
        <v>111</v>
      </c>
      <c r="F624" s="113">
        <v>-5.5745456366685153E-2</v>
      </c>
    </row>
    <row r="625" spans="2:6" x14ac:dyDescent="0.3">
      <c r="B625" s="113">
        <v>621</v>
      </c>
      <c r="C625" s="113">
        <v>51.75</v>
      </c>
      <c r="D625" s="113">
        <v>51</v>
      </c>
      <c r="E625" s="113">
        <v>111</v>
      </c>
      <c r="F625" s="113">
        <v>-5.5745456366685153E-2</v>
      </c>
    </row>
    <row r="626" spans="2:6" x14ac:dyDescent="0.3">
      <c r="B626" s="113">
        <v>622</v>
      </c>
      <c r="C626" s="113">
        <v>51.833333333333336</v>
      </c>
      <c r="D626" s="113">
        <v>51</v>
      </c>
      <c r="E626" s="113">
        <v>111</v>
      </c>
      <c r="F626" s="113">
        <v>-5.5745456366685153E-2</v>
      </c>
    </row>
    <row r="627" spans="2:6" x14ac:dyDescent="0.3">
      <c r="B627" s="113">
        <v>623</v>
      </c>
      <c r="C627" s="113">
        <v>51.916666666666664</v>
      </c>
      <c r="D627" s="113">
        <v>51</v>
      </c>
      <c r="E627" s="113">
        <v>111</v>
      </c>
      <c r="F627" s="113">
        <v>-5.5745456366685153E-2</v>
      </c>
    </row>
    <row r="628" spans="2:6" x14ac:dyDescent="0.3">
      <c r="B628" s="113">
        <v>624</v>
      </c>
      <c r="C628" s="113">
        <v>52</v>
      </c>
      <c r="D628" s="113">
        <v>52</v>
      </c>
      <c r="E628" s="113">
        <v>112</v>
      </c>
      <c r="F628" s="113">
        <v>-5.5745456366685153E-2</v>
      </c>
    </row>
    <row r="629" spans="2:6" x14ac:dyDescent="0.3">
      <c r="B629" s="113">
        <v>625</v>
      </c>
      <c r="C629" s="113">
        <v>52.083333333333336</v>
      </c>
      <c r="D629" s="113">
        <v>52</v>
      </c>
      <c r="E629" s="113">
        <v>112</v>
      </c>
      <c r="F629" s="113">
        <v>-5.5745456366685153E-2</v>
      </c>
    </row>
    <row r="630" spans="2:6" x14ac:dyDescent="0.3">
      <c r="B630" s="113">
        <v>626</v>
      </c>
      <c r="C630" s="113">
        <v>52.166666666666664</v>
      </c>
      <c r="D630" s="113">
        <v>52</v>
      </c>
      <c r="E630" s="113">
        <v>112</v>
      </c>
      <c r="F630" s="113">
        <v>-6.0826168940540271E-2</v>
      </c>
    </row>
    <row r="631" spans="2:6" x14ac:dyDescent="0.3">
      <c r="B631" s="113">
        <v>627</v>
      </c>
      <c r="C631" s="113">
        <v>52.25</v>
      </c>
      <c r="D631" s="113">
        <v>52</v>
      </c>
      <c r="E631" s="113">
        <v>112</v>
      </c>
      <c r="F631" s="113">
        <v>-6.0826168940540271E-2</v>
      </c>
    </row>
    <row r="632" spans="2:6" x14ac:dyDescent="0.3">
      <c r="B632" s="113">
        <v>628</v>
      </c>
      <c r="C632" s="113">
        <v>52.333333333333336</v>
      </c>
      <c r="D632" s="113">
        <v>52</v>
      </c>
      <c r="E632" s="113">
        <v>112</v>
      </c>
      <c r="F632" s="113">
        <v>-6.0826168940540271E-2</v>
      </c>
    </row>
    <row r="633" spans="2:6" x14ac:dyDescent="0.3">
      <c r="B633" s="113">
        <v>629</v>
      </c>
      <c r="C633" s="113">
        <v>52.416666666666664</v>
      </c>
      <c r="D633" s="113">
        <v>52</v>
      </c>
      <c r="E633" s="113">
        <v>112</v>
      </c>
      <c r="F633" s="113">
        <v>-6.0826168940540271E-2</v>
      </c>
    </row>
    <row r="634" spans="2:6" x14ac:dyDescent="0.3">
      <c r="B634" s="113">
        <v>630</v>
      </c>
      <c r="C634" s="113">
        <v>52.5</v>
      </c>
      <c r="D634" s="113">
        <v>52</v>
      </c>
      <c r="E634" s="113">
        <v>112</v>
      </c>
      <c r="F634" s="113">
        <v>-6.0826168940540271E-2</v>
      </c>
    </row>
    <row r="635" spans="2:6" x14ac:dyDescent="0.3">
      <c r="B635" s="113">
        <v>631</v>
      </c>
      <c r="C635" s="113">
        <v>52.583333333333336</v>
      </c>
      <c r="D635" s="113">
        <v>52</v>
      </c>
      <c r="E635" s="113">
        <v>112</v>
      </c>
      <c r="F635" s="113">
        <v>-6.0826168940540271E-2</v>
      </c>
    </row>
    <row r="636" spans="2:6" x14ac:dyDescent="0.3">
      <c r="B636" s="113">
        <v>632</v>
      </c>
      <c r="C636" s="113">
        <v>52.666666666666664</v>
      </c>
      <c r="D636" s="113">
        <v>52</v>
      </c>
      <c r="E636" s="113">
        <v>112</v>
      </c>
      <c r="F636" s="113">
        <v>-6.0826168940540271E-2</v>
      </c>
    </row>
    <row r="637" spans="2:6" x14ac:dyDescent="0.3">
      <c r="B637" s="113">
        <v>633</v>
      </c>
      <c r="C637" s="113">
        <v>52.75</v>
      </c>
      <c r="D637" s="113">
        <v>52</v>
      </c>
      <c r="E637" s="113">
        <v>112</v>
      </c>
      <c r="F637" s="113">
        <v>-6.0826168940540271E-2</v>
      </c>
    </row>
    <row r="638" spans="2:6" x14ac:dyDescent="0.3">
      <c r="B638" s="113">
        <v>634</v>
      </c>
      <c r="C638" s="113">
        <v>52.833333333333336</v>
      </c>
      <c r="D638" s="113">
        <v>52</v>
      </c>
      <c r="E638" s="113">
        <v>112</v>
      </c>
      <c r="F638" s="113">
        <v>-6.0826168940540271E-2</v>
      </c>
    </row>
    <row r="639" spans="2:6" x14ac:dyDescent="0.3">
      <c r="B639" s="113">
        <v>635</v>
      </c>
      <c r="C639" s="113">
        <v>52.916666666666664</v>
      </c>
      <c r="D639" s="113">
        <v>52</v>
      </c>
      <c r="E639" s="113">
        <v>112</v>
      </c>
      <c r="F639" s="113">
        <v>-6.0826168940540271E-2</v>
      </c>
    </row>
    <row r="640" spans="2:6" x14ac:dyDescent="0.3">
      <c r="B640" s="113">
        <v>636</v>
      </c>
      <c r="C640" s="113">
        <v>53</v>
      </c>
      <c r="D640" s="113">
        <v>53</v>
      </c>
      <c r="E640" s="113">
        <v>113</v>
      </c>
      <c r="F640" s="113">
        <v>-6.0826168940540271E-2</v>
      </c>
    </row>
    <row r="641" spans="2:6" x14ac:dyDescent="0.3">
      <c r="B641" s="113">
        <v>637</v>
      </c>
      <c r="C641" s="113">
        <v>53.083333333333336</v>
      </c>
      <c r="D641" s="113">
        <v>53</v>
      </c>
      <c r="E641" s="113">
        <v>113</v>
      </c>
      <c r="F641" s="113">
        <v>-6.0826168940540271E-2</v>
      </c>
    </row>
    <row r="642" spans="2:6" x14ac:dyDescent="0.3">
      <c r="B642" s="113">
        <v>638</v>
      </c>
      <c r="C642" s="113">
        <v>53.166666666666664</v>
      </c>
      <c r="D642" s="113">
        <v>53</v>
      </c>
      <c r="E642" s="113">
        <v>113</v>
      </c>
      <c r="F642" s="113">
        <v>-6.0826168940540271E-2</v>
      </c>
    </row>
    <row r="643" spans="2:6" x14ac:dyDescent="0.3">
      <c r="B643" s="113">
        <v>639</v>
      </c>
      <c r="C643" s="113">
        <v>53.25</v>
      </c>
      <c r="D643" s="113">
        <v>53</v>
      </c>
      <c r="E643" s="113">
        <v>113</v>
      </c>
      <c r="F643" s="113">
        <v>-6.0826168940540271E-2</v>
      </c>
    </row>
    <row r="644" spans="2:6" x14ac:dyDescent="0.3">
      <c r="B644" s="113">
        <v>640</v>
      </c>
      <c r="C644" s="113">
        <v>53.333333333333336</v>
      </c>
      <c r="D644" s="113">
        <v>53</v>
      </c>
      <c r="E644" s="113">
        <v>113</v>
      </c>
      <c r="F644" s="113">
        <v>-6.0826168940540271E-2</v>
      </c>
    </row>
    <row r="645" spans="2:6" x14ac:dyDescent="0.3">
      <c r="B645" s="113">
        <v>641</v>
      </c>
      <c r="C645" s="113">
        <v>53.416666666666664</v>
      </c>
      <c r="D645" s="113">
        <v>53</v>
      </c>
      <c r="E645" s="113">
        <v>113</v>
      </c>
      <c r="F645" s="113">
        <v>-6.0826168940540271E-2</v>
      </c>
    </row>
    <row r="646" spans="2:6" x14ac:dyDescent="0.3">
      <c r="B646" s="113">
        <v>642</v>
      </c>
      <c r="C646" s="113">
        <v>53.5</v>
      </c>
      <c r="D646" s="113">
        <v>53</v>
      </c>
      <c r="E646" s="113">
        <v>113</v>
      </c>
      <c r="F646" s="113">
        <v>-6.0826168940540271E-2</v>
      </c>
    </row>
    <row r="647" spans="2:6" x14ac:dyDescent="0.3">
      <c r="B647" s="113">
        <v>643</v>
      </c>
      <c r="C647" s="113">
        <v>53.583333333333336</v>
      </c>
      <c r="D647" s="113">
        <v>53</v>
      </c>
      <c r="E647" s="113">
        <v>113</v>
      </c>
      <c r="F647" s="113">
        <v>-6.0826168940540271E-2</v>
      </c>
    </row>
    <row r="648" spans="2:6" x14ac:dyDescent="0.3">
      <c r="B648" s="113">
        <v>644</v>
      </c>
      <c r="C648" s="113">
        <v>53.666666666666664</v>
      </c>
      <c r="D648" s="113">
        <v>53</v>
      </c>
      <c r="E648" s="113">
        <v>113</v>
      </c>
      <c r="F648" s="113">
        <v>-6.0826168940540271E-2</v>
      </c>
    </row>
    <row r="649" spans="2:6" x14ac:dyDescent="0.3">
      <c r="B649" s="113">
        <v>645</v>
      </c>
      <c r="C649" s="113">
        <v>53.75</v>
      </c>
      <c r="D649" s="113">
        <v>53</v>
      </c>
      <c r="E649" s="113">
        <v>113</v>
      </c>
      <c r="F649" s="113">
        <v>-6.0826168940540271E-2</v>
      </c>
    </row>
    <row r="650" spans="2:6" x14ac:dyDescent="0.3">
      <c r="B650" s="113">
        <v>646</v>
      </c>
      <c r="C650" s="113">
        <v>53.833333333333336</v>
      </c>
      <c r="D650" s="113">
        <v>53</v>
      </c>
      <c r="E650" s="113">
        <v>113</v>
      </c>
      <c r="F650" s="113">
        <v>-6.0826168940540271E-2</v>
      </c>
    </row>
    <row r="651" spans="2:6" x14ac:dyDescent="0.3">
      <c r="B651" s="113">
        <v>647</v>
      </c>
      <c r="C651" s="113">
        <v>53.916666666666664</v>
      </c>
      <c r="D651" s="113">
        <v>53</v>
      </c>
      <c r="E651" s="113">
        <v>113</v>
      </c>
      <c r="F651" s="113">
        <v>-6.0826168940540271E-2</v>
      </c>
    </row>
    <row r="652" spans="2:6" x14ac:dyDescent="0.3">
      <c r="B652" s="113">
        <v>648</v>
      </c>
      <c r="C652" s="113">
        <v>54</v>
      </c>
      <c r="D652" s="113">
        <v>54</v>
      </c>
      <c r="E652" s="113">
        <v>114</v>
      </c>
      <c r="F652" s="113">
        <v>-6.0826168940540271E-2</v>
      </c>
    </row>
    <row r="653" spans="2:6" x14ac:dyDescent="0.3">
      <c r="B653" s="113">
        <v>649</v>
      </c>
      <c r="C653" s="113">
        <v>54.083333333333336</v>
      </c>
      <c r="D653" s="113">
        <v>54</v>
      </c>
      <c r="E653" s="113">
        <v>114</v>
      </c>
      <c r="F653" s="113">
        <v>-6.0826168940540271E-2</v>
      </c>
    </row>
    <row r="654" spans="2:6" x14ac:dyDescent="0.3">
      <c r="B654" s="113">
        <v>650</v>
      </c>
      <c r="C654" s="113">
        <v>54.166666666666664</v>
      </c>
      <c r="D654" s="113">
        <v>54</v>
      </c>
      <c r="E654" s="113">
        <v>114</v>
      </c>
      <c r="F654" s="113">
        <v>-6.0826168940540271E-2</v>
      </c>
    </row>
    <row r="655" spans="2:6" x14ac:dyDescent="0.3">
      <c r="B655" s="113">
        <v>651</v>
      </c>
      <c r="C655" s="113">
        <v>54.25</v>
      </c>
      <c r="D655" s="113">
        <v>54</v>
      </c>
      <c r="E655" s="113">
        <v>114</v>
      </c>
      <c r="F655" s="113">
        <v>-6.0826168940540271E-2</v>
      </c>
    </row>
    <row r="656" spans="2:6" x14ac:dyDescent="0.3">
      <c r="B656" s="113">
        <v>652</v>
      </c>
      <c r="C656" s="113">
        <v>54.333333333333336</v>
      </c>
      <c r="D656" s="113">
        <v>54</v>
      </c>
      <c r="E656" s="113">
        <v>114</v>
      </c>
      <c r="F656" s="113">
        <v>-6.0826168940540271E-2</v>
      </c>
    </row>
    <row r="657" spans="2:6" x14ac:dyDescent="0.3">
      <c r="B657" s="113">
        <v>653</v>
      </c>
      <c r="C657" s="113">
        <v>54.416666666666664</v>
      </c>
      <c r="D657" s="113">
        <v>54</v>
      </c>
      <c r="E657" s="113">
        <v>114</v>
      </c>
      <c r="F657" s="113">
        <v>-6.0826168940540271E-2</v>
      </c>
    </row>
    <row r="658" spans="2:6" x14ac:dyDescent="0.3">
      <c r="B658" s="113">
        <v>654</v>
      </c>
      <c r="C658" s="113">
        <v>54.5</v>
      </c>
      <c r="D658" s="113">
        <v>54</v>
      </c>
      <c r="E658" s="113">
        <v>114</v>
      </c>
      <c r="F658" s="113">
        <v>-6.0826168940540271E-2</v>
      </c>
    </row>
    <row r="659" spans="2:6" x14ac:dyDescent="0.3">
      <c r="B659" s="113">
        <v>655</v>
      </c>
      <c r="C659" s="113">
        <v>54.583333333333336</v>
      </c>
      <c r="D659" s="113">
        <v>54</v>
      </c>
      <c r="E659" s="113">
        <v>114</v>
      </c>
      <c r="F659" s="113">
        <v>-6.0826168940540271E-2</v>
      </c>
    </row>
    <row r="660" spans="2:6" x14ac:dyDescent="0.3">
      <c r="B660" s="113">
        <v>656</v>
      </c>
      <c r="C660" s="113">
        <v>54.666666666666664</v>
      </c>
      <c r="D660" s="113">
        <v>54</v>
      </c>
      <c r="E660" s="113">
        <v>114</v>
      </c>
      <c r="F660" s="113">
        <v>-6.0826168940540271E-2</v>
      </c>
    </row>
    <row r="661" spans="2:6" x14ac:dyDescent="0.3">
      <c r="B661" s="113">
        <v>657</v>
      </c>
      <c r="C661" s="113">
        <v>54.75</v>
      </c>
      <c r="D661" s="113">
        <v>54</v>
      </c>
      <c r="E661" s="113">
        <v>114</v>
      </c>
      <c r="F661" s="113">
        <v>-6.0826168940540271E-2</v>
      </c>
    </row>
    <row r="662" spans="2:6" x14ac:dyDescent="0.3">
      <c r="B662" s="113">
        <v>658</v>
      </c>
      <c r="C662" s="113">
        <v>54.833333333333336</v>
      </c>
      <c r="D662" s="113">
        <v>54</v>
      </c>
      <c r="E662" s="113">
        <v>114</v>
      </c>
      <c r="F662" s="113">
        <v>-6.0826168940540271E-2</v>
      </c>
    </row>
    <row r="663" spans="2:6" x14ac:dyDescent="0.3">
      <c r="B663" s="113">
        <v>659</v>
      </c>
      <c r="C663" s="113">
        <v>54.916666666666664</v>
      </c>
      <c r="D663" s="113">
        <v>54</v>
      </c>
      <c r="E663" s="113">
        <v>114</v>
      </c>
      <c r="F663" s="113">
        <v>-6.0826168940540271E-2</v>
      </c>
    </row>
    <row r="664" spans="2:6" x14ac:dyDescent="0.3">
      <c r="B664" s="113">
        <v>660</v>
      </c>
      <c r="C664" s="113">
        <v>55</v>
      </c>
      <c r="D664" s="113">
        <v>55</v>
      </c>
      <c r="E664" s="113">
        <v>115</v>
      </c>
      <c r="F664" s="113">
        <v>-6.0826168940540271E-2</v>
      </c>
    </row>
    <row r="665" spans="2:6" x14ac:dyDescent="0.3">
      <c r="B665" s="113">
        <v>661</v>
      </c>
      <c r="C665" s="113">
        <v>55.083333333333336</v>
      </c>
      <c r="D665" s="113">
        <v>55</v>
      </c>
      <c r="E665" s="113">
        <v>115</v>
      </c>
      <c r="F665" s="113">
        <v>-6.0826168940540271E-2</v>
      </c>
    </row>
    <row r="666" spans="2:6" x14ac:dyDescent="0.3">
      <c r="B666" s="113">
        <v>662</v>
      </c>
      <c r="C666" s="113">
        <v>55.166666666666664</v>
      </c>
      <c r="D666" s="113">
        <v>55</v>
      </c>
      <c r="E666" s="113">
        <v>115</v>
      </c>
      <c r="F666" s="113">
        <v>-6.0826168940540271E-2</v>
      </c>
    </row>
    <row r="667" spans="2:6" x14ac:dyDescent="0.3">
      <c r="B667" s="113">
        <v>663</v>
      </c>
      <c r="C667" s="113">
        <v>55.25</v>
      </c>
      <c r="D667" s="113">
        <v>55</v>
      </c>
      <c r="E667" s="113">
        <v>115</v>
      </c>
      <c r="F667" s="113">
        <v>-6.0826168940540271E-2</v>
      </c>
    </row>
    <row r="668" spans="2:6" x14ac:dyDescent="0.3">
      <c r="B668" s="113">
        <v>664</v>
      </c>
      <c r="C668" s="113">
        <v>55.333333333333336</v>
      </c>
      <c r="D668" s="113">
        <v>55</v>
      </c>
      <c r="E668" s="113">
        <v>115</v>
      </c>
      <c r="F668" s="113">
        <v>-6.0826168940540271E-2</v>
      </c>
    </row>
    <row r="669" spans="2:6" x14ac:dyDescent="0.3">
      <c r="B669" s="113">
        <v>665</v>
      </c>
      <c r="C669" s="113">
        <v>55.416666666666664</v>
      </c>
      <c r="D669" s="113">
        <v>55</v>
      </c>
      <c r="E669" s="113">
        <v>115</v>
      </c>
      <c r="F669" s="113">
        <v>-6.0826168940540271E-2</v>
      </c>
    </row>
    <row r="670" spans="2:6" x14ac:dyDescent="0.3">
      <c r="B670" s="113">
        <v>666</v>
      </c>
      <c r="C670" s="113">
        <v>55.5</v>
      </c>
      <c r="D670" s="113">
        <v>55</v>
      </c>
      <c r="E670" s="113">
        <v>115</v>
      </c>
      <c r="F670" s="113">
        <v>-6.0826168940540271E-2</v>
      </c>
    </row>
    <row r="671" spans="2:6" x14ac:dyDescent="0.3">
      <c r="B671" s="113">
        <v>667</v>
      </c>
      <c r="C671" s="113">
        <v>55.583333333333336</v>
      </c>
      <c r="D671" s="113">
        <v>55</v>
      </c>
      <c r="E671" s="113">
        <v>115</v>
      </c>
      <c r="F671" s="113">
        <v>-6.0826168940540271E-2</v>
      </c>
    </row>
    <row r="672" spans="2:6" x14ac:dyDescent="0.3">
      <c r="B672" s="113">
        <v>668</v>
      </c>
      <c r="C672" s="113">
        <v>55.666666666666664</v>
      </c>
      <c r="D672" s="113">
        <v>55</v>
      </c>
      <c r="E672" s="113">
        <v>115</v>
      </c>
      <c r="F672" s="113">
        <v>-6.0826168940540271E-2</v>
      </c>
    </row>
    <row r="673" spans="2:6" x14ac:dyDescent="0.3">
      <c r="B673" s="113">
        <v>669</v>
      </c>
      <c r="C673" s="113">
        <v>55.75</v>
      </c>
      <c r="D673" s="113">
        <v>55</v>
      </c>
      <c r="E673" s="113">
        <v>115</v>
      </c>
      <c r="F673" s="113">
        <v>-6.0826168940540271E-2</v>
      </c>
    </row>
    <row r="674" spans="2:6" x14ac:dyDescent="0.3">
      <c r="B674" s="113">
        <v>670</v>
      </c>
      <c r="C674" s="113">
        <v>55.833333333333336</v>
      </c>
      <c r="D674" s="113">
        <v>55</v>
      </c>
      <c r="E674" s="113">
        <v>115</v>
      </c>
      <c r="F674" s="113">
        <v>-6.0826168940540271E-2</v>
      </c>
    </row>
    <row r="675" spans="2:6" x14ac:dyDescent="0.3">
      <c r="B675" s="113">
        <v>671</v>
      </c>
      <c r="C675" s="113">
        <v>55.916666666666664</v>
      </c>
      <c r="D675" s="113">
        <v>55</v>
      </c>
      <c r="E675" s="113">
        <v>115</v>
      </c>
      <c r="F675" s="113">
        <v>-6.0826168940540271E-2</v>
      </c>
    </row>
    <row r="676" spans="2:6" x14ac:dyDescent="0.3">
      <c r="B676" s="113">
        <v>672</v>
      </c>
      <c r="C676" s="113">
        <v>56</v>
      </c>
      <c r="D676" s="113">
        <v>56</v>
      </c>
      <c r="E676" s="113">
        <v>116</v>
      </c>
      <c r="F676" s="113">
        <v>-6.0826168940540271E-2</v>
      </c>
    </row>
    <row r="677" spans="2:6" x14ac:dyDescent="0.3">
      <c r="B677" s="113">
        <v>673</v>
      </c>
      <c r="C677" s="113">
        <v>56.083333333333336</v>
      </c>
      <c r="D677" s="113">
        <v>56</v>
      </c>
      <c r="E677" s="113">
        <v>116</v>
      </c>
      <c r="F677" s="113">
        <v>-6.0826168940540271E-2</v>
      </c>
    </row>
    <row r="678" spans="2:6" x14ac:dyDescent="0.3">
      <c r="B678" s="113">
        <v>674</v>
      </c>
      <c r="C678" s="113">
        <v>56.166666666666664</v>
      </c>
      <c r="D678" s="113">
        <v>56</v>
      </c>
      <c r="E678" s="113">
        <v>116</v>
      </c>
      <c r="F678" s="113">
        <v>-6.0826168940540271E-2</v>
      </c>
    </row>
    <row r="679" spans="2:6" x14ac:dyDescent="0.3">
      <c r="B679" s="113">
        <v>675</v>
      </c>
      <c r="C679" s="113">
        <v>56.25</v>
      </c>
      <c r="D679" s="113">
        <v>56</v>
      </c>
      <c r="E679" s="113">
        <v>116</v>
      </c>
      <c r="F679" s="113">
        <v>-6.0826168940540271E-2</v>
      </c>
    </row>
    <row r="680" spans="2:6" x14ac:dyDescent="0.3">
      <c r="B680" s="113">
        <v>676</v>
      </c>
      <c r="C680" s="113">
        <v>56.333333333333336</v>
      </c>
      <c r="D680" s="113">
        <v>56</v>
      </c>
      <c r="E680" s="113">
        <v>116</v>
      </c>
      <c r="F680" s="113">
        <v>-6.0826168940540271E-2</v>
      </c>
    </row>
    <row r="681" spans="2:6" x14ac:dyDescent="0.3">
      <c r="B681" s="113">
        <v>677</v>
      </c>
      <c r="C681" s="113">
        <v>56.416666666666664</v>
      </c>
      <c r="D681" s="113">
        <v>56</v>
      </c>
      <c r="E681" s="113">
        <v>116</v>
      </c>
      <c r="F681" s="113">
        <v>-6.0826168940540271E-2</v>
      </c>
    </row>
    <row r="682" spans="2:6" x14ac:dyDescent="0.3">
      <c r="B682" s="113">
        <v>678</v>
      </c>
      <c r="C682" s="113">
        <v>56.5</v>
      </c>
      <c r="D682" s="113">
        <v>56</v>
      </c>
      <c r="E682" s="113">
        <v>116</v>
      </c>
      <c r="F682" s="113">
        <v>-6.5974027464000051E-2</v>
      </c>
    </row>
    <row r="683" spans="2:6" x14ac:dyDescent="0.3">
      <c r="B683" s="113">
        <v>679</v>
      </c>
      <c r="C683" s="113">
        <v>56.583333333333336</v>
      </c>
      <c r="D683" s="113">
        <v>56</v>
      </c>
      <c r="E683" s="113">
        <v>116</v>
      </c>
      <c r="F683" s="113">
        <v>-6.5974027464000051E-2</v>
      </c>
    </row>
    <row r="684" spans="2:6" x14ac:dyDescent="0.3">
      <c r="B684" s="113">
        <v>680</v>
      </c>
      <c r="C684" s="113">
        <v>56.666666666666664</v>
      </c>
      <c r="D684" s="113">
        <v>56</v>
      </c>
      <c r="E684" s="113">
        <v>116</v>
      </c>
      <c r="F684" s="113">
        <v>-6.5974027464000051E-2</v>
      </c>
    </row>
    <row r="685" spans="2:6" x14ac:dyDescent="0.3">
      <c r="B685" s="113">
        <v>681</v>
      </c>
      <c r="C685" s="113">
        <v>56.75</v>
      </c>
      <c r="D685" s="113">
        <v>56</v>
      </c>
      <c r="E685" s="113">
        <v>116</v>
      </c>
      <c r="F685" s="113">
        <v>-6.5974027464000051E-2</v>
      </c>
    </row>
    <row r="686" spans="2:6" x14ac:dyDescent="0.3">
      <c r="B686" s="113">
        <v>682</v>
      </c>
      <c r="C686" s="113">
        <v>56.833333333333336</v>
      </c>
      <c r="D686" s="113">
        <v>56</v>
      </c>
      <c r="E686" s="113">
        <v>116</v>
      </c>
      <c r="F686" s="113">
        <v>-6.5974027464000051E-2</v>
      </c>
    </row>
    <row r="687" spans="2:6" x14ac:dyDescent="0.3">
      <c r="B687" s="113">
        <v>683</v>
      </c>
      <c r="C687" s="113">
        <v>56.916666666666664</v>
      </c>
      <c r="D687" s="113">
        <v>56</v>
      </c>
      <c r="E687" s="113">
        <v>116</v>
      </c>
      <c r="F687" s="113">
        <v>-6.5974027464000051E-2</v>
      </c>
    </row>
    <row r="688" spans="2:6" x14ac:dyDescent="0.3">
      <c r="B688" s="113">
        <v>684</v>
      </c>
      <c r="C688" s="113">
        <v>57</v>
      </c>
      <c r="D688" s="113">
        <v>57</v>
      </c>
      <c r="E688" s="113">
        <v>117</v>
      </c>
      <c r="F688" s="113">
        <v>-6.5974027464000051E-2</v>
      </c>
    </row>
    <row r="689" spans="2:6" x14ac:dyDescent="0.3">
      <c r="B689" s="113">
        <v>685</v>
      </c>
      <c r="C689" s="113">
        <v>57.083333333333336</v>
      </c>
      <c r="D689" s="113">
        <v>57</v>
      </c>
      <c r="E689" s="113">
        <v>117</v>
      </c>
      <c r="F689" s="113">
        <v>-6.5974027464000051E-2</v>
      </c>
    </row>
    <row r="690" spans="2:6" x14ac:dyDescent="0.3">
      <c r="B690" s="113">
        <v>686</v>
      </c>
      <c r="C690" s="113">
        <v>57.166666666666664</v>
      </c>
      <c r="D690" s="113">
        <v>57</v>
      </c>
      <c r="E690" s="113">
        <v>117</v>
      </c>
      <c r="F690" s="113">
        <v>-6.5974027464000051E-2</v>
      </c>
    </row>
    <row r="691" spans="2:6" x14ac:dyDescent="0.3">
      <c r="B691" s="113">
        <v>687</v>
      </c>
      <c r="C691" s="113">
        <v>57.25</v>
      </c>
      <c r="D691" s="113">
        <v>57</v>
      </c>
      <c r="E691" s="113">
        <v>117</v>
      </c>
      <c r="F691" s="113">
        <v>-6.5974027464000051E-2</v>
      </c>
    </row>
    <row r="692" spans="2:6" x14ac:dyDescent="0.3">
      <c r="B692" s="113">
        <v>688</v>
      </c>
      <c r="C692" s="113">
        <v>57.333333333333336</v>
      </c>
      <c r="D692" s="113">
        <v>57</v>
      </c>
      <c r="E692" s="113">
        <v>117</v>
      </c>
      <c r="F692" s="113">
        <v>-6.5974027464000051E-2</v>
      </c>
    </row>
    <row r="693" spans="2:6" x14ac:dyDescent="0.3">
      <c r="B693" s="113">
        <v>689</v>
      </c>
      <c r="C693" s="113">
        <v>57.416666666666664</v>
      </c>
      <c r="D693" s="113">
        <v>57</v>
      </c>
      <c r="E693" s="113">
        <v>117</v>
      </c>
      <c r="F693" s="113">
        <v>-6.5974027464000051E-2</v>
      </c>
    </row>
    <row r="694" spans="2:6" x14ac:dyDescent="0.3">
      <c r="B694" s="113">
        <v>690</v>
      </c>
      <c r="C694" s="113">
        <v>57.5</v>
      </c>
      <c r="D694" s="113">
        <v>57</v>
      </c>
      <c r="E694" s="113">
        <v>117</v>
      </c>
      <c r="F694" s="113">
        <v>-6.5974027464000051E-2</v>
      </c>
    </row>
    <row r="695" spans="2:6" x14ac:dyDescent="0.3">
      <c r="B695" s="113">
        <v>691</v>
      </c>
      <c r="C695" s="113">
        <v>57.583333333333336</v>
      </c>
      <c r="D695" s="113">
        <v>57</v>
      </c>
      <c r="E695" s="113">
        <v>117</v>
      </c>
      <c r="F695" s="113">
        <v>-6.5974027464000051E-2</v>
      </c>
    </row>
    <row r="696" spans="2:6" x14ac:dyDescent="0.3">
      <c r="B696" s="113">
        <v>692</v>
      </c>
      <c r="C696" s="113">
        <v>57.666666666666664</v>
      </c>
      <c r="D696" s="113">
        <v>57</v>
      </c>
      <c r="E696" s="113">
        <v>117</v>
      </c>
      <c r="F696" s="113">
        <v>-6.5974027464000051E-2</v>
      </c>
    </row>
    <row r="697" spans="2:6" x14ac:dyDescent="0.3">
      <c r="B697" s="113">
        <v>693</v>
      </c>
      <c r="C697" s="113">
        <v>57.75</v>
      </c>
      <c r="D697" s="113">
        <v>57</v>
      </c>
      <c r="E697" s="113">
        <v>117</v>
      </c>
      <c r="F697" s="113">
        <v>-6.5974027464000051E-2</v>
      </c>
    </row>
    <row r="698" spans="2:6" x14ac:dyDescent="0.3">
      <c r="B698" s="113">
        <v>694</v>
      </c>
      <c r="C698" s="113">
        <v>57.833333333333336</v>
      </c>
      <c r="D698" s="113">
        <v>57</v>
      </c>
      <c r="E698" s="113">
        <v>117</v>
      </c>
      <c r="F698" s="113">
        <v>-6.5974027464000051E-2</v>
      </c>
    </row>
    <row r="699" spans="2:6" x14ac:dyDescent="0.3">
      <c r="B699" s="113">
        <v>695</v>
      </c>
      <c r="C699" s="113">
        <v>57.916666666666664</v>
      </c>
      <c r="D699" s="113">
        <v>57</v>
      </c>
      <c r="E699" s="113">
        <v>117</v>
      </c>
      <c r="F699" s="113">
        <v>-6.5974027464000051E-2</v>
      </c>
    </row>
    <row r="700" spans="2:6" x14ac:dyDescent="0.3">
      <c r="B700" s="113">
        <v>696</v>
      </c>
      <c r="C700" s="113">
        <v>58</v>
      </c>
      <c r="D700" s="113">
        <v>58</v>
      </c>
      <c r="E700" s="113">
        <v>118</v>
      </c>
      <c r="F700" s="113">
        <v>-6.5974027464000051E-2</v>
      </c>
    </row>
    <row r="701" spans="2:6" x14ac:dyDescent="0.3">
      <c r="B701" s="113">
        <v>697</v>
      </c>
      <c r="C701" s="113">
        <v>58.083333333333336</v>
      </c>
      <c r="D701" s="113">
        <v>58</v>
      </c>
      <c r="E701" s="113">
        <v>118</v>
      </c>
      <c r="F701" s="113">
        <v>-6.5974027464000051E-2</v>
      </c>
    </row>
    <row r="702" spans="2:6" x14ac:dyDescent="0.3">
      <c r="B702" s="113">
        <v>698</v>
      </c>
      <c r="C702" s="113">
        <v>58.166666666666664</v>
      </c>
      <c r="D702" s="113">
        <v>58</v>
      </c>
      <c r="E702" s="113">
        <v>118</v>
      </c>
      <c r="F702" s="113">
        <v>-6.5974027464000051E-2</v>
      </c>
    </row>
    <row r="703" spans="2:6" x14ac:dyDescent="0.3">
      <c r="B703" s="113">
        <v>699</v>
      </c>
      <c r="C703" s="113">
        <v>58.25</v>
      </c>
      <c r="D703" s="113">
        <v>58</v>
      </c>
      <c r="E703" s="113">
        <v>118</v>
      </c>
      <c r="F703" s="113">
        <v>-6.5974027464000051E-2</v>
      </c>
    </row>
    <row r="704" spans="2:6" x14ac:dyDescent="0.3">
      <c r="B704" s="113">
        <v>700</v>
      </c>
      <c r="C704" s="113">
        <v>58.333333333333336</v>
      </c>
      <c r="D704" s="113">
        <v>58</v>
      </c>
      <c r="E704" s="113">
        <v>118</v>
      </c>
      <c r="F704" s="113">
        <v>-6.5974027464000051E-2</v>
      </c>
    </row>
    <row r="705" spans="2:6" x14ac:dyDescent="0.3">
      <c r="B705" s="113">
        <v>701</v>
      </c>
      <c r="C705" s="113">
        <v>58.416666666666664</v>
      </c>
      <c r="D705" s="113">
        <v>58</v>
      </c>
      <c r="E705" s="113">
        <v>118</v>
      </c>
      <c r="F705" s="113">
        <v>-6.5974027464000051E-2</v>
      </c>
    </row>
    <row r="706" spans="2:6" x14ac:dyDescent="0.3">
      <c r="B706" s="113">
        <v>702</v>
      </c>
      <c r="C706" s="113">
        <v>58.5</v>
      </c>
      <c r="D706" s="113">
        <v>58</v>
      </c>
      <c r="E706" s="113">
        <v>118</v>
      </c>
      <c r="F706" s="113">
        <v>-6.5974027464000051E-2</v>
      </c>
    </row>
    <row r="707" spans="2:6" x14ac:dyDescent="0.3">
      <c r="B707" s="113">
        <v>703</v>
      </c>
      <c r="C707" s="113">
        <v>58.583333333333336</v>
      </c>
      <c r="D707" s="113">
        <v>58</v>
      </c>
      <c r="E707" s="113">
        <v>118</v>
      </c>
      <c r="F707" s="113">
        <v>-6.5974027464000051E-2</v>
      </c>
    </row>
    <row r="708" spans="2:6" x14ac:dyDescent="0.3">
      <c r="B708" s="113">
        <v>704</v>
      </c>
      <c r="C708" s="113">
        <v>58.666666666666664</v>
      </c>
      <c r="D708" s="113">
        <v>58</v>
      </c>
      <c r="E708" s="113">
        <v>118</v>
      </c>
      <c r="F708" s="113">
        <v>-6.5974027464000051E-2</v>
      </c>
    </row>
    <row r="709" spans="2:6" x14ac:dyDescent="0.3">
      <c r="B709" s="113">
        <v>705</v>
      </c>
      <c r="C709" s="113">
        <v>58.75</v>
      </c>
      <c r="D709" s="113">
        <v>58</v>
      </c>
      <c r="E709" s="113">
        <v>118</v>
      </c>
      <c r="F709" s="113">
        <v>-6.5974027464000051E-2</v>
      </c>
    </row>
    <row r="710" spans="2:6" x14ac:dyDescent="0.3">
      <c r="B710" s="113">
        <v>706</v>
      </c>
      <c r="C710" s="113">
        <v>58.833333333333336</v>
      </c>
      <c r="D710" s="113">
        <v>58</v>
      </c>
      <c r="E710" s="113">
        <v>118</v>
      </c>
      <c r="F710" s="113">
        <v>-6.5974027464000051E-2</v>
      </c>
    </row>
    <row r="711" spans="2:6" x14ac:dyDescent="0.3">
      <c r="B711" s="113">
        <v>707</v>
      </c>
      <c r="C711" s="113">
        <v>58.916666666666664</v>
      </c>
      <c r="D711" s="113">
        <v>58</v>
      </c>
      <c r="E711" s="113">
        <v>118</v>
      </c>
      <c r="F711" s="113">
        <v>-6.5974027464000051E-2</v>
      </c>
    </row>
    <row r="712" spans="2:6" x14ac:dyDescent="0.3">
      <c r="B712" s="113">
        <v>708</v>
      </c>
      <c r="C712" s="113">
        <v>59</v>
      </c>
      <c r="D712" s="113">
        <v>59</v>
      </c>
      <c r="E712" s="113">
        <v>119</v>
      </c>
      <c r="F712" s="113">
        <v>-6.5974027464000051E-2</v>
      </c>
    </row>
    <row r="713" spans="2:6" x14ac:dyDescent="0.3">
      <c r="B713" s="113">
        <v>709</v>
      </c>
      <c r="C713" s="113">
        <v>59.083333333333336</v>
      </c>
      <c r="D713" s="113">
        <v>59</v>
      </c>
      <c r="E713" s="113">
        <v>119</v>
      </c>
      <c r="F713" s="113">
        <v>-6.5974027464000051E-2</v>
      </c>
    </row>
    <row r="714" spans="2:6" x14ac:dyDescent="0.3">
      <c r="B714" s="113">
        <v>710</v>
      </c>
      <c r="C714" s="113">
        <v>59.166666666666664</v>
      </c>
      <c r="D714" s="113">
        <v>59</v>
      </c>
      <c r="E714" s="113">
        <v>119</v>
      </c>
      <c r="F714" s="113">
        <v>-6.5974027464000051E-2</v>
      </c>
    </row>
    <row r="715" spans="2:6" x14ac:dyDescent="0.3">
      <c r="B715" s="113">
        <v>711</v>
      </c>
      <c r="C715" s="113">
        <v>59.25</v>
      </c>
      <c r="D715" s="113">
        <v>59</v>
      </c>
      <c r="E715" s="113">
        <v>119</v>
      </c>
      <c r="F715" s="113">
        <v>-6.5974027464000051E-2</v>
      </c>
    </row>
    <row r="716" spans="2:6" x14ac:dyDescent="0.3">
      <c r="B716" s="113">
        <v>712</v>
      </c>
      <c r="C716" s="113">
        <v>59.333333333333336</v>
      </c>
      <c r="D716" s="113">
        <v>59</v>
      </c>
      <c r="E716" s="113">
        <v>119</v>
      </c>
      <c r="F716" s="113">
        <v>-6.5974027464000051E-2</v>
      </c>
    </row>
    <row r="717" spans="2:6" x14ac:dyDescent="0.3">
      <c r="B717" s="113">
        <v>713</v>
      </c>
      <c r="C717" s="113">
        <v>59.416666666666664</v>
      </c>
      <c r="D717" s="113">
        <v>59</v>
      </c>
      <c r="E717" s="113">
        <v>119</v>
      </c>
      <c r="F717" s="113">
        <v>-6.5974027464000051E-2</v>
      </c>
    </row>
    <row r="718" spans="2:6" x14ac:dyDescent="0.3">
      <c r="B718" s="113">
        <v>714</v>
      </c>
      <c r="C718" s="113">
        <v>59.5</v>
      </c>
      <c r="D718" s="113">
        <v>59</v>
      </c>
      <c r="E718" s="113">
        <v>119</v>
      </c>
      <c r="F718" s="113">
        <v>-6.5974027464000051E-2</v>
      </c>
    </row>
    <row r="719" spans="2:6" x14ac:dyDescent="0.3">
      <c r="B719" s="113">
        <v>715</v>
      </c>
      <c r="C719" s="113">
        <v>59.583333333333336</v>
      </c>
      <c r="D719" s="113">
        <v>59</v>
      </c>
      <c r="E719" s="113">
        <v>119</v>
      </c>
      <c r="F719" s="113">
        <v>-6.5974027464000051E-2</v>
      </c>
    </row>
    <row r="720" spans="2:6" x14ac:dyDescent="0.3">
      <c r="B720" s="113">
        <v>716</v>
      </c>
      <c r="C720" s="113">
        <v>59.666666666666664</v>
      </c>
      <c r="D720" s="113">
        <v>59</v>
      </c>
      <c r="E720" s="113">
        <v>119</v>
      </c>
      <c r="F720" s="113">
        <v>-6.5974027464000051E-2</v>
      </c>
    </row>
    <row r="721" spans="2:6" x14ac:dyDescent="0.3">
      <c r="B721" s="113">
        <v>717</v>
      </c>
      <c r="C721" s="113">
        <v>59.75</v>
      </c>
      <c r="D721" s="113">
        <v>59</v>
      </c>
      <c r="E721" s="113">
        <v>119</v>
      </c>
      <c r="F721" s="113">
        <v>-6.5974027464000051E-2</v>
      </c>
    </row>
    <row r="722" spans="2:6" x14ac:dyDescent="0.3">
      <c r="B722" s="113">
        <v>718</v>
      </c>
      <c r="C722" s="113">
        <v>59.833333333333336</v>
      </c>
      <c r="D722" s="113">
        <v>59</v>
      </c>
      <c r="E722" s="113">
        <v>119</v>
      </c>
      <c r="F722" s="113">
        <v>-6.5974027464000051E-2</v>
      </c>
    </row>
    <row r="723" spans="2:6" x14ac:dyDescent="0.3">
      <c r="B723" s="113">
        <v>719</v>
      </c>
      <c r="C723" s="113">
        <v>59.916666666666664</v>
      </c>
      <c r="D723" s="113">
        <v>59</v>
      </c>
      <c r="E723" s="113">
        <v>119</v>
      </c>
      <c r="F723" s="113">
        <v>-6.5974027464000051E-2</v>
      </c>
    </row>
    <row r="724" spans="2:6" x14ac:dyDescent="0.3">
      <c r="B724" s="113">
        <v>720</v>
      </c>
      <c r="C724" s="113">
        <v>60</v>
      </c>
      <c r="D724" s="113">
        <v>60</v>
      </c>
      <c r="E724" s="113">
        <v>120</v>
      </c>
      <c r="F724" s="113">
        <v>-6.5974027464000051E-2</v>
      </c>
    </row>
    <row r="725" spans="2:6" x14ac:dyDescent="0.3">
      <c r="B725" s="113">
        <v>721</v>
      </c>
      <c r="C725" s="113">
        <v>60.083333333333336</v>
      </c>
      <c r="D725" s="113">
        <v>60</v>
      </c>
      <c r="E725" s="113">
        <v>120</v>
      </c>
      <c r="F725" s="113">
        <v>-6.5974027464000051E-2</v>
      </c>
    </row>
    <row r="726" spans="2:6" x14ac:dyDescent="0.3">
      <c r="B726" s="113">
        <v>722</v>
      </c>
      <c r="C726" s="113">
        <v>60.166666666666664</v>
      </c>
      <c r="D726" s="113">
        <v>60</v>
      </c>
      <c r="E726" s="113">
        <v>120</v>
      </c>
      <c r="F726" s="113">
        <v>-6.5974027464000051E-2</v>
      </c>
    </row>
    <row r="727" spans="2:6" x14ac:dyDescent="0.3">
      <c r="B727" s="113">
        <v>723</v>
      </c>
      <c r="C727" s="113">
        <v>60.25</v>
      </c>
      <c r="D727" s="113">
        <v>60</v>
      </c>
      <c r="E727" s="113">
        <v>120</v>
      </c>
      <c r="F727" s="113">
        <v>-6.5974027464000051E-2</v>
      </c>
    </row>
    <row r="728" spans="2:6" x14ac:dyDescent="0.3">
      <c r="B728" s="113">
        <v>724</v>
      </c>
      <c r="C728" s="113">
        <v>60.333333333333336</v>
      </c>
      <c r="D728" s="113">
        <v>60</v>
      </c>
      <c r="E728" s="113">
        <v>120</v>
      </c>
      <c r="F728" s="113">
        <v>-6.5974027464000051E-2</v>
      </c>
    </row>
    <row r="729" spans="2:6" x14ac:dyDescent="0.3">
      <c r="B729" s="113">
        <v>725</v>
      </c>
      <c r="C729" s="113">
        <v>60.416666666666664</v>
      </c>
      <c r="D729" s="113">
        <v>60</v>
      </c>
      <c r="E729" s="113">
        <v>120</v>
      </c>
      <c r="F729" s="113">
        <v>-6.5974027464000051E-2</v>
      </c>
    </row>
    <row r="730" spans="2:6" x14ac:dyDescent="0.3">
      <c r="B730" s="113">
        <v>726</v>
      </c>
      <c r="C730" s="113">
        <v>60.5</v>
      </c>
      <c r="D730" s="113">
        <v>60</v>
      </c>
      <c r="E730" s="113">
        <v>120</v>
      </c>
      <c r="F730" s="113">
        <v>-6.5974027464000051E-2</v>
      </c>
    </row>
    <row r="731" spans="2:6" x14ac:dyDescent="0.3">
      <c r="B731" s="113">
        <v>727</v>
      </c>
      <c r="C731" s="113">
        <v>60.583333333333336</v>
      </c>
      <c r="D731" s="113">
        <v>60</v>
      </c>
      <c r="E731" s="113">
        <v>120</v>
      </c>
      <c r="F731" s="113">
        <v>-6.5974027464000051E-2</v>
      </c>
    </row>
    <row r="732" spans="2:6" x14ac:dyDescent="0.3">
      <c r="B732" s="113">
        <v>728</v>
      </c>
      <c r="C732" s="113">
        <v>60.666666666666664</v>
      </c>
      <c r="D732" s="113">
        <v>60</v>
      </c>
      <c r="E732" s="113">
        <v>120</v>
      </c>
      <c r="F732" s="113">
        <v>-6.5974027464000051E-2</v>
      </c>
    </row>
    <row r="733" spans="2:6" x14ac:dyDescent="0.3">
      <c r="B733" s="113">
        <v>729</v>
      </c>
      <c r="C733" s="113">
        <v>60.75</v>
      </c>
      <c r="D733" s="113">
        <v>60</v>
      </c>
      <c r="E733" s="113">
        <v>120</v>
      </c>
      <c r="F733" s="113">
        <v>-6.5974027464000051E-2</v>
      </c>
    </row>
    <row r="734" spans="2:6" x14ac:dyDescent="0.3">
      <c r="B734" s="113">
        <v>730</v>
      </c>
      <c r="C734" s="113">
        <v>60.833333333333336</v>
      </c>
      <c r="D734" s="113">
        <v>60</v>
      </c>
      <c r="E734" s="113">
        <v>120</v>
      </c>
      <c r="F734" s="113">
        <v>-7.118908555816239E-2</v>
      </c>
    </row>
    <row r="735" spans="2:6" x14ac:dyDescent="0.3">
      <c r="B735" s="113">
        <v>731</v>
      </c>
      <c r="C735" s="113">
        <v>60.916666666666664</v>
      </c>
      <c r="D735" s="113">
        <v>60</v>
      </c>
      <c r="E735" s="113">
        <v>120</v>
      </c>
      <c r="F735" s="113">
        <v>-7.118908555816239E-2</v>
      </c>
    </row>
    <row r="736" spans="2:6" x14ac:dyDescent="0.3">
      <c r="B736" s="113">
        <v>732</v>
      </c>
      <c r="C736" s="113">
        <v>61</v>
      </c>
      <c r="D736" s="113">
        <v>61</v>
      </c>
      <c r="E736" s="113">
        <v>121</v>
      </c>
      <c r="F736" s="113">
        <v>-7.118908555816239E-2</v>
      </c>
    </row>
    <row r="737" spans="2:6" x14ac:dyDescent="0.3">
      <c r="B737" s="113">
        <v>733</v>
      </c>
      <c r="C737" s="113">
        <v>61.083333333333336</v>
      </c>
      <c r="D737" s="113">
        <v>61</v>
      </c>
      <c r="E737" s="113">
        <v>121</v>
      </c>
      <c r="F737" s="113">
        <v>-7.118908555816239E-2</v>
      </c>
    </row>
    <row r="738" spans="2:6" x14ac:dyDescent="0.3">
      <c r="B738" s="113">
        <v>734</v>
      </c>
      <c r="C738" s="113">
        <v>61.166666666666664</v>
      </c>
      <c r="D738" s="113">
        <v>61</v>
      </c>
      <c r="E738" s="113">
        <v>121</v>
      </c>
      <c r="F738" s="113">
        <v>-7.118908555816239E-2</v>
      </c>
    </row>
    <row r="739" spans="2:6" x14ac:dyDescent="0.3">
      <c r="B739" s="113">
        <v>735</v>
      </c>
      <c r="C739" s="113">
        <v>61.25</v>
      </c>
      <c r="D739" s="113">
        <v>61</v>
      </c>
      <c r="E739" s="113">
        <v>121</v>
      </c>
      <c r="F739" s="113">
        <v>-7.118908555816239E-2</v>
      </c>
    </row>
    <row r="740" spans="2:6" x14ac:dyDescent="0.3">
      <c r="B740" s="113">
        <v>736</v>
      </c>
      <c r="C740" s="113">
        <v>61.333333333333336</v>
      </c>
      <c r="D740" s="113">
        <v>61</v>
      </c>
      <c r="E740" s="113">
        <v>121</v>
      </c>
      <c r="F740" s="113">
        <v>-7.118908555816239E-2</v>
      </c>
    </row>
    <row r="741" spans="2:6" x14ac:dyDescent="0.3">
      <c r="B741" s="113">
        <v>737</v>
      </c>
      <c r="C741" s="113">
        <v>61.416666666666664</v>
      </c>
      <c r="D741" s="113">
        <v>61</v>
      </c>
      <c r="E741" s="113">
        <v>121</v>
      </c>
      <c r="F741" s="113">
        <v>-7.118908555816239E-2</v>
      </c>
    </row>
    <row r="742" spans="2:6" x14ac:dyDescent="0.3">
      <c r="B742" s="113">
        <v>738</v>
      </c>
      <c r="C742" s="113">
        <v>61.5</v>
      </c>
      <c r="D742" s="113">
        <v>61</v>
      </c>
      <c r="E742" s="113">
        <v>121</v>
      </c>
      <c r="F742" s="113">
        <v>-7.118908555816239E-2</v>
      </c>
    </row>
    <row r="743" spans="2:6" x14ac:dyDescent="0.3">
      <c r="B743" s="113">
        <v>739</v>
      </c>
      <c r="C743" s="113">
        <v>61.583333333333336</v>
      </c>
      <c r="D743" s="113">
        <v>61</v>
      </c>
      <c r="E743" s="113">
        <v>121</v>
      </c>
      <c r="F743" s="113">
        <v>-7.118908555816239E-2</v>
      </c>
    </row>
    <row r="744" spans="2:6" x14ac:dyDescent="0.3">
      <c r="B744" s="113">
        <v>740</v>
      </c>
      <c r="C744" s="113">
        <v>61.666666666666664</v>
      </c>
      <c r="D744" s="113">
        <v>61</v>
      </c>
      <c r="E744" s="113">
        <v>121</v>
      </c>
      <c r="F744" s="113">
        <v>-7.118908555816239E-2</v>
      </c>
    </row>
    <row r="745" spans="2:6" x14ac:dyDescent="0.3">
      <c r="B745" s="113">
        <v>741</v>
      </c>
      <c r="C745" s="113">
        <v>61.75</v>
      </c>
      <c r="D745" s="113">
        <v>61</v>
      </c>
      <c r="E745" s="113">
        <v>121</v>
      </c>
      <c r="F745" s="113">
        <v>-7.118908555816239E-2</v>
      </c>
    </row>
    <row r="746" spans="2:6" x14ac:dyDescent="0.3">
      <c r="B746" s="113">
        <v>742</v>
      </c>
      <c r="C746" s="113">
        <v>61.833333333333336</v>
      </c>
      <c r="D746" s="113">
        <v>61</v>
      </c>
      <c r="E746" s="113">
        <v>121</v>
      </c>
      <c r="F746" s="113">
        <v>-7.118908555816239E-2</v>
      </c>
    </row>
    <row r="747" spans="2:6" x14ac:dyDescent="0.3">
      <c r="B747" s="113">
        <v>743</v>
      </c>
      <c r="C747" s="113">
        <v>61.916666666666664</v>
      </c>
      <c r="D747" s="113">
        <v>61</v>
      </c>
      <c r="E747" s="113">
        <v>121</v>
      </c>
      <c r="F747" s="113">
        <v>-7.118908555816239E-2</v>
      </c>
    </row>
    <row r="748" spans="2:6" x14ac:dyDescent="0.3">
      <c r="B748" s="113">
        <v>744</v>
      </c>
      <c r="C748" s="113">
        <v>62</v>
      </c>
      <c r="D748" s="113">
        <v>62</v>
      </c>
      <c r="E748" s="113">
        <v>122</v>
      </c>
      <c r="F748" s="113">
        <v>-7.118908555816239E-2</v>
      </c>
    </row>
    <row r="749" spans="2:6" x14ac:dyDescent="0.3">
      <c r="B749" s="113">
        <v>745</v>
      </c>
      <c r="C749" s="113">
        <v>62.083333333333336</v>
      </c>
      <c r="D749" s="113">
        <v>62</v>
      </c>
      <c r="E749" s="113">
        <v>122</v>
      </c>
      <c r="F749" s="113">
        <v>-7.118908555816239E-2</v>
      </c>
    </row>
    <row r="750" spans="2:6" x14ac:dyDescent="0.3">
      <c r="B750" s="113">
        <v>746</v>
      </c>
      <c r="C750" s="113">
        <v>62.166666666666664</v>
      </c>
      <c r="D750" s="113">
        <v>62</v>
      </c>
      <c r="E750" s="113">
        <v>122</v>
      </c>
      <c r="F750" s="113">
        <v>-7.118908555816239E-2</v>
      </c>
    </row>
    <row r="751" spans="2:6" x14ac:dyDescent="0.3">
      <c r="B751" s="113">
        <v>747</v>
      </c>
      <c r="C751" s="113">
        <v>62.25</v>
      </c>
      <c r="D751" s="113">
        <v>62</v>
      </c>
      <c r="E751" s="113">
        <v>122</v>
      </c>
      <c r="F751" s="113">
        <v>-7.118908555816239E-2</v>
      </c>
    </row>
    <row r="752" spans="2:6" x14ac:dyDescent="0.3">
      <c r="B752" s="113">
        <v>748</v>
      </c>
      <c r="C752" s="113">
        <v>62.333333333333336</v>
      </c>
      <c r="D752" s="113">
        <v>62</v>
      </c>
      <c r="E752" s="113">
        <v>122</v>
      </c>
      <c r="F752" s="113">
        <v>-7.118908555816239E-2</v>
      </c>
    </row>
    <row r="753" spans="2:6" x14ac:dyDescent="0.3">
      <c r="B753" s="113">
        <v>749</v>
      </c>
      <c r="C753" s="113">
        <v>62.416666666666664</v>
      </c>
      <c r="D753" s="113">
        <v>62</v>
      </c>
      <c r="E753" s="113">
        <v>122</v>
      </c>
      <c r="F753" s="113">
        <v>-7.118908555816239E-2</v>
      </c>
    </row>
    <row r="754" spans="2:6" x14ac:dyDescent="0.3">
      <c r="B754" s="113">
        <v>750</v>
      </c>
      <c r="C754" s="113">
        <v>62.5</v>
      </c>
      <c r="D754" s="113">
        <v>62</v>
      </c>
      <c r="E754" s="113">
        <v>122</v>
      </c>
      <c r="F754" s="113">
        <v>-7.118908555816239E-2</v>
      </c>
    </row>
    <row r="755" spans="2:6" x14ac:dyDescent="0.3">
      <c r="B755" s="113">
        <v>751</v>
      </c>
      <c r="C755" s="113">
        <v>62.583333333333336</v>
      </c>
      <c r="D755" s="113">
        <v>62</v>
      </c>
      <c r="E755" s="113">
        <v>122</v>
      </c>
      <c r="F755" s="113">
        <v>-7.118908555816239E-2</v>
      </c>
    </row>
    <row r="756" spans="2:6" x14ac:dyDescent="0.3">
      <c r="B756" s="113">
        <v>752</v>
      </c>
      <c r="C756" s="113">
        <v>62.666666666666664</v>
      </c>
      <c r="D756" s="113">
        <v>62</v>
      </c>
      <c r="E756" s="113">
        <v>122</v>
      </c>
      <c r="F756" s="113">
        <v>-7.118908555816239E-2</v>
      </c>
    </row>
    <row r="757" spans="2:6" x14ac:dyDescent="0.3">
      <c r="B757" s="113">
        <v>753</v>
      </c>
      <c r="C757" s="113">
        <v>62.75</v>
      </c>
      <c r="D757" s="113">
        <v>62</v>
      </c>
      <c r="E757" s="113">
        <v>122</v>
      </c>
      <c r="F757" s="113">
        <v>-7.118908555816239E-2</v>
      </c>
    </row>
    <row r="758" spans="2:6" x14ac:dyDescent="0.3">
      <c r="B758" s="113">
        <v>754</v>
      </c>
      <c r="C758" s="113">
        <v>62.833333333333336</v>
      </c>
      <c r="D758" s="113">
        <v>62</v>
      </c>
      <c r="E758" s="113">
        <v>122</v>
      </c>
      <c r="F758" s="113">
        <v>-7.118908555816239E-2</v>
      </c>
    </row>
    <row r="759" spans="2:6" x14ac:dyDescent="0.3">
      <c r="B759" s="113">
        <v>755</v>
      </c>
      <c r="C759" s="113">
        <v>62.916666666666664</v>
      </c>
      <c r="D759" s="113">
        <v>62</v>
      </c>
      <c r="E759" s="113">
        <v>122</v>
      </c>
      <c r="F759" s="113">
        <v>-7.118908555816239E-2</v>
      </c>
    </row>
    <row r="760" spans="2:6" x14ac:dyDescent="0.3">
      <c r="B760" s="113">
        <v>756</v>
      </c>
      <c r="C760" s="113">
        <v>63</v>
      </c>
      <c r="D760" s="113">
        <v>63</v>
      </c>
      <c r="E760" s="113">
        <v>123</v>
      </c>
      <c r="F760" s="113">
        <v>-7.118908555816239E-2</v>
      </c>
    </row>
    <row r="761" spans="2:6" x14ac:dyDescent="0.3">
      <c r="B761" s="113">
        <v>757</v>
      </c>
      <c r="C761" s="113">
        <v>63.083333333333336</v>
      </c>
      <c r="D761" s="113">
        <v>63</v>
      </c>
      <c r="E761" s="113">
        <v>123</v>
      </c>
      <c r="F761" s="113">
        <v>-7.118908555816239E-2</v>
      </c>
    </row>
    <row r="762" spans="2:6" x14ac:dyDescent="0.3">
      <c r="B762" s="113">
        <v>758</v>
      </c>
      <c r="C762" s="113">
        <v>63.166666666666664</v>
      </c>
      <c r="D762" s="113">
        <v>63</v>
      </c>
      <c r="E762" s="113">
        <v>123</v>
      </c>
      <c r="F762" s="113">
        <v>-7.118908555816239E-2</v>
      </c>
    </row>
    <row r="763" spans="2:6" x14ac:dyDescent="0.3">
      <c r="B763" s="113">
        <v>759</v>
      </c>
      <c r="C763" s="113">
        <v>63.25</v>
      </c>
      <c r="D763" s="113">
        <v>63</v>
      </c>
      <c r="E763" s="113">
        <v>123</v>
      </c>
      <c r="F763" s="113">
        <v>-7.118908555816239E-2</v>
      </c>
    </row>
    <row r="764" spans="2:6" x14ac:dyDescent="0.3">
      <c r="B764" s="113">
        <v>760</v>
      </c>
      <c r="C764" s="113">
        <v>63.333333333333336</v>
      </c>
      <c r="D764" s="113">
        <v>63</v>
      </c>
      <c r="E764" s="113">
        <v>123</v>
      </c>
      <c r="F764" s="113">
        <v>-7.118908555816239E-2</v>
      </c>
    </row>
    <row r="765" spans="2:6" x14ac:dyDescent="0.3">
      <c r="B765" s="113">
        <v>761</v>
      </c>
      <c r="C765" s="113">
        <v>63.416666666666664</v>
      </c>
      <c r="D765" s="113">
        <v>63</v>
      </c>
      <c r="E765" s="113">
        <v>123</v>
      </c>
      <c r="F765" s="113">
        <v>-7.118908555816239E-2</v>
      </c>
    </row>
    <row r="766" spans="2:6" x14ac:dyDescent="0.3">
      <c r="B766" s="113">
        <v>762</v>
      </c>
      <c r="C766" s="113">
        <v>63.5</v>
      </c>
      <c r="D766" s="113">
        <v>63</v>
      </c>
      <c r="E766" s="113">
        <v>123</v>
      </c>
      <c r="F766" s="113">
        <v>-7.118908555816239E-2</v>
      </c>
    </row>
    <row r="767" spans="2:6" x14ac:dyDescent="0.3">
      <c r="B767" s="113">
        <v>763</v>
      </c>
      <c r="C767" s="113">
        <v>63.583333333333336</v>
      </c>
      <c r="D767" s="113">
        <v>63</v>
      </c>
      <c r="E767" s="113">
        <v>123</v>
      </c>
      <c r="F767" s="113">
        <v>-7.118908555816239E-2</v>
      </c>
    </row>
    <row r="768" spans="2:6" x14ac:dyDescent="0.3">
      <c r="B768" s="113">
        <v>764</v>
      </c>
      <c r="C768" s="113">
        <v>63.666666666666664</v>
      </c>
      <c r="D768" s="113">
        <v>63</v>
      </c>
      <c r="E768" s="113">
        <v>123</v>
      </c>
      <c r="F768" s="113">
        <v>-7.118908555816239E-2</v>
      </c>
    </row>
    <row r="769" spans="2:6" x14ac:dyDescent="0.3">
      <c r="B769" s="113">
        <v>765</v>
      </c>
      <c r="C769" s="113">
        <v>63.75</v>
      </c>
      <c r="D769" s="113">
        <v>63</v>
      </c>
      <c r="E769" s="113">
        <v>123</v>
      </c>
      <c r="F769" s="113">
        <v>-7.118908555816239E-2</v>
      </c>
    </row>
    <row r="770" spans="2:6" x14ac:dyDescent="0.3">
      <c r="B770" s="113">
        <v>766</v>
      </c>
      <c r="C770" s="113">
        <v>63.833333333333336</v>
      </c>
      <c r="D770" s="113">
        <v>63</v>
      </c>
      <c r="E770" s="113">
        <v>123</v>
      </c>
      <c r="F770" s="113">
        <v>-7.118908555816239E-2</v>
      </c>
    </row>
    <row r="771" spans="2:6" x14ac:dyDescent="0.3">
      <c r="B771" s="113">
        <v>767</v>
      </c>
      <c r="C771" s="113">
        <v>63.916666666666664</v>
      </c>
      <c r="D771" s="113">
        <v>63</v>
      </c>
      <c r="E771" s="113">
        <v>123</v>
      </c>
      <c r="F771" s="113">
        <v>-7.118908555816239E-2</v>
      </c>
    </row>
    <row r="772" spans="2:6" x14ac:dyDescent="0.3">
      <c r="B772" s="113">
        <v>768</v>
      </c>
      <c r="C772" s="113">
        <v>64</v>
      </c>
      <c r="D772" s="113">
        <v>64</v>
      </c>
      <c r="E772" s="113">
        <v>124</v>
      </c>
      <c r="F772" s="113">
        <v>-7.118908555816239E-2</v>
      </c>
    </row>
    <row r="773" spans="2:6" x14ac:dyDescent="0.3">
      <c r="B773" s="113">
        <v>769</v>
      </c>
      <c r="C773" s="113">
        <v>64.083333333333329</v>
      </c>
      <c r="D773" s="113">
        <v>64</v>
      </c>
      <c r="E773" s="113">
        <v>124</v>
      </c>
      <c r="F773" s="113">
        <v>-7.118908555816239E-2</v>
      </c>
    </row>
    <row r="774" spans="2:6" x14ac:dyDescent="0.3">
      <c r="B774" s="113">
        <v>770</v>
      </c>
      <c r="C774" s="113">
        <v>64.166666666666671</v>
      </c>
      <c r="D774" s="113">
        <v>64</v>
      </c>
      <c r="E774" s="113">
        <v>124</v>
      </c>
      <c r="F774" s="113">
        <v>-7.118908555816239E-2</v>
      </c>
    </row>
    <row r="775" spans="2:6" x14ac:dyDescent="0.3">
      <c r="B775" s="113">
        <v>771</v>
      </c>
      <c r="C775" s="113">
        <v>64.25</v>
      </c>
      <c r="D775" s="113">
        <v>64</v>
      </c>
      <c r="E775" s="113">
        <v>124</v>
      </c>
      <c r="F775" s="113">
        <v>-7.118908555816239E-2</v>
      </c>
    </row>
    <row r="776" spans="2:6" x14ac:dyDescent="0.3">
      <c r="B776" s="113">
        <v>772</v>
      </c>
      <c r="C776" s="113">
        <v>64.333333333333329</v>
      </c>
      <c r="D776" s="113">
        <v>64</v>
      </c>
      <c r="E776" s="113">
        <v>124</v>
      </c>
      <c r="F776" s="113">
        <v>-7.118908555816239E-2</v>
      </c>
    </row>
    <row r="777" spans="2:6" x14ac:dyDescent="0.3">
      <c r="B777" s="113">
        <v>773</v>
      </c>
      <c r="C777" s="113">
        <v>64.416666666666671</v>
      </c>
      <c r="D777" s="113">
        <v>64</v>
      </c>
      <c r="E777" s="113">
        <v>124</v>
      </c>
      <c r="F777" s="113">
        <v>-7.118908555816239E-2</v>
      </c>
    </row>
    <row r="778" spans="2:6" x14ac:dyDescent="0.3">
      <c r="B778" s="113">
        <v>774</v>
      </c>
      <c r="C778" s="113">
        <v>64.5</v>
      </c>
      <c r="D778" s="113">
        <v>64</v>
      </c>
      <c r="E778" s="113">
        <v>124</v>
      </c>
      <c r="F778" s="113">
        <v>-7.118908555816239E-2</v>
      </c>
    </row>
    <row r="779" spans="2:6" x14ac:dyDescent="0.3">
      <c r="B779" s="113">
        <v>775</v>
      </c>
      <c r="C779" s="113">
        <v>64.583333333333329</v>
      </c>
      <c r="D779" s="113">
        <v>64</v>
      </c>
      <c r="E779" s="113">
        <v>124</v>
      </c>
      <c r="F779" s="113">
        <v>-7.118908555816239E-2</v>
      </c>
    </row>
    <row r="780" spans="2:6" x14ac:dyDescent="0.3">
      <c r="B780" s="113">
        <v>776</v>
      </c>
      <c r="C780" s="113">
        <v>64.666666666666671</v>
      </c>
      <c r="D780" s="113">
        <v>64</v>
      </c>
      <c r="E780" s="113">
        <v>124</v>
      </c>
      <c r="F780" s="113">
        <v>-7.118908555816239E-2</v>
      </c>
    </row>
    <row r="781" spans="2:6" x14ac:dyDescent="0.3">
      <c r="B781" s="113">
        <v>777</v>
      </c>
      <c r="C781" s="113">
        <v>64.75</v>
      </c>
      <c r="D781" s="113">
        <v>64</v>
      </c>
      <c r="E781" s="113">
        <v>124</v>
      </c>
      <c r="F781" s="113">
        <v>-7.118908555816239E-2</v>
      </c>
    </row>
    <row r="782" spans="2:6" x14ac:dyDescent="0.3">
      <c r="B782" s="113">
        <v>778</v>
      </c>
      <c r="C782" s="113">
        <v>64.833333333333329</v>
      </c>
      <c r="D782" s="113">
        <v>64</v>
      </c>
      <c r="E782" s="113">
        <v>124</v>
      </c>
      <c r="F782" s="113">
        <v>-7.118908555816239E-2</v>
      </c>
    </row>
    <row r="783" spans="2:6" x14ac:dyDescent="0.3">
      <c r="B783" s="113">
        <v>779</v>
      </c>
      <c r="C783" s="113">
        <v>64.916666666666671</v>
      </c>
      <c r="D783" s="113">
        <v>64</v>
      </c>
      <c r="E783" s="113">
        <v>124</v>
      </c>
      <c r="F783" s="113">
        <v>-7.118908555816239E-2</v>
      </c>
    </row>
    <row r="784" spans="2:6" x14ac:dyDescent="0.3">
      <c r="B784" s="113">
        <v>780</v>
      </c>
      <c r="C784" s="113">
        <v>65</v>
      </c>
      <c r="D784" s="113">
        <v>65</v>
      </c>
      <c r="E784" s="113">
        <v>125</v>
      </c>
      <c r="F784" s="113">
        <v>-7.118908555816239E-2</v>
      </c>
    </row>
    <row r="785" spans="2:6" x14ac:dyDescent="0.3">
      <c r="B785" s="113">
        <v>781</v>
      </c>
      <c r="C785" s="113">
        <v>65.083333333333329</v>
      </c>
      <c r="D785" s="113">
        <v>65</v>
      </c>
      <c r="E785" s="113">
        <v>125</v>
      </c>
      <c r="F785" s="113">
        <v>-7.118908555816239E-2</v>
      </c>
    </row>
    <row r="786" spans="2:6" x14ac:dyDescent="0.3">
      <c r="B786" s="113">
        <v>782</v>
      </c>
      <c r="C786" s="113">
        <v>65.166666666666671</v>
      </c>
      <c r="D786" s="113">
        <v>65</v>
      </c>
      <c r="E786" s="113">
        <v>125</v>
      </c>
      <c r="F786" s="113">
        <v>-7.6471397213840331E-2</v>
      </c>
    </row>
    <row r="787" spans="2:6" x14ac:dyDescent="0.3">
      <c r="B787" s="113">
        <v>783</v>
      </c>
      <c r="C787" s="113">
        <v>65.25</v>
      </c>
      <c r="D787" s="113">
        <v>65</v>
      </c>
      <c r="E787" s="113">
        <v>125</v>
      </c>
      <c r="F787" s="113">
        <v>-7.6471397213840331E-2</v>
      </c>
    </row>
    <row r="788" spans="2:6" x14ac:dyDescent="0.3">
      <c r="B788" s="113">
        <v>784</v>
      </c>
      <c r="C788" s="113">
        <v>65.333333333333329</v>
      </c>
      <c r="D788" s="113">
        <v>65</v>
      </c>
      <c r="E788" s="113">
        <v>125</v>
      </c>
      <c r="F788" s="113">
        <v>-7.6471397213840331E-2</v>
      </c>
    </row>
    <row r="789" spans="2:6" x14ac:dyDescent="0.3">
      <c r="B789" s="113">
        <v>785</v>
      </c>
      <c r="C789" s="113">
        <v>65.416666666666671</v>
      </c>
      <c r="D789" s="113">
        <v>65</v>
      </c>
      <c r="E789" s="113">
        <v>125</v>
      </c>
      <c r="F789" s="113">
        <v>-7.6471397213840331E-2</v>
      </c>
    </row>
    <row r="790" spans="2:6" x14ac:dyDescent="0.3">
      <c r="B790" s="113">
        <v>786</v>
      </c>
      <c r="C790" s="113">
        <v>65.5</v>
      </c>
      <c r="D790" s="113">
        <v>65</v>
      </c>
      <c r="E790" s="113">
        <v>125</v>
      </c>
      <c r="F790" s="113">
        <v>-7.6471397213840331E-2</v>
      </c>
    </row>
    <row r="791" spans="2:6" x14ac:dyDescent="0.3">
      <c r="B791" s="113">
        <v>787</v>
      </c>
      <c r="C791" s="113">
        <v>65.583333333333329</v>
      </c>
      <c r="D791" s="113">
        <v>65</v>
      </c>
      <c r="E791" s="113">
        <v>125</v>
      </c>
      <c r="F791" s="113">
        <v>-7.6471397213840331E-2</v>
      </c>
    </row>
    <row r="792" spans="2:6" x14ac:dyDescent="0.3">
      <c r="B792" s="113">
        <v>788</v>
      </c>
      <c r="C792" s="113">
        <v>65.666666666666671</v>
      </c>
      <c r="D792" s="113">
        <v>65</v>
      </c>
      <c r="E792" s="113">
        <v>125</v>
      </c>
      <c r="F792" s="113">
        <v>-7.6471397213840331E-2</v>
      </c>
    </row>
    <row r="793" spans="2:6" x14ac:dyDescent="0.3">
      <c r="B793" s="113">
        <v>789</v>
      </c>
      <c r="C793" s="113">
        <v>65.75</v>
      </c>
      <c r="D793" s="113">
        <v>65</v>
      </c>
      <c r="E793" s="113">
        <v>125</v>
      </c>
      <c r="F793" s="113">
        <v>-7.6471397213840331E-2</v>
      </c>
    </row>
    <row r="794" spans="2:6" x14ac:dyDescent="0.3">
      <c r="B794" s="113">
        <v>790</v>
      </c>
      <c r="C794" s="113">
        <v>65.833333333333329</v>
      </c>
      <c r="D794" s="113">
        <v>65</v>
      </c>
      <c r="E794" s="113">
        <v>125</v>
      </c>
      <c r="F794" s="113">
        <v>-7.6471397213840331E-2</v>
      </c>
    </row>
    <row r="795" spans="2:6" x14ac:dyDescent="0.3">
      <c r="B795" s="113">
        <v>791</v>
      </c>
      <c r="C795" s="113">
        <v>65.916666666666671</v>
      </c>
      <c r="D795" s="113">
        <v>65</v>
      </c>
      <c r="E795" s="113">
        <v>125</v>
      </c>
      <c r="F795" s="113">
        <v>-7.6471397213840331E-2</v>
      </c>
    </row>
    <row r="796" spans="2:6" x14ac:dyDescent="0.3">
      <c r="B796" s="113">
        <v>792</v>
      </c>
      <c r="C796" s="113">
        <v>66</v>
      </c>
      <c r="D796" s="113">
        <v>66</v>
      </c>
      <c r="E796" s="113">
        <v>126</v>
      </c>
      <c r="F796" s="113">
        <v>-7.6471397213840331E-2</v>
      </c>
    </row>
    <row r="797" spans="2:6" x14ac:dyDescent="0.3">
      <c r="B797" s="113">
        <v>793</v>
      </c>
      <c r="C797" s="113">
        <v>66.083333333333329</v>
      </c>
      <c r="D797" s="113">
        <v>66</v>
      </c>
      <c r="E797" s="113">
        <v>126</v>
      </c>
      <c r="F797" s="113">
        <v>-7.6471397213840331E-2</v>
      </c>
    </row>
    <row r="798" spans="2:6" x14ac:dyDescent="0.3">
      <c r="B798" s="113">
        <v>794</v>
      </c>
      <c r="C798" s="113">
        <v>66.166666666666671</v>
      </c>
      <c r="D798" s="113">
        <v>66</v>
      </c>
      <c r="E798" s="113">
        <v>126</v>
      </c>
      <c r="F798" s="113">
        <v>-7.6471397213840331E-2</v>
      </c>
    </row>
    <row r="799" spans="2:6" x14ac:dyDescent="0.3">
      <c r="B799" s="113">
        <v>795</v>
      </c>
      <c r="C799" s="113">
        <v>66.25</v>
      </c>
      <c r="D799" s="113">
        <v>66</v>
      </c>
      <c r="E799" s="113">
        <v>126</v>
      </c>
      <c r="F799" s="113">
        <v>-7.6471397213840331E-2</v>
      </c>
    </row>
    <row r="800" spans="2:6" x14ac:dyDescent="0.3">
      <c r="B800" s="113">
        <v>796</v>
      </c>
      <c r="C800" s="113">
        <v>66.333333333333329</v>
      </c>
      <c r="D800" s="113">
        <v>66</v>
      </c>
      <c r="E800" s="113">
        <v>126</v>
      </c>
      <c r="F800" s="113">
        <v>-7.6471397213840331E-2</v>
      </c>
    </row>
    <row r="801" spans="2:6" x14ac:dyDescent="0.3">
      <c r="B801" s="113">
        <v>797</v>
      </c>
      <c r="C801" s="113">
        <v>66.416666666666671</v>
      </c>
      <c r="D801" s="113">
        <v>66</v>
      </c>
      <c r="E801" s="113">
        <v>126</v>
      </c>
      <c r="F801" s="113">
        <v>-7.6471397213840331E-2</v>
      </c>
    </row>
    <row r="802" spans="2:6" x14ac:dyDescent="0.3">
      <c r="B802" s="113">
        <v>798</v>
      </c>
      <c r="C802" s="113">
        <v>66.5</v>
      </c>
      <c r="D802" s="113">
        <v>66</v>
      </c>
      <c r="E802" s="113">
        <v>126</v>
      </c>
      <c r="F802" s="113">
        <v>-7.6471397213840331E-2</v>
      </c>
    </row>
    <row r="803" spans="2:6" x14ac:dyDescent="0.3">
      <c r="B803" s="113">
        <v>799</v>
      </c>
      <c r="C803" s="113">
        <v>66.583333333333329</v>
      </c>
      <c r="D803" s="113">
        <v>66</v>
      </c>
      <c r="E803" s="113">
        <v>126</v>
      </c>
      <c r="F803" s="113">
        <v>-7.6471397213840331E-2</v>
      </c>
    </row>
    <row r="804" spans="2:6" x14ac:dyDescent="0.3">
      <c r="B804" s="113">
        <v>800</v>
      </c>
      <c r="C804" s="113">
        <v>66.666666666666671</v>
      </c>
      <c r="D804" s="113">
        <v>66</v>
      </c>
      <c r="E804" s="113">
        <v>126</v>
      </c>
      <c r="F804" s="113">
        <v>-7.6471397213840331E-2</v>
      </c>
    </row>
    <row r="805" spans="2:6" x14ac:dyDescent="0.3">
      <c r="B805" s="113">
        <v>801</v>
      </c>
      <c r="C805" s="113">
        <v>66.75</v>
      </c>
      <c r="D805" s="113">
        <v>66</v>
      </c>
      <c r="E805" s="113">
        <v>126</v>
      </c>
      <c r="F805" s="113">
        <v>-7.6471397213840331E-2</v>
      </c>
    </row>
    <row r="806" spans="2:6" x14ac:dyDescent="0.3">
      <c r="B806" s="113">
        <v>802</v>
      </c>
      <c r="C806" s="113">
        <v>66.833333333333329</v>
      </c>
      <c r="D806" s="113">
        <v>66</v>
      </c>
      <c r="E806" s="113">
        <v>126</v>
      </c>
      <c r="F806" s="113">
        <v>-7.6471397213840331E-2</v>
      </c>
    </row>
    <row r="807" spans="2:6" x14ac:dyDescent="0.3">
      <c r="B807" s="113">
        <v>803</v>
      </c>
      <c r="C807" s="113">
        <v>66.916666666666671</v>
      </c>
      <c r="D807" s="113">
        <v>66</v>
      </c>
      <c r="E807" s="113">
        <v>126</v>
      </c>
      <c r="F807" s="113">
        <v>-7.6471397213840331E-2</v>
      </c>
    </row>
    <row r="808" spans="2:6" x14ac:dyDescent="0.3">
      <c r="B808" s="113">
        <v>804</v>
      </c>
      <c r="C808" s="113">
        <v>67</v>
      </c>
      <c r="D808" s="113">
        <v>67</v>
      </c>
      <c r="E808" s="113">
        <v>127</v>
      </c>
      <c r="F808" s="113">
        <v>-7.6471397213840331E-2</v>
      </c>
    </row>
    <row r="809" spans="2:6" x14ac:dyDescent="0.3">
      <c r="B809" s="113">
        <v>805</v>
      </c>
      <c r="C809" s="113">
        <v>67.083333333333329</v>
      </c>
      <c r="D809" s="113">
        <v>67</v>
      </c>
      <c r="E809" s="113">
        <v>127</v>
      </c>
      <c r="F809" s="113">
        <v>-7.6471397213840331E-2</v>
      </c>
    </row>
    <row r="810" spans="2:6" x14ac:dyDescent="0.3">
      <c r="B810" s="113">
        <v>806</v>
      </c>
      <c r="C810" s="113">
        <v>67.166666666666671</v>
      </c>
      <c r="D810" s="113">
        <v>67</v>
      </c>
      <c r="E810" s="113">
        <v>127</v>
      </c>
      <c r="F810" s="113">
        <v>-7.6471397213840331E-2</v>
      </c>
    </row>
    <row r="811" spans="2:6" x14ac:dyDescent="0.3">
      <c r="B811" s="113">
        <v>807</v>
      </c>
      <c r="C811" s="113">
        <v>67.25</v>
      </c>
      <c r="D811" s="113">
        <v>67</v>
      </c>
      <c r="E811" s="113">
        <v>127</v>
      </c>
      <c r="F811" s="113">
        <v>-7.6471397213840331E-2</v>
      </c>
    </row>
    <row r="812" spans="2:6" x14ac:dyDescent="0.3">
      <c r="B812" s="113">
        <v>808</v>
      </c>
      <c r="C812" s="113">
        <v>67.333333333333329</v>
      </c>
      <c r="D812" s="113">
        <v>67</v>
      </c>
      <c r="E812" s="113">
        <v>127</v>
      </c>
      <c r="F812" s="113">
        <v>-7.6471397213840331E-2</v>
      </c>
    </row>
    <row r="813" spans="2:6" x14ac:dyDescent="0.3">
      <c r="B813" s="113">
        <v>809</v>
      </c>
      <c r="C813" s="113">
        <v>67.416666666666671</v>
      </c>
      <c r="D813" s="113">
        <v>67</v>
      </c>
      <c r="E813" s="113">
        <v>127</v>
      </c>
      <c r="F813" s="113">
        <v>-7.6471397213840331E-2</v>
      </c>
    </row>
    <row r="814" spans="2:6" x14ac:dyDescent="0.3">
      <c r="B814" s="113">
        <v>810</v>
      </c>
      <c r="C814" s="113">
        <v>67.5</v>
      </c>
      <c r="D814" s="113">
        <v>67</v>
      </c>
      <c r="E814" s="113">
        <v>127</v>
      </c>
      <c r="F814" s="113">
        <v>-7.6471397213840331E-2</v>
      </c>
    </row>
    <row r="815" spans="2:6" x14ac:dyDescent="0.3">
      <c r="B815" s="113">
        <v>811</v>
      </c>
      <c r="C815" s="113">
        <v>67.583333333333329</v>
      </c>
      <c r="D815" s="113">
        <v>67</v>
      </c>
      <c r="E815" s="113">
        <v>127</v>
      </c>
      <c r="F815" s="113">
        <v>-7.6471397213840331E-2</v>
      </c>
    </row>
    <row r="816" spans="2:6" x14ac:dyDescent="0.3">
      <c r="B816" s="113">
        <v>812</v>
      </c>
      <c r="C816" s="113">
        <v>67.666666666666671</v>
      </c>
      <c r="D816" s="113">
        <v>67</v>
      </c>
      <c r="E816" s="113">
        <v>127</v>
      </c>
      <c r="F816" s="113">
        <v>-7.6471397213840331E-2</v>
      </c>
    </row>
    <row r="817" spans="2:6" x14ac:dyDescent="0.3">
      <c r="B817" s="113">
        <v>813</v>
      </c>
      <c r="C817" s="113">
        <v>67.75</v>
      </c>
      <c r="D817" s="113">
        <v>67</v>
      </c>
      <c r="E817" s="113">
        <v>127</v>
      </c>
      <c r="F817" s="113">
        <v>-7.6471397213840331E-2</v>
      </c>
    </row>
    <row r="818" spans="2:6" x14ac:dyDescent="0.3">
      <c r="B818" s="113">
        <v>814</v>
      </c>
      <c r="C818" s="113">
        <v>67.833333333333329</v>
      </c>
      <c r="D818" s="113">
        <v>67</v>
      </c>
      <c r="E818" s="113">
        <v>127</v>
      </c>
      <c r="F818" s="113">
        <v>-7.6471397213840331E-2</v>
      </c>
    </row>
    <row r="819" spans="2:6" x14ac:dyDescent="0.3">
      <c r="B819" s="113">
        <v>815</v>
      </c>
      <c r="C819" s="113">
        <v>67.916666666666671</v>
      </c>
      <c r="D819" s="113">
        <v>67</v>
      </c>
      <c r="E819" s="113">
        <v>127</v>
      </c>
      <c r="F819" s="113">
        <v>-7.6471397213840331E-2</v>
      </c>
    </row>
    <row r="820" spans="2:6" x14ac:dyDescent="0.3">
      <c r="B820" s="113">
        <v>816</v>
      </c>
      <c r="C820" s="113">
        <v>68</v>
      </c>
      <c r="D820" s="113">
        <v>68</v>
      </c>
      <c r="E820" s="113">
        <v>128</v>
      </c>
      <c r="F820" s="113">
        <v>-7.6471397213840331E-2</v>
      </c>
    </row>
    <row r="821" spans="2:6" x14ac:dyDescent="0.3">
      <c r="B821" s="113">
        <v>817</v>
      </c>
      <c r="C821" s="113">
        <v>68.083333333333329</v>
      </c>
      <c r="D821" s="113">
        <v>68</v>
      </c>
      <c r="E821" s="113">
        <v>128</v>
      </c>
      <c r="F821" s="113">
        <v>-7.6471397213840331E-2</v>
      </c>
    </row>
    <row r="822" spans="2:6" x14ac:dyDescent="0.3">
      <c r="B822" s="113">
        <v>818</v>
      </c>
      <c r="C822" s="113">
        <v>68.166666666666671</v>
      </c>
      <c r="D822" s="113">
        <v>68</v>
      </c>
      <c r="E822" s="113">
        <v>128</v>
      </c>
      <c r="F822" s="113">
        <v>-7.6471397213840331E-2</v>
      </c>
    </row>
    <row r="823" spans="2:6" x14ac:dyDescent="0.3">
      <c r="B823" s="113">
        <v>819</v>
      </c>
      <c r="C823" s="113">
        <v>68.25</v>
      </c>
      <c r="D823" s="113">
        <v>68</v>
      </c>
      <c r="E823" s="113">
        <v>128</v>
      </c>
      <c r="F823" s="113">
        <v>-7.6471397213840331E-2</v>
      </c>
    </row>
    <row r="824" spans="2:6" x14ac:dyDescent="0.3">
      <c r="B824" s="113">
        <v>820</v>
      </c>
      <c r="C824" s="113">
        <v>68.333333333333329</v>
      </c>
      <c r="D824" s="113">
        <v>68</v>
      </c>
      <c r="E824" s="113">
        <v>128</v>
      </c>
      <c r="F824" s="113">
        <v>-7.6471397213840331E-2</v>
      </c>
    </row>
    <row r="825" spans="2:6" x14ac:dyDescent="0.3">
      <c r="B825" s="113">
        <v>821</v>
      </c>
      <c r="C825" s="113">
        <v>68.416666666666671</v>
      </c>
      <c r="D825" s="113">
        <v>68</v>
      </c>
      <c r="E825" s="113">
        <v>128</v>
      </c>
      <c r="F825" s="113">
        <v>-7.6471397213840331E-2</v>
      </c>
    </row>
    <row r="826" spans="2:6" x14ac:dyDescent="0.3">
      <c r="B826" s="113">
        <v>822</v>
      </c>
      <c r="C826" s="113">
        <v>68.5</v>
      </c>
      <c r="D826" s="113">
        <v>68</v>
      </c>
      <c r="E826" s="113">
        <v>128</v>
      </c>
      <c r="F826" s="113">
        <v>-7.6471397213840331E-2</v>
      </c>
    </row>
    <row r="827" spans="2:6" x14ac:dyDescent="0.3">
      <c r="B827" s="113">
        <v>823</v>
      </c>
      <c r="C827" s="113">
        <v>68.583333333333329</v>
      </c>
      <c r="D827" s="113">
        <v>68</v>
      </c>
      <c r="E827" s="113">
        <v>128</v>
      </c>
      <c r="F827" s="113">
        <v>-7.6471397213840331E-2</v>
      </c>
    </row>
    <row r="828" spans="2:6" x14ac:dyDescent="0.3">
      <c r="B828" s="113">
        <v>824</v>
      </c>
      <c r="C828" s="113">
        <v>68.666666666666671</v>
      </c>
      <c r="D828" s="113">
        <v>68</v>
      </c>
      <c r="E828" s="113">
        <v>128</v>
      </c>
      <c r="F828" s="113">
        <v>-7.6471397213840331E-2</v>
      </c>
    </row>
    <row r="829" spans="2:6" x14ac:dyDescent="0.3">
      <c r="B829" s="113">
        <v>825</v>
      </c>
      <c r="C829" s="113">
        <v>68.75</v>
      </c>
      <c r="D829" s="113">
        <v>68</v>
      </c>
      <c r="E829" s="113">
        <v>128</v>
      </c>
      <c r="F829" s="113">
        <v>-7.6471397213840331E-2</v>
      </c>
    </row>
    <row r="830" spans="2:6" x14ac:dyDescent="0.3">
      <c r="B830" s="113">
        <v>826</v>
      </c>
      <c r="C830" s="113">
        <v>68.833333333333329</v>
      </c>
      <c r="D830" s="113">
        <v>68</v>
      </c>
      <c r="E830" s="113">
        <v>128</v>
      </c>
      <c r="F830" s="113">
        <v>-7.6471397213840331E-2</v>
      </c>
    </row>
    <row r="831" spans="2:6" x14ac:dyDescent="0.3">
      <c r="B831" s="113">
        <v>827</v>
      </c>
      <c r="C831" s="113">
        <v>68.916666666666671</v>
      </c>
      <c r="D831" s="113">
        <v>68</v>
      </c>
      <c r="E831" s="113">
        <v>128</v>
      </c>
      <c r="F831" s="113">
        <v>-7.6471397213840331E-2</v>
      </c>
    </row>
    <row r="832" spans="2:6" x14ac:dyDescent="0.3">
      <c r="B832" s="113">
        <v>828</v>
      </c>
      <c r="C832" s="113">
        <v>69</v>
      </c>
      <c r="D832" s="113">
        <v>69</v>
      </c>
      <c r="E832" s="113">
        <v>129</v>
      </c>
      <c r="F832" s="113">
        <v>-7.6471397213840331E-2</v>
      </c>
    </row>
    <row r="833" spans="2:6" x14ac:dyDescent="0.3">
      <c r="B833" s="113">
        <v>829</v>
      </c>
      <c r="C833" s="113">
        <v>69.083333333333329</v>
      </c>
      <c r="D833" s="113">
        <v>69</v>
      </c>
      <c r="E833" s="113">
        <v>129</v>
      </c>
      <c r="F833" s="113">
        <v>-7.6471397213840331E-2</v>
      </c>
    </row>
    <row r="834" spans="2:6" x14ac:dyDescent="0.3">
      <c r="B834" s="113">
        <v>830</v>
      </c>
      <c r="C834" s="113">
        <v>69.166666666666671</v>
      </c>
      <c r="D834" s="113">
        <v>69</v>
      </c>
      <c r="E834" s="113">
        <v>129</v>
      </c>
      <c r="F834" s="113">
        <v>-7.6471397213840331E-2</v>
      </c>
    </row>
    <row r="835" spans="2:6" x14ac:dyDescent="0.3">
      <c r="B835" s="113">
        <v>831</v>
      </c>
      <c r="C835" s="113">
        <v>69.25</v>
      </c>
      <c r="D835" s="113">
        <v>69</v>
      </c>
      <c r="E835" s="113">
        <v>129</v>
      </c>
      <c r="F835" s="113">
        <v>-7.6471397213840331E-2</v>
      </c>
    </row>
    <row r="836" spans="2:6" x14ac:dyDescent="0.3">
      <c r="B836" s="113">
        <v>832</v>
      </c>
      <c r="C836" s="113">
        <v>69.333333333333329</v>
      </c>
      <c r="D836" s="113">
        <v>69</v>
      </c>
      <c r="E836" s="113">
        <v>129</v>
      </c>
      <c r="F836" s="113">
        <v>-7.6471397213840331E-2</v>
      </c>
    </row>
    <row r="837" spans="2:6" x14ac:dyDescent="0.3">
      <c r="B837" s="113">
        <v>833</v>
      </c>
      <c r="C837" s="113">
        <v>69.416666666666671</v>
      </c>
      <c r="D837" s="113">
        <v>69</v>
      </c>
      <c r="E837" s="113">
        <v>129</v>
      </c>
      <c r="F837" s="113">
        <v>-7.6471397213840331E-2</v>
      </c>
    </row>
    <row r="838" spans="2:6" x14ac:dyDescent="0.3">
      <c r="B838" s="113">
        <v>834</v>
      </c>
      <c r="C838" s="113">
        <v>69.5</v>
      </c>
      <c r="D838" s="113">
        <v>69</v>
      </c>
      <c r="E838" s="113">
        <v>129</v>
      </c>
      <c r="F838" s="113">
        <v>-7.6471397213840331E-2</v>
      </c>
    </row>
    <row r="839" spans="2:6" x14ac:dyDescent="0.3">
      <c r="B839" s="113">
        <v>835</v>
      </c>
      <c r="C839" s="113">
        <v>69.583333333333329</v>
      </c>
      <c r="D839" s="113">
        <v>69</v>
      </c>
      <c r="E839" s="113">
        <v>129</v>
      </c>
      <c r="F839" s="113">
        <v>-8.1821282574688681E-2</v>
      </c>
    </row>
    <row r="840" spans="2:6" x14ac:dyDescent="0.3">
      <c r="B840" s="113">
        <v>836</v>
      </c>
      <c r="C840" s="113">
        <v>69.666666666666671</v>
      </c>
      <c r="D840" s="113">
        <v>69</v>
      </c>
      <c r="E840" s="113">
        <v>129</v>
      </c>
      <c r="F840" s="113">
        <v>-8.1821282574688681E-2</v>
      </c>
    </row>
    <row r="841" spans="2:6" x14ac:dyDescent="0.3">
      <c r="B841" s="113">
        <v>837</v>
      </c>
      <c r="C841" s="113">
        <v>69.75</v>
      </c>
      <c r="D841" s="113">
        <v>69</v>
      </c>
      <c r="E841" s="113">
        <v>129</v>
      </c>
      <c r="F841" s="113">
        <v>-8.1821282574688681E-2</v>
      </c>
    </row>
    <row r="842" spans="2:6" x14ac:dyDescent="0.3">
      <c r="B842" s="113">
        <v>838</v>
      </c>
      <c r="C842" s="113">
        <v>69.833333333333329</v>
      </c>
      <c r="D842" s="113">
        <v>69</v>
      </c>
      <c r="E842" s="113">
        <v>129</v>
      </c>
      <c r="F842" s="113">
        <v>-8.1821282574688681E-2</v>
      </c>
    </row>
    <row r="843" spans="2:6" x14ac:dyDescent="0.3">
      <c r="B843" s="113">
        <v>839</v>
      </c>
      <c r="C843" s="113">
        <v>69.916666666666671</v>
      </c>
      <c r="D843" s="113">
        <v>69</v>
      </c>
      <c r="E843" s="113">
        <v>129</v>
      </c>
      <c r="F843" s="113">
        <v>-8.1821282574688681E-2</v>
      </c>
    </row>
    <row r="844" spans="2:6" x14ac:dyDescent="0.3">
      <c r="B844" s="113">
        <v>840</v>
      </c>
      <c r="C844" s="113">
        <v>70</v>
      </c>
      <c r="D844" s="113">
        <v>70</v>
      </c>
      <c r="E844" s="113">
        <v>130</v>
      </c>
      <c r="F844" s="113">
        <v>-8.1821282574688681E-2</v>
      </c>
    </row>
    <row r="845" spans="2:6" x14ac:dyDescent="0.3">
      <c r="B845" s="113">
        <v>841</v>
      </c>
      <c r="C845" s="113">
        <v>70.083333333333329</v>
      </c>
      <c r="D845" s="113">
        <v>70</v>
      </c>
      <c r="E845" s="113">
        <v>130</v>
      </c>
      <c r="F845" s="113">
        <v>-8.1821282574688681E-2</v>
      </c>
    </row>
    <row r="846" spans="2:6" x14ac:dyDescent="0.3">
      <c r="B846" s="113">
        <v>842</v>
      </c>
      <c r="C846" s="113">
        <v>70.166666666666671</v>
      </c>
      <c r="D846" s="113">
        <v>70</v>
      </c>
      <c r="E846" s="113">
        <v>130</v>
      </c>
      <c r="F846" s="113">
        <v>-8.1821282574688681E-2</v>
      </c>
    </row>
    <row r="847" spans="2:6" x14ac:dyDescent="0.3">
      <c r="B847" s="113">
        <v>843</v>
      </c>
      <c r="C847" s="113">
        <v>70.25</v>
      </c>
      <c r="D847" s="113">
        <v>70</v>
      </c>
      <c r="E847" s="113">
        <v>130</v>
      </c>
      <c r="F847" s="113">
        <v>-8.1821282574688681E-2</v>
      </c>
    </row>
    <row r="848" spans="2:6" x14ac:dyDescent="0.3">
      <c r="B848" s="113">
        <v>844</v>
      </c>
      <c r="C848" s="113">
        <v>70.333333333333329</v>
      </c>
      <c r="D848" s="113">
        <v>70</v>
      </c>
      <c r="E848" s="113">
        <v>130</v>
      </c>
      <c r="F848" s="113">
        <v>-8.1821282574688681E-2</v>
      </c>
    </row>
    <row r="849" spans="2:6" x14ac:dyDescent="0.3">
      <c r="B849" s="113">
        <v>845</v>
      </c>
      <c r="C849" s="113">
        <v>70.416666666666671</v>
      </c>
      <c r="D849" s="113">
        <v>70</v>
      </c>
      <c r="E849" s="113">
        <v>130</v>
      </c>
      <c r="F849" s="113">
        <v>-8.1821282574688681E-2</v>
      </c>
    </row>
    <row r="850" spans="2:6" x14ac:dyDescent="0.3">
      <c r="B850" s="113">
        <v>846</v>
      </c>
      <c r="C850" s="113">
        <v>70.5</v>
      </c>
      <c r="D850" s="113">
        <v>70</v>
      </c>
      <c r="E850" s="113">
        <v>130</v>
      </c>
      <c r="F850" s="113">
        <v>-8.1821282574688681E-2</v>
      </c>
    </row>
    <row r="851" spans="2:6" x14ac:dyDescent="0.3">
      <c r="B851" s="113">
        <v>847</v>
      </c>
      <c r="C851" s="113">
        <v>70.583333333333329</v>
      </c>
      <c r="D851" s="113">
        <v>70</v>
      </c>
      <c r="E851" s="113">
        <v>130</v>
      </c>
      <c r="F851" s="113">
        <v>-8.1821282574688681E-2</v>
      </c>
    </row>
    <row r="852" spans="2:6" x14ac:dyDescent="0.3">
      <c r="B852" s="113">
        <v>848</v>
      </c>
      <c r="C852" s="113">
        <v>70.666666666666671</v>
      </c>
      <c r="D852" s="113">
        <v>70</v>
      </c>
      <c r="E852" s="113">
        <v>130</v>
      </c>
      <c r="F852" s="113">
        <v>-8.1821282574688681E-2</v>
      </c>
    </row>
    <row r="853" spans="2:6" x14ac:dyDescent="0.3">
      <c r="B853" s="113">
        <v>849</v>
      </c>
      <c r="C853" s="113">
        <v>70.75</v>
      </c>
      <c r="D853" s="113">
        <v>70</v>
      </c>
      <c r="E853" s="113">
        <v>130</v>
      </c>
      <c r="F853" s="113">
        <v>-8.1821282574688681E-2</v>
      </c>
    </row>
    <row r="854" spans="2:6" x14ac:dyDescent="0.3">
      <c r="B854" s="113">
        <v>850</v>
      </c>
      <c r="C854" s="113">
        <v>70.833333333333329</v>
      </c>
      <c r="D854" s="113">
        <v>70</v>
      </c>
      <c r="E854" s="113">
        <v>130</v>
      </c>
      <c r="F854" s="113">
        <v>-8.1821282574688681E-2</v>
      </c>
    </row>
    <row r="855" spans="2:6" x14ac:dyDescent="0.3">
      <c r="B855" s="113">
        <v>851</v>
      </c>
      <c r="C855" s="113">
        <v>70.916666666666671</v>
      </c>
      <c r="D855" s="113">
        <v>70</v>
      </c>
      <c r="E855" s="113">
        <v>130</v>
      </c>
      <c r="F855" s="113">
        <v>-8.1821282574688681E-2</v>
      </c>
    </row>
    <row r="856" spans="2:6" x14ac:dyDescent="0.3">
      <c r="B856" s="113">
        <v>852</v>
      </c>
      <c r="C856" s="113">
        <v>71</v>
      </c>
      <c r="D856" s="113">
        <v>71</v>
      </c>
      <c r="E856" s="113">
        <v>131</v>
      </c>
      <c r="F856" s="113">
        <v>-8.1821282574688681E-2</v>
      </c>
    </row>
    <row r="857" spans="2:6" x14ac:dyDescent="0.3">
      <c r="B857" s="113">
        <v>853</v>
      </c>
      <c r="C857" s="113">
        <v>71.083333333333329</v>
      </c>
      <c r="D857" s="113">
        <v>71</v>
      </c>
      <c r="E857" s="113">
        <v>131</v>
      </c>
      <c r="F857" s="113">
        <v>-8.1821282574688681E-2</v>
      </c>
    </row>
    <row r="858" spans="2:6" x14ac:dyDescent="0.3">
      <c r="B858" s="113">
        <v>854</v>
      </c>
      <c r="C858" s="113">
        <v>71.166666666666671</v>
      </c>
      <c r="D858" s="113">
        <v>71</v>
      </c>
      <c r="E858" s="113">
        <v>131</v>
      </c>
      <c r="F858" s="113">
        <v>-8.1821282574688681E-2</v>
      </c>
    </row>
    <row r="859" spans="2:6" x14ac:dyDescent="0.3">
      <c r="B859" s="113">
        <v>855</v>
      </c>
      <c r="C859" s="113">
        <v>71.25</v>
      </c>
      <c r="D859" s="113">
        <v>71</v>
      </c>
      <c r="E859" s="113">
        <v>131</v>
      </c>
      <c r="F859" s="113">
        <v>-8.1821282574688681E-2</v>
      </c>
    </row>
    <row r="860" spans="2:6" x14ac:dyDescent="0.3">
      <c r="B860" s="113">
        <v>856</v>
      </c>
      <c r="C860" s="113">
        <v>71.333333333333329</v>
      </c>
      <c r="D860" s="113">
        <v>71</v>
      </c>
      <c r="E860" s="113">
        <v>131</v>
      </c>
      <c r="F860" s="113">
        <v>-8.1821282574688681E-2</v>
      </c>
    </row>
    <row r="861" spans="2:6" x14ac:dyDescent="0.3">
      <c r="B861" s="113">
        <v>857</v>
      </c>
      <c r="C861" s="113">
        <v>71.416666666666671</v>
      </c>
      <c r="D861" s="113">
        <v>71</v>
      </c>
      <c r="E861" s="113">
        <v>131</v>
      </c>
      <c r="F861" s="113">
        <v>-8.1821282574688681E-2</v>
      </c>
    </row>
    <row r="862" spans="2:6" x14ac:dyDescent="0.3">
      <c r="B862" s="113">
        <v>858</v>
      </c>
      <c r="C862" s="113">
        <v>71.5</v>
      </c>
      <c r="D862" s="113">
        <v>71</v>
      </c>
      <c r="E862" s="113">
        <v>131</v>
      </c>
      <c r="F862" s="113">
        <v>-8.1821282574688681E-2</v>
      </c>
    </row>
    <row r="863" spans="2:6" x14ac:dyDescent="0.3">
      <c r="B863" s="113">
        <v>859</v>
      </c>
      <c r="C863" s="113">
        <v>71.583333333333329</v>
      </c>
      <c r="D863" s="113">
        <v>71</v>
      </c>
      <c r="E863" s="113">
        <v>131</v>
      </c>
      <c r="F863" s="113">
        <v>-8.1821282574688681E-2</v>
      </c>
    </row>
    <row r="864" spans="2:6" x14ac:dyDescent="0.3">
      <c r="B864" s="113">
        <v>860</v>
      </c>
      <c r="C864" s="113">
        <v>71.666666666666671</v>
      </c>
      <c r="D864" s="113">
        <v>71</v>
      </c>
      <c r="E864" s="113">
        <v>131</v>
      </c>
      <c r="F864" s="113">
        <v>-8.1821282574688681E-2</v>
      </c>
    </row>
    <row r="865" spans="2:6" x14ac:dyDescent="0.3">
      <c r="B865" s="113">
        <v>861</v>
      </c>
      <c r="C865" s="113">
        <v>71.75</v>
      </c>
      <c r="D865" s="113">
        <v>71</v>
      </c>
      <c r="E865" s="113">
        <v>131</v>
      </c>
      <c r="F865" s="113">
        <v>-8.1821282574688681E-2</v>
      </c>
    </row>
    <row r="866" spans="2:6" x14ac:dyDescent="0.3">
      <c r="B866" s="113">
        <v>862</v>
      </c>
      <c r="C866" s="113">
        <v>71.833333333333329</v>
      </c>
      <c r="D866" s="113">
        <v>71</v>
      </c>
      <c r="E866" s="113">
        <v>131</v>
      </c>
      <c r="F866" s="113">
        <v>-8.1821282574688681E-2</v>
      </c>
    </row>
    <row r="867" spans="2:6" x14ac:dyDescent="0.3">
      <c r="B867" s="113">
        <v>863</v>
      </c>
      <c r="C867" s="113">
        <v>71.916666666666671</v>
      </c>
      <c r="D867" s="113">
        <v>71</v>
      </c>
      <c r="E867" s="113">
        <v>131</v>
      </c>
      <c r="F867" s="113">
        <v>-8.1821282574688681E-2</v>
      </c>
    </row>
    <row r="868" spans="2:6" x14ac:dyDescent="0.3">
      <c r="B868" s="113">
        <v>864</v>
      </c>
      <c r="C868" s="113">
        <v>72</v>
      </c>
      <c r="D868" s="113">
        <v>72</v>
      </c>
      <c r="E868" s="113">
        <v>132</v>
      </c>
      <c r="F868" s="113">
        <v>-8.1821282574688681E-2</v>
      </c>
    </row>
    <row r="869" spans="2:6" x14ac:dyDescent="0.3">
      <c r="B869" s="113">
        <v>865</v>
      </c>
      <c r="C869" s="113">
        <v>72.083333333333329</v>
      </c>
      <c r="D869" s="113">
        <v>72</v>
      </c>
      <c r="E869" s="113">
        <v>132</v>
      </c>
      <c r="F869" s="113">
        <v>-8.1821282574688681E-2</v>
      </c>
    </row>
    <row r="870" spans="2:6" x14ac:dyDescent="0.3">
      <c r="B870" s="113">
        <v>866</v>
      </c>
      <c r="C870" s="113">
        <v>72.166666666666671</v>
      </c>
      <c r="D870" s="113">
        <v>72</v>
      </c>
      <c r="E870" s="113">
        <v>132</v>
      </c>
      <c r="F870" s="113">
        <v>-8.1821282574688681E-2</v>
      </c>
    </row>
    <row r="871" spans="2:6" x14ac:dyDescent="0.3">
      <c r="B871" s="113">
        <v>867</v>
      </c>
      <c r="C871" s="113">
        <v>72.25</v>
      </c>
      <c r="D871" s="113">
        <v>72</v>
      </c>
      <c r="E871" s="113">
        <v>132</v>
      </c>
      <c r="F871" s="113">
        <v>-8.1821282574688681E-2</v>
      </c>
    </row>
    <row r="872" spans="2:6" x14ac:dyDescent="0.3">
      <c r="B872" s="113">
        <v>868</v>
      </c>
      <c r="C872" s="113">
        <v>72.333333333333329</v>
      </c>
      <c r="D872" s="113">
        <v>72</v>
      </c>
      <c r="E872" s="113">
        <v>132</v>
      </c>
      <c r="F872" s="113">
        <v>-8.1821282574688681E-2</v>
      </c>
    </row>
    <row r="873" spans="2:6" x14ac:dyDescent="0.3">
      <c r="B873" s="113">
        <v>869</v>
      </c>
      <c r="C873" s="113">
        <v>72.416666666666671</v>
      </c>
      <c r="D873" s="113">
        <v>72</v>
      </c>
      <c r="E873" s="113">
        <v>132</v>
      </c>
      <c r="F873" s="113">
        <v>-8.1821282574688681E-2</v>
      </c>
    </row>
    <row r="874" spans="2:6" x14ac:dyDescent="0.3">
      <c r="B874" s="113">
        <v>870</v>
      </c>
      <c r="C874" s="113">
        <v>72.5</v>
      </c>
      <c r="D874" s="113">
        <v>72</v>
      </c>
      <c r="E874" s="113">
        <v>132</v>
      </c>
      <c r="F874" s="113">
        <v>-8.1821282574688681E-2</v>
      </c>
    </row>
    <row r="875" spans="2:6" x14ac:dyDescent="0.3">
      <c r="B875" s="113">
        <v>871</v>
      </c>
      <c r="C875" s="113">
        <v>72.583333333333329</v>
      </c>
      <c r="D875" s="113">
        <v>72</v>
      </c>
      <c r="E875" s="113">
        <v>132</v>
      </c>
      <c r="F875" s="113">
        <v>-8.1821282574688681E-2</v>
      </c>
    </row>
    <row r="876" spans="2:6" x14ac:dyDescent="0.3">
      <c r="B876" s="113">
        <v>872</v>
      </c>
      <c r="C876" s="113">
        <v>72.666666666666671</v>
      </c>
      <c r="D876" s="113">
        <v>72</v>
      </c>
      <c r="E876" s="113">
        <v>132</v>
      </c>
      <c r="F876" s="113">
        <v>-8.1821282574688681E-2</v>
      </c>
    </row>
    <row r="877" spans="2:6" x14ac:dyDescent="0.3">
      <c r="B877" s="113">
        <v>873</v>
      </c>
      <c r="C877" s="113">
        <v>72.75</v>
      </c>
      <c r="D877" s="113">
        <v>72</v>
      </c>
      <c r="E877" s="113">
        <v>132</v>
      </c>
      <c r="F877" s="113">
        <v>-8.1821282574688681E-2</v>
      </c>
    </row>
    <row r="878" spans="2:6" x14ac:dyDescent="0.3">
      <c r="B878" s="113">
        <v>874</v>
      </c>
      <c r="C878" s="113">
        <v>72.833333333333329</v>
      </c>
      <c r="D878" s="113">
        <v>72</v>
      </c>
      <c r="E878" s="113">
        <v>132</v>
      </c>
      <c r="F878" s="113">
        <v>-8.1821282574688681E-2</v>
      </c>
    </row>
    <row r="879" spans="2:6" x14ac:dyDescent="0.3">
      <c r="B879" s="113">
        <v>875</v>
      </c>
      <c r="C879" s="113">
        <v>72.916666666666671</v>
      </c>
      <c r="D879" s="113">
        <v>72</v>
      </c>
      <c r="E879" s="113">
        <v>132</v>
      </c>
      <c r="F879" s="113">
        <v>-8.1821282574688681E-2</v>
      </c>
    </row>
    <row r="880" spans="2:6" x14ac:dyDescent="0.3">
      <c r="B880" s="113">
        <v>876</v>
      </c>
      <c r="C880" s="113">
        <v>73</v>
      </c>
      <c r="D880" s="113">
        <v>73</v>
      </c>
      <c r="E880" s="113">
        <v>133</v>
      </c>
      <c r="F880" s="113">
        <v>-8.1821282574688681E-2</v>
      </c>
    </row>
    <row r="881" spans="2:6" x14ac:dyDescent="0.3">
      <c r="B881" s="113">
        <v>877</v>
      </c>
      <c r="C881" s="113">
        <v>73.083333333333329</v>
      </c>
      <c r="D881" s="113">
        <v>73</v>
      </c>
      <c r="E881" s="113">
        <v>133</v>
      </c>
      <c r="F881" s="113">
        <v>-8.1821282574688681E-2</v>
      </c>
    </row>
    <row r="882" spans="2:6" x14ac:dyDescent="0.3">
      <c r="B882" s="113">
        <v>878</v>
      </c>
      <c r="C882" s="113">
        <v>73.166666666666671</v>
      </c>
      <c r="D882" s="113">
        <v>73</v>
      </c>
      <c r="E882" s="113">
        <v>133</v>
      </c>
      <c r="F882" s="113">
        <v>-8.1821282574688681E-2</v>
      </c>
    </row>
    <row r="883" spans="2:6" x14ac:dyDescent="0.3">
      <c r="B883" s="113">
        <v>879</v>
      </c>
      <c r="C883" s="113">
        <v>73.25</v>
      </c>
      <c r="D883" s="113">
        <v>73</v>
      </c>
      <c r="E883" s="113">
        <v>133</v>
      </c>
      <c r="F883" s="113">
        <v>-8.1821282574688681E-2</v>
      </c>
    </row>
    <row r="884" spans="2:6" x14ac:dyDescent="0.3">
      <c r="B884" s="113">
        <v>880</v>
      </c>
      <c r="C884" s="113">
        <v>73.333333333333329</v>
      </c>
      <c r="D884" s="113">
        <v>73</v>
      </c>
      <c r="E884" s="113">
        <v>133</v>
      </c>
      <c r="F884" s="113">
        <v>-8.1821282574688681E-2</v>
      </c>
    </row>
    <row r="885" spans="2:6" x14ac:dyDescent="0.3">
      <c r="B885" s="113">
        <v>881</v>
      </c>
      <c r="C885" s="113">
        <v>73.416666666666671</v>
      </c>
      <c r="D885" s="113">
        <v>73</v>
      </c>
      <c r="E885" s="113">
        <v>133</v>
      </c>
      <c r="F885" s="113">
        <v>-8.1821282574688681E-2</v>
      </c>
    </row>
    <row r="886" spans="2:6" x14ac:dyDescent="0.3">
      <c r="B886" s="113">
        <v>882</v>
      </c>
      <c r="C886" s="113">
        <v>73.5</v>
      </c>
      <c r="D886" s="113">
        <v>73</v>
      </c>
      <c r="E886" s="113">
        <v>133</v>
      </c>
      <c r="F886" s="113">
        <v>-8.1821282574688681E-2</v>
      </c>
    </row>
    <row r="887" spans="2:6" x14ac:dyDescent="0.3">
      <c r="B887" s="113">
        <v>883</v>
      </c>
      <c r="C887" s="113">
        <v>73.583333333333329</v>
      </c>
      <c r="D887" s="113">
        <v>73</v>
      </c>
      <c r="E887" s="113">
        <v>133</v>
      </c>
      <c r="F887" s="113">
        <v>-8.1821282574688681E-2</v>
      </c>
    </row>
    <row r="888" spans="2:6" x14ac:dyDescent="0.3">
      <c r="B888" s="113">
        <v>884</v>
      </c>
      <c r="C888" s="113">
        <v>73.666666666666671</v>
      </c>
      <c r="D888" s="113">
        <v>73</v>
      </c>
      <c r="E888" s="113">
        <v>133</v>
      </c>
      <c r="F888" s="113">
        <v>-8.1821282574688681E-2</v>
      </c>
    </row>
    <row r="889" spans="2:6" x14ac:dyDescent="0.3">
      <c r="B889" s="113">
        <v>885</v>
      </c>
      <c r="C889" s="113">
        <v>73.75</v>
      </c>
      <c r="D889" s="113">
        <v>73</v>
      </c>
      <c r="E889" s="113">
        <v>133</v>
      </c>
      <c r="F889" s="113">
        <v>-8.1821282574688681E-2</v>
      </c>
    </row>
    <row r="890" spans="2:6" x14ac:dyDescent="0.3">
      <c r="B890" s="113">
        <v>886</v>
      </c>
      <c r="C890" s="113">
        <v>73.833333333333329</v>
      </c>
      <c r="D890" s="113">
        <v>73</v>
      </c>
      <c r="E890" s="113">
        <v>133</v>
      </c>
      <c r="F890" s="113">
        <v>-8.1821282574688681E-2</v>
      </c>
    </row>
    <row r="891" spans="2:6" x14ac:dyDescent="0.3">
      <c r="B891" s="113">
        <v>887</v>
      </c>
      <c r="C891" s="113">
        <v>73.916666666666671</v>
      </c>
      <c r="D891" s="113">
        <v>73</v>
      </c>
      <c r="E891" s="113">
        <v>133</v>
      </c>
      <c r="F891" s="113">
        <v>-8.7239169166661856E-2</v>
      </c>
    </row>
    <row r="892" spans="2:6" x14ac:dyDescent="0.3">
      <c r="B892" s="113">
        <v>888</v>
      </c>
      <c r="C892" s="113">
        <v>74</v>
      </c>
      <c r="D892" s="113">
        <v>74</v>
      </c>
      <c r="E892" s="113">
        <v>134</v>
      </c>
      <c r="F892" s="113">
        <v>-8.7239169166661856E-2</v>
      </c>
    </row>
    <row r="893" spans="2:6" x14ac:dyDescent="0.3">
      <c r="B893" s="113">
        <v>889</v>
      </c>
      <c r="C893" s="113">
        <v>74.083333333333329</v>
      </c>
      <c r="D893" s="113">
        <v>74</v>
      </c>
      <c r="E893" s="113">
        <v>134</v>
      </c>
      <c r="F893" s="113">
        <v>-8.7239169166661856E-2</v>
      </c>
    </row>
    <row r="894" spans="2:6" x14ac:dyDescent="0.3">
      <c r="B894" s="113">
        <v>890</v>
      </c>
      <c r="C894" s="113">
        <v>74.166666666666671</v>
      </c>
      <c r="D894" s="113">
        <v>74</v>
      </c>
      <c r="E894" s="113">
        <v>134</v>
      </c>
      <c r="F894" s="113">
        <v>-8.7239169166661856E-2</v>
      </c>
    </row>
    <row r="895" spans="2:6" x14ac:dyDescent="0.3">
      <c r="B895" s="113">
        <v>891</v>
      </c>
      <c r="C895" s="113">
        <v>74.25</v>
      </c>
      <c r="D895" s="113">
        <v>74</v>
      </c>
      <c r="E895" s="113">
        <v>134</v>
      </c>
      <c r="F895" s="113">
        <v>-8.7239169166661856E-2</v>
      </c>
    </row>
    <row r="896" spans="2:6" x14ac:dyDescent="0.3">
      <c r="B896" s="113">
        <v>892</v>
      </c>
      <c r="C896" s="113">
        <v>74.333333333333329</v>
      </c>
      <c r="D896" s="113">
        <v>74</v>
      </c>
      <c r="E896" s="113">
        <v>134</v>
      </c>
      <c r="F896" s="113">
        <v>-8.7239169166661856E-2</v>
      </c>
    </row>
    <row r="897" spans="2:6" x14ac:dyDescent="0.3">
      <c r="B897" s="113">
        <v>893</v>
      </c>
      <c r="C897" s="113">
        <v>74.416666666666671</v>
      </c>
      <c r="D897" s="113">
        <v>74</v>
      </c>
      <c r="E897" s="113">
        <v>134</v>
      </c>
      <c r="F897" s="113">
        <v>-8.7239169166661856E-2</v>
      </c>
    </row>
    <row r="898" spans="2:6" x14ac:dyDescent="0.3">
      <c r="B898" s="113">
        <v>894</v>
      </c>
      <c r="C898" s="113">
        <v>74.5</v>
      </c>
      <c r="D898" s="113">
        <v>74</v>
      </c>
      <c r="E898" s="113">
        <v>134</v>
      </c>
      <c r="F898" s="113">
        <v>-8.7239169166661856E-2</v>
      </c>
    </row>
    <row r="899" spans="2:6" x14ac:dyDescent="0.3">
      <c r="B899" s="113">
        <v>895</v>
      </c>
      <c r="C899" s="113">
        <v>74.583333333333329</v>
      </c>
      <c r="D899" s="113">
        <v>74</v>
      </c>
      <c r="E899" s="113">
        <v>134</v>
      </c>
      <c r="F899" s="113">
        <v>-8.7239169166661856E-2</v>
      </c>
    </row>
    <row r="900" spans="2:6" x14ac:dyDescent="0.3">
      <c r="B900" s="113">
        <v>896</v>
      </c>
      <c r="C900" s="113">
        <v>74.666666666666671</v>
      </c>
      <c r="D900" s="113">
        <v>74</v>
      </c>
      <c r="E900" s="113">
        <v>134</v>
      </c>
      <c r="F900" s="113">
        <v>-8.7239169166661856E-2</v>
      </c>
    </row>
    <row r="901" spans="2:6" x14ac:dyDescent="0.3">
      <c r="B901" s="113">
        <v>897</v>
      </c>
      <c r="C901" s="113">
        <v>74.75</v>
      </c>
      <c r="D901" s="113">
        <v>74</v>
      </c>
      <c r="E901" s="113">
        <v>134</v>
      </c>
      <c r="F901" s="113">
        <v>-8.7239169166661856E-2</v>
      </c>
    </row>
    <row r="902" spans="2:6" x14ac:dyDescent="0.3">
      <c r="B902" s="113">
        <v>898</v>
      </c>
      <c r="C902" s="113">
        <v>74.833333333333329</v>
      </c>
      <c r="D902" s="113">
        <v>74</v>
      </c>
      <c r="E902" s="113">
        <v>134</v>
      </c>
      <c r="F902" s="113">
        <v>-8.7239169166661856E-2</v>
      </c>
    </row>
    <row r="903" spans="2:6" x14ac:dyDescent="0.3">
      <c r="B903" s="113">
        <v>899</v>
      </c>
      <c r="C903" s="113">
        <v>74.916666666666671</v>
      </c>
      <c r="D903" s="113">
        <v>74</v>
      </c>
      <c r="E903" s="113">
        <v>134</v>
      </c>
      <c r="F903" s="113">
        <v>-8.7239169166661856E-2</v>
      </c>
    </row>
    <row r="904" spans="2:6" x14ac:dyDescent="0.3">
      <c r="B904" s="113">
        <v>900</v>
      </c>
      <c r="C904" s="113">
        <v>75</v>
      </c>
      <c r="D904" s="113">
        <v>75</v>
      </c>
      <c r="E904" s="113">
        <v>135</v>
      </c>
      <c r="F904" s="113">
        <v>-8.7239169166661856E-2</v>
      </c>
    </row>
    <row r="905" spans="2:6" x14ac:dyDescent="0.3">
      <c r="B905" s="113">
        <v>901</v>
      </c>
      <c r="C905" s="113">
        <v>75.083333333333329</v>
      </c>
      <c r="D905" s="113">
        <v>75</v>
      </c>
      <c r="E905" s="113">
        <v>135</v>
      </c>
      <c r="F905" s="113">
        <v>-8.7239169166661856E-2</v>
      </c>
    </row>
    <row r="906" spans="2:6" x14ac:dyDescent="0.3">
      <c r="B906" s="113">
        <v>902</v>
      </c>
      <c r="C906" s="113">
        <v>75.166666666666671</v>
      </c>
      <c r="D906" s="113">
        <v>75</v>
      </c>
      <c r="E906" s="113">
        <v>135</v>
      </c>
      <c r="F906" s="113">
        <v>-8.7239169166661856E-2</v>
      </c>
    </row>
    <row r="907" spans="2:6" x14ac:dyDescent="0.3">
      <c r="B907" s="113">
        <v>903</v>
      </c>
      <c r="C907" s="113">
        <v>75.25</v>
      </c>
      <c r="D907" s="113">
        <v>75</v>
      </c>
      <c r="E907" s="113">
        <v>135</v>
      </c>
      <c r="F907" s="113">
        <v>-8.7239169166661856E-2</v>
      </c>
    </row>
    <row r="908" spans="2:6" x14ac:dyDescent="0.3">
      <c r="B908" s="113">
        <v>904</v>
      </c>
      <c r="C908" s="113">
        <v>75.333333333333329</v>
      </c>
      <c r="D908" s="113">
        <v>75</v>
      </c>
      <c r="E908" s="113">
        <v>135</v>
      </c>
      <c r="F908" s="113">
        <v>-8.7239169166661856E-2</v>
      </c>
    </row>
    <row r="909" spans="2:6" x14ac:dyDescent="0.3">
      <c r="B909" s="113">
        <v>905</v>
      </c>
      <c r="C909" s="113">
        <v>75.416666666666671</v>
      </c>
      <c r="D909" s="113">
        <v>75</v>
      </c>
      <c r="E909" s="113">
        <v>135</v>
      </c>
      <c r="F909" s="113">
        <v>-8.7239169166661856E-2</v>
      </c>
    </row>
    <row r="910" spans="2:6" x14ac:dyDescent="0.3">
      <c r="B910" s="113">
        <v>906</v>
      </c>
      <c r="C910" s="113">
        <v>75.5</v>
      </c>
      <c r="D910" s="113">
        <v>75</v>
      </c>
      <c r="E910" s="113">
        <v>135</v>
      </c>
      <c r="F910" s="113">
        <v>-8.7239169166661856E-2</v>
      </c>
    </row>
    <row r="911" spans="2:6" x14ac:dyDescent="0.3">
      <c r="B911" s="113">
        <v>907</v>
      </c>
      <c r="C911" s="113">
        <v>75.583333333333329</v>
      </c>
      <c r="D911" s="113">
        <v>75</v>
      </c>
      <c r="E911" s="113">
        <v>135</v>
      </c>
      <c r="F911" s="113">
        <v>-8.7239169166661856E-2</v>
      </c>
    </row>
    <row r="912" spans="2:6" x14ac:dyDescent="0.3">
      <c r="B912" s="113">
        <v>908</v>
      </c>
      <c r="C912" s="113">
        <v>75.666666666666671</v>
      </c>
      <c r="D912" s="113">
        <v>75</v>
      </c>
      <c r="E912" s="113">
        <v>135</v>
      </c>
      <c r="F912" s="113">
        <v>-8.7239169166661856E-2</v>
      </c>
    </row>
    <row r="913" spans="2:6" x14ac:dyDescent="0.3">
      <c r="B913" s="113">
        <v>909</v>
      </c>
      <c r="C913" s="113">
        <v>75.75</v>
      </c>
      <c r="D913" s="113">
        <v>75</v>
      </c>
      <c r="E913" s="113">
        <v>135</v>
      </c>
      <c r="F913" s="113">
        <v>-8.7239169166661856E-2</v>
      </c>
    </row>
    <row r="914" spans="2:6" x14ac:dyDescent="0.3">
      <c r="B914" s="113">
        <v>910</v>
      </c>
      <c r="C914" s="113">
        <v>75.833333333333329</v>
      </c>
      <c r="D914" s="113">
        <v>75</v>
      </c>
      <c r="E914" s="113">
        <v>135</v>
      </c>
      <c r="F914" s="113">
        <v>-8.7239169166661856E-2</v>
      </c>
    </row>
    <row r="915" spans="2:6" x14ac:dyDescent="0.3">
      <c r="B915" s="113">
        <v>911</v>
      </c>
      <c r="C915" s="113">
        <v>75.916666666666671</v>
      </c>
      <c r="D915" s="113">
        <v>75</v>
      </c>
      <c r="E915" s="113">
        <v>135</v>
      </c>
      <c r="F915" s="113">
        <v>-8.7239169166661856E-2</v>
      </c>
    </row>
    <row r="916" spans="2:6" x14ac:dyDescent="0.3">
      <c r="B916" s="113">
        <v>912</v>
      </c>
      <c r="C916" s="113">
        <v>76</v>
      </c>
      <c r="D916" s="113">
        <v>76</v>
      </c>
      <c r="E916" s="113">
        <v>136</v>
      </c>
      <c r="F916" s="113">
        <v>-8.7239169166661856E-2</v>
      </c>
    </row>
    <row r="917" spans="2:6" x14ac:dyDescent="0.3">
      <c r="B917" s="113">
        <v>913</v>
      </c>
      <c r="C917" s="113">
        <v>76.083333333333329</v>
      </c>
      <c r="D917" s="113">
        <v>76</v>
      </c>
      <c r="E917" s="113">
        <v>136</v>
      </c>
      <c r="F917" s="113">
        <v>-8.7239169166661856E-2</v>
      </c>
    </row>
    <row r="918" spans="2:6" x14ac:dyDescent="0.3">
      <c r="B918" s="113">
        <v>914</v>
      </c>
      <c r="C918" s="113">
        <v>76.166666666666671</v>
      </c>
      <c r="D918" s="113">
        <v>76</v>
      </c>
      <c r="E918" s="113">
        <v>136</v>
      </c>
      <c r="F918" s="113">
        <v>-8.7239169166661856E-2</v>
      </c>
    </row>
    <row r="919" spans="2:6" x14ac:dyDescent="0.3">
      <c r="B919" s="113">
        <v>915</v>
      </c>
      <c r="C919" s="113">
        <v>76.25</v>
      </c>
      <c r="D919" s="113">
        <v>76</v>
      </c>
      <c r="E919" s="113">
        <v>136</v>
      </c>
      <c r="F919" s="113">
        <v>-8.7239169166661856E-2</v>
      </c>
    </row>
    <row r="920" spans="2:6" x14ac:dyDescent="0.3">
      <c r="B920" s="113">
        <v>916</v>
      </c>
      <c r="C920" s="113">
        <v>76.333333333333329</v>
      </c>
      <c r="D920" s="113">
        <v>76</v>
      </c>
      <c r="E920" s="113">
        <v>136</v>
      </c>
      <c r="F920" s="113">
        <v>-8.7239169166661856E-2</v>
      </c>
    </row>
    <row r="921" spans="2:6" x14ac:dyDescent="0.3">
      <c r="B921" s="113">
        <v>917</v>
      </c>
      <c r="C921" s="113">
        <v>76.416666666666671</v>
      </c>
      <c r="D921" s="113">
        <v>76</v>
      </c>
      <c r="E921" s="113">
        <v>136</v>
      </c>
      <c r="F921" s="113">
        <v>-8.7239169166661856E-2</v>
      </c>
    </row>
    <row r="922" spans="2:6" x14ac:dyDescent="0.3">
      <c r="B922" s="113">
        <v>918</v>
      </c>
      <c r="C922" s="113">
        <v>76.5</v>
      </c>
      <c r="D922" s="113">
        <v>76</v>
      </c>
      <c r="E922" s="113">
        <v>136</v>
      </c>
      <c r="F922" s="113">
        <v>-8.7239169166661856E-2</v>
      </c>
    </row>
    <row r="923" spans="2:6" x14ac:dyDescent="0.3">
      <c r="B923" s="113">
        <v>919</v>
      </c>
      <c r="C923" s="113">
        <v>76.583333333333329</v>
      </c>
      <c r="D923" s="113">
        <v>76</v>
      </c>
      <c r="E923" s="113">
        <v>136</v>
      </c>
      <c r="F923" s="113">
        <v>-8.7239169166661856E-2</v>
      </c>
    </row>
    <row r="924" spans="2:6" x14ac:dyDescent="0.3">
      <c r="B924" s="113">
        <v>920</v>
      </c>
      <c r="C924" s="113">
        <v>76.666666666666671</v>
      </c>
      <c r="D924" s="113">
        <v>76</v>
      </c>
      <c r="E924" s="113">
        <v>136</v>
      </c>
      <c r="F924" s="113">
        <v>-8.7239169166661856E-2</v>
      </c>
    </row>
    <row r="925" spans="2:6" x14ac:dyDescent="0.3">
      <c r="B925" s="113">
        <v>921</v>
      </c>
      <c r="C925" s="113">
        <v>76.75</v>
      </c>
      <c r="D925" s="113">
        <v>76</v>
      </c>
      <c r="E925" s="113">
        <v>136</v>
      </c>
      <c r="F925" s="113">
        <v>-8.7239169166661856E-2</v>
      </c>
    </row>
    <row r="926" spans="2:6" x14ac:dyDescent="0.3">
      <c r="B926" s="113">
        <v>922</v>
      </c>
      <c r="C926" s="113">
        <v>76.833333333333329</v>
      </c>
      <c r="D926" s="113">
        <v>76</v>
      </c>
      <c r="E926" s="113">
        <v>136</v>
      </c>
      <c r="F926" s="113">
        <v>-8.7239169166661856E-2</v>
      </c>
    </row>
    <row r="927" spans="2:6" x14ac:dyDescent="0.3">
      <c r="B927" s="113">
        <v>923</v>
      </c>
      <c r="C927" s="113">
        <v>76.916666666666671</v>
      </c>
      <c r="D927" s="113">
        <v>76</v>
      </c>
      <c r="E927" s="113">
        <v>136</v>
      </c>
      <c r="F927" s="113">
        <v>-8.7239169166661856E-2</v>
      </c>
    </row>
    <row r="928" spans="2:6" x14ac:dyDescent="0.3">
      <c r="B928" s="113">
        <v>924</v>
      </c>
      <c r="C928" s="113">
        <v>77</v>
      </c>
      <c r="D928" s="113">
        <v>77</v>
      </c>
      <c r="E928" s="113">
        <v>137</v>
      </c>
      <c r="F928" s="113">
        <v>-8.7239169166661856E-2</v>
      </c>
    </row>
    <row r="929" spans="2:6" x14ac:dyDescent="0.3">
      <c r="B929" s="113">
        <v>925</v>
      </c>
      <c r="C929" s="113">
        <v>77.083333333333329</v>
      </c>
      <c r="D929" s="113">
        <v>77</v>
      </c>
      <c r="E929" s="113">
        <v>137</v>
      </c>
      <c r="F929" s="113">
        <v>-8.7239169166661856E-2</v>
      </c>
    </row>
    <row r="930" spans="2:6" x14ac:dyDescent="0.3">
      <c r="B930" s="113">
        <v>926</v>
      </c>
      <c r="C930" s="113">
        <v>77.166666666666671</v>
      </c>
      <c r="D930" s="113">
        <v>77</v>
      </c>
      <c r="E930" s="113">
        <v>137</v>
      </c>
      <c r="F930" s="113">
        <v>-8.7239169166661856E-2</v>
      </c>
    </row>
    <row r="931" spans="2:6" x14ac:dyDescent="0.3">
      <c r="B931" s="113">
        <v>927</v>
      </c>
      <c r="C931" s="113">
        <v>77.25</v>
      </c>
      <c r="D931" s="113">
        <v>77</v>
      </c>
      <c r="E931" s="113">
        <v>137</v>
      </c>
      <c r="F931" s="113">
        <v>-8.7239169166661856E-2</v>
      </c>
    </row>
    <row r="932" spans="2:6" x14ac:dyDescent="0.3">
      <c r="B932" s="113">
        <v>928</v>
      </c>
      <c r="C932" s="113">
        <v>77.333333333333329</v>
      </c>
      <c r="D932" s="113">
        <v>77</v>
      </c>
      <c r="E932" s="113">
        <v>137</v>
      </c>
      <c r="F932" s="113">
        <v>-8.7239169166661856E-2</v>
      </c>
    </row>
    <row r="933" spans="2:6" x14ac:dyDescent="0.3">
      <c r="B933" s="113">
        <v>929</v>
      </c>
      <c r="C933" s="113">
        <v>77.416666666666671</v>
      </c>
      <c r="D933" s="113">
        <v>77</v>
      </c>
      <c r="E933" s="113">
        <v>137</v>
      </c>
      <c r="F933" s="113">
        <v>-8.7239169166661856E-2</v>
      </c>
    </row>
    <row r="934" spans="2:6" x14ac:dyDescent="0.3">
      <c r="B934" s="113">
        <v>930</v>
      </c>
      <c r="C934" s="113">
        <v>77.5</v>
      </c>
      <c r="D934" s="113">
        <v>77</v>
      </c>
      <c r="E934" s="113">
        <v>137</v>
      </c>
      <c r="F934" s="113">
        <v>-8.7239169166661856E-2</v>
      </c>
    </row>
    <row r="935" spans="2:6" x14ac:dyDescent="0.3">
      <c r="B935" s="113">
        <v>931</v>
      </c>
      <c r="C935" s="113">
        <v>77.583333333333329</v>
      </c>
      <c r="D935" s="113">
        <v>77</v>
      </c>
      <c r="E935" s="113">
        <v>137</v>
      </c>
      <c r="F935" s="113">
        <v>-8.7239169166661856E-2</v>
      </c>
    </row>
    <row r="936" spans="2:6" x14ac:dyDescent="0.3">
      <c r="B936" s="113">
        <v>932</v>
      </c>
      <c r="C936" s="113">
        <v>77.666666666666671</v>
      </c>
      <c r="D936" s="113">
        <v>77</v>
      </c>
      <c r="E936" s="113">
        <v>137</v>
      </c>
      <c r="F936" s="113">
        <v>-8.7239169166661856E-2</v>
      </c>
    </row>
    <row r="937" spans="2:6" x14ac:dyDescent="0.3">
      <c r="B937" s="113">
        <v>933</v>
      </c>
      <c r="C937" s="113">
        <v>77.75</v>
      </c>
      <c r="D937" s="113">
        <v>77</v>
      </c>
      <c r="E937" s="113">
        <v>137</v>
      </c>
      <c r="F937" s="113">
        <v>-8.7239169166661856E-2</v>
      </c>
    </row>
    <row r="938" spans="2:6" x14ac:dyDescent="0.3">
      <c r="B938" s="113">
        <v>934</v>
      </c>
      <c r="C938" s="113">
        <v>77.833333333333329</v>
      </c>
      <c r="D938" s="113">
        <v>77</v>
      </c>
      <c r="E938" s="113">
        <v>137</v>
      </c>
      <c r="F938" s="113">
        <v>-8.7239169166661856E-2</v>
      </c>
    </row>
    <row r="939" spans="2:6" x14ac:dyDescent="0.3">
      <c r="B939" s="113">
        <v>935</v>
      </c>
      <c r="C939" s="113">
        <v>77.916666666666671</v>
      </c>
      <c r="D939" s="113">
        <v>77</v>
      </c>
      <c r="E939" s="113">
        <v>137</v>
      </c>
      <c r="F939" s="113">
        <v>-8.7239169166661856E-2</v>
      </c>
    </row>
    <row r="940" spans="2:6" x14ac:dyDescent="0.3">
      <c r="B940" s="113">
        <v>936</v>
      </c>
      <c r="C940" s="113">
        <v>78</v>
      </c>
      <c r="D940" s="113">
        <v>78</v>
      </c>
      <c r="E940" s="113">
        <v>138</v>
      </c>
      <c r="F940" s="113">
        <v>-8.7239169166661856E-2</v>
      </c>
    </row>
    <row r="941" spans="2:6" x14ac:dyDescent="0.3">
      <c r="B941" s="113">
        <v>937</v>
      </c>
      <c r="C941" s="113">
        <v>78.083333333333329</v>
      </c>
      <c r="D941" s="113">
        <v>78</v>
      </c>
      <c r="E941" s="113">
        <v>138</v>
      </c>
      <c r="F941" s="113">
        <v>-8.7239169166661856E-2</v>
      </c>
    </row>
    <row r="942" spans="2:6" x14ac:dyDescent="0.3">
      <c r="B942" s="113">
        <v>938</v>
      </c>
      <c r="C942" s="113">
        <v>78.166666666666671</v>
      </c>
      <c r="D942" s="113">
        <v>78</v>
      </c>
      <c r="E942" s="113">
        <v>138</v>
      </c>
      <c r="F942" s="113">
        <v>-8.7239169166661856E-2</v>
      </c>
    </row>
    <row r="943" spans="2:6" x14ac:dyDescent="0.3">
      <c r="B943" s="113">
        <v>939</v>
      </c>
      <c r="C943" s="113">
        <v>78.25</v>
      </c>
      <c r="D943" s="113">
        <v>78</v>
      </c>
      <c r="E943" s="113">
        <v>138</v>
      </c>
      <c r="F943" s="113">
        <v>-9.2725325494405708E-2</v>
      </c>
    </row>
    <row r="944" spans="2:6" x14ac:dyDescent="0.3">
      <c r="B944" s="113">
        <v>940</v>
      </c>
      <c r="C944" s="113">
        <v>78.333333333333329</v>
      </c>
      <c r="D944" s="113">
        <v>78</v>
      </c>
      <c r="E944" s="113">
        <v>138</v>
      </c>
      <c r="F944" s="113">
        <v>-9.2725325494405708E-2</v>
      </c>
    </row>
    <row r="945" spans="2:6" x14ac:dyDescent="0.3">
      <c r="B945" s="113">
        <v>941</v>
      </c>
      <c r="C945" s="113">
        <v>78.416666666666671</v>
      </c>
      <c r="D945" s="113">
        <v>78</v>
      </c>
      <c r="E945" s="113">
        <v>138</v>
      </c>
      <c r="F945" s="113">
        <v>-9.2725325494405708E-2</v>
      </c>
    </row>
    <row r="946" spans="2:6" x14ac:dyDescent="0.3">
      <c r="B946" s="113">
        <v>942</v>
      </c>
      <c r="C946" s="113">
        <v>78.5</v>
      </c>
      <c r="D946" s="113">
        <v>78</v>
      </c>
      <c r="E946" s="113">
        <v>138</v>
      </c>
      <c r="F946" s="113">
        <v>-9.2725325494405708E-2</v>
      </c>
    </row>
    <row r="947" spans="2:6" x14ac:dyDescent="0.3">
      <c r="B947" s="113">
        <v>943</v>
      </c>
      <c r="C947" s="113">
        <v>78.583333333333329</v>
      </c>
      <c r="D947" s="113">
        <v>78</v>
      </c>
      <c r="E947" s="113">
        <v>138</v>
      </c>
      <c r="F947" s="113">
        <v>-9.2725325494405708E-2</v>
      </c>
    </row>
    <row r="948" spans="2:6" x14ac:dyDescent="0.3">
      <c r="B948" s="113">
        <v>944</v>
      </c>
      <c r="C948" s="113">
        <v>78.666666666666671</v>
      </c>
      <c r="D948" s="113">
        <v>78</v>
      </c>
      <c r="E948" s="113">
        <v>138</v>
      </c>
      <c r="F948" s="113">
        <v>-9.2725325494405708E-2</v>
      </c>
    </row>
    <row r="949" spans="2:6" x14ac:dyDescent="0.3">
      <c r="B949" s="113">
        <v>945</v>
      </c>
      <c r="C949" s="113">
        <v>78.75</v>
      </c>
      <c r="D949" s="113">
        <v>78</v>
      </c>
      <c r="E949" s="113">
        <v>138</v>
      </c>
      <c r="F949" s="113">
        <v>-9.2725325494405708E-2</v>
      </c>
    </row>
    <row r="950" spans="2:6" x14ac:dyDescent="0.3">
      <c r="B950" s="113">
        <v>946</v>
      </c>
      <c r="C950" s="113">
        <v>78.833333333333329</v>
      </c>
      <c r="D950" s="113">
        <v>78</v>
      </c>
      <c r="E950" s="113">
        <v>138</v>
      </c>
      <c r="F950" s="113">
        <v>-9.2725325494405708E-2</v>
      </c>
    </row>
    <row r="951" spans="2:6" x14ac:dyDescent="0.3">
      <c r="B951" s="113">
        <v>947</v>
      </c>
      <c r="C951" s="113">
        <v>78.916666666666671</v>
      </c>
      <c r="D951" s="113">
        <v>78</v>
      </c>
      <c r="E951" s="113">
        <v>138</v>
      </c>
      <c r="F951" s="113">
        <v>-9.2725325494405708E-2</v>
      </c>
    </row>
    <row r="952" spans="2:6" x14ac:dyDescent="0.3">
      <c r="B952" s="113">
        <v>948</v>
      </c>
      <c r="C952" s="113">
        <v>79</v>
      </c>
      <c r="D952" s="113">
        <v>79</v>
      </c>
      <c r="E952" s="113">
        <v>139</v>
      </c>
      <c r="F952" s="113">
        <v>-9.2725325494405708E-2</v>
      </c>
    </row>
    <row r="953" spans="2:6" x14ac:dyDescent="0.3">
      <c r="B953" s="113">
        <v>949</v>
      </c>
      <c r="C953" s="113">
        <v>79.083333333333329</v>
      </c>
      <c r="D953" s="113">
        <v>79</v>
      </c>
      <c r="E953" s="113">
        <v>139</v>
      </c>
      <c r="F953" s="113">
        <v>-9.2725325494405708E-2</v>
      </c>
    </row>
    <row r="954" spans="2:6" x14ac:dyDescent="0.3">
      <c r="B954" s="113">
        <v>950</v>
      </c>
      <c r="C954" s="113">
        <v>79.166666666666671</v>
      </c>
      <c r="D954" s="113">
        <v>79</v>
      </c>
      <c r="E954" s="113">
        <v>139</v>
      </c>
      <c r="F954" s="113">
        <v>-9.2725325494405708E-2</v>
      </c>
    </row>
    <row r="955" spans="2:6" x14ac:dyDescent="0.3">
      <c r="B955" s="113">
        <v>951</v>
      </c>
      <c r="C955" s="113">
        <v>79.25</v>
      </c>
      <c r="D955" s="113">
        <v>79</v>
      </c>
      <c r="E955" s="113">
        <v>139</v>
      </c>
      <c r="F955" s="113">
        <v>-9.2725325494405708E-2</v>
      </c>
    </row>
    <row r="956" spans="2:6" x14ac:dyDescent="0.3">
      <c r="B956" s="113">
        <v>952</v>
      </c>
      <c r="C956" s="113">
        <v>79.333333333333329</v>
      </c>
      <c r="D956" s="113">
        <v>79</v>
      </c>
      <c r="E956" s="113">
        <v>139</v>
      </c>
      <c r="F956" s="113">
        <v>-9.2725325494405708E-2</v>
      </c>
    </row>
    <row r="957" spans="2:6" x14ac:dyDescent="0.3">
      <c r="B957" s="113">
        <v>953</v>
      </c>
      <c r="C957" s="113">
        <v>79.416666666666671</v>
      </c>
      <c r="D957" s="113">
        <v>79</v>
      </c>
      <c r="E957" s="113">
        <v>139</v>
      </c>
      <c r="F957" s="113">
        <v>-9.2725325494405708E-2</v>
      </c>
    </row>
    <row r="958" spans="2:6" x14ac:dyDescent="0.3">
      <c r="B958" s="113">
        <v>954</v>
      </c>
      <c r="C958" s="113">
        <v>79.5</v>
      </c>
      <c r="D958" s="113">
        <v>79</v>
      </c>
      <c r="E958" s="113">
        <v>139</v>
      </c>
      <c r="F958" s="113">
        <v>-9.2725325494405708E-2</v>
      </c>
    </row>
    <row r="959" spans="2:6" x14ac:dyDescent="0.3">
      <c r="B959" s="113">
        <v>955</v>
      </c>
      <c r="C959" s="113">
        <v>79.583333333333329</v>
      </c>
      <c r="D959" s="113">
        <v>79</v>
      </c>
      <c r="E959" s="113">
        <v>139</v>
      </c>
      <c r="F959" s="113">
        <v>-9.2725325494405708E-2</v>
      </c>
    </row>
    <row r="960" spans="2:6" x14ac:dyDescent="0.3">
      <c r="B960" s="113">
        <v>956</v>
      </c>
      <c r="C960" s="113">
        <v>79.666666666666671</v>
      </c>
      <c r="D960" s="113">
        <v>79</v>
      </c>
      <c r="E960" s="113">
        <v>139</v>
      </c>
      <c r="F960" s="113">
        <v>-9.2725325494405708E-2</v>
      </c>
    </row>
    <row r="961" spans="2:6" x14ac:dyDescent="0.3">
      <c r="B961" s="113">
        <v>957</v>
      </c>
      <c r="C961" s="113">
        <v>79.75</v>
      </c>
      <c r="D961" s="113">
        <v>79</v>
      </c>
      <c r="E961" s="113">
        <v>139</v>
      </c>
      <c r="F961" s="113">
        <v>-9.2725325494405708E-2</v>
      </c>
    </row>
    <row r="962" spans="2:6" x14ac:dyDescent="0.3">
      <c r="B962" s="113">
        <v>958</v>
      </c>
      <c r="C962" s="113">
        <v>79.833333333333329</v>
      </c>
      <c r="D962" s="113">
        <v>79</v>
      </c>
      <c r="E962" s="113">
        <v>139</v>
      </c>
      <c r="F962" s="113">
        <v>-9.2725325494405708E-2</v>
      </c>
    </row>
    <row r="963" spans="2:6" x14ac:dyDescent="0.3">
      <c r="B963" s="113">
        <v>959</v>
      </c>
      <c r="C963" s="113">
        <v>79.916666666666671</v>
      </c>
      <c r="D963" s="113">
        <v>79</v>
      </c>
      <c r="E963" s="113">
        <v>139</v>
      </c>
      <c r="F963" s="113">
        <v>-9.2725325494405708E-2</v>
      </c>
    </row>
    <row r="964" spans="2:6" x14ac:dyDescent="0.3">
      <c r="B964" s="113">
        <v>960</v>
      </c>
      <c r="C964" s="113">
        <v>80</v>
      </c>
      <c r="D964" s="113">
        <v>80</v>
      </c>
      <c r="E964" s="113">
        <v>140</v>
      </c>
      <c r="F964" s="113">
        <v>-9.2725325494405708E-2</v>
      </c>
    </row>
    <row r="965" spans="2:6" x14ac:dyDescent="0.3">
      <c r="B965" s="113">
        <v>961</v>
      </c>
      <c r="C965" s="113">
        <v>80.083333333333329</v>
      </c>
      <c r="D965" s="113">
        <v>80</v>
      </c>
      <c r="E965" s="113">
        <v>140</v>
      </c>
      <c r="F965" s="113">
        <v>-9.2725325494405708E-2</v>
      </c>
    </row>
    <row r="966" spans="2:6" x14ac:dyDescent="0.3">
      <c r="B966" s="113">
        <v>962</v>
      </c>
      <c r="C966" s="113">
        <v>80.166666666666671</v>
      </c>
      <c r="D966" s="113">
        <v>80</v>
      </c>
      <c r="E966" s="113">
        <v>140</v>
      </c>
      <c r="F966" s="113">
        <v>-9.2725325494405708E-2</v>
      </c>
    </row>
    <row r="967" spans="2:6" x14ac:dyDescent="0.3">
      <c r="B967" s="113">
        <v>963</v>
      </c>
      <c r="C967" s="113">
        <v>80.25</v>
      </c>
      <c r="D967" s="113">
        <v>80</v>
      </c>
      <c r="E967" s="113">
        <v>140</v>
      </c>
      <c r="F967" s="113">
        <v>-9.2725325494405708E-2</v>
      </c>
    </row>
    <row r="968" spans="2:6" x14ac:dyDescent="0.3">
      <c r="B968" s="113">
        <v>964</v>
      </c>
      <c r="C968" s="113">
        <v>80.333333333333329</v>
      </c>
      <c r="D968" s="113">
        <v>80</v>
      </c>
      <c r="E968" s="113">
        <v>140</v>
      </c>
      <c r="F968" s="113">
        <v>-9.2725325494405708E-2</v>
      </c>
    </row>
    <row r="969" spans="2:6" x14ac:dyDescent="0.3">
      <c r="B969" s="113">
        <v>965</v>
      </c>
      <c r="C969" s="113">
        <v>80.416666666666671</v>
      </c>
      <c r="D969" s="113">
        <v>80</v>
      </c>
      <c r="E969" s="113">
        <v>140</v>
      </c>
      <c r="F969" s="113">
        <v>-9.2725325494405708E-2</v>
      </c>
    </row>
    <row r="970" spans="2:6" x14ac:dyDescent="0.3">
      <c r="B970" s="113">
        <v>966</v>
      </c>
      <c r="C970" s="113">
        <v>80.5</v>
      </c>
      <c r="D970" s="113">
        <v>80</v>
      </c>
      <c r="E970" s="113">
        <v>140</v>
      </c>
      <c r="F970" s="113">
        <v>-9.2725325494405708E-2</v>
      </c>
    </row>
    <row r="971" spans="2:6" x14ac:dyDescent="0.3">
      <c r="B971" s="113">
        <v>967</v>
      </c>
      <c r="C971" s="113">
        <v>80.583333333333329</v>
      </c>
      <c r="D971" s="113">
        <v>80</v>
      </c>
      <c r="E971" s="113">
        <v>140</v>
      </c>
      <c r="F971" s="113">
        <v>-9.2725325494405708E-2</v>
      </c>
    </row>
    <row r="972" spans="2:6" x14ac:dyDescent="0.3">
      <c r="B972" s="113">
        <v>968</v>
      </c>
      <c r="C972" s="113">
        <v>80.666666666666671</v>
      </c>
      <c r="D972" s="113">
        <v>80</v>
      </c>
      <c r="E972" s="113">
        <v>140</v>
      </c>
      <c r="F972" s="113">
        <v>-9.2725325494405708E-2</v>
      </c>
    </row>
    <row r="973" spans="2:6" x14ac:dyDescent="0.3">
      <c r="B973" s="113">
        <v>969</v>
      </c>
      <c r="C973" s="113">
        <v>80.75</v>
      </c>
      <c r="D973" s="113">
        <v>80</v>
      </c>
      <c r="E973" s="113">
        <v>140</v>
      </c>
      <c r="F973" s="113">
        <v>-9.2725325494405708E-2</v>
      </c>
    </row>
    <row r="974" spans="2:6" x14ac:dyDescent="0.3">
      <c r="B974" s="113">
        <v>970</v>
      </c>
      <c r="C974" s="113">
        <v>80.833333333333329</v>
      </c>
      <c r="D974" s="113">
        <v>80</v>
      </c>
      <c r="E974" s="113">
        <v>140</v>
      </c>
      <c r="F974" s="113">
        <v>-9.2725325494405708E-2</v>
      </c>
    </row>
    <row r="975" spans="2:6" x14ac:dyDescent="0.3">
      <c r="B975" s="113">
        <v>971</v>
      </c>
      <c r="C975" s="113">
        <v>80.916666666666671</v>
      </c>
      <c r="D975" s="113">
        <v>80</v>
      </c>
      <c r="E975" s="113">
        <v>140</v>
      </c>
      <c r="F975" s="113">
        <v>-9.2725325494405708E-2</v>
      </c>
    </row>
    <row r="976" spans="2:6" x14ac:dyDescent="0.3">
      <c r="B976" s="113">
        <v>972</v>
      </c>
      <c r="C976" s="113">
        <v>81</v>
      </c>
      <c r="D976" s="113">
        <v>81</v>
      </c>
      <c r="E976" s="113">
        <v>141</v>
      </c>
      <c r="F976" s="113">
        <v>-9.2725325494405708E-2</v>
      </c>
    </row>
    <row r="977" spans="2:6" x14ac:dyDescent="0.3">
      <c r="B977" s="113">
        <v>973</v>
      </c>
      <c r="C977" s="113">
        <v>81.083333333333329</v>
      </c>
      <c r="D977" s="113">
        <v>81</v>
      </c>
      <c r="E977" s="113">
        <v>141</v>
      </c>
      <c r="F977" s="113">
        <v>-9.2725325494405708E-2</v>
      </c>
    </row>
    <row r="978" spans="2:6" x14ac:dyDescent="0.3">
      <c r="B978" s="113">
        <v>974</v>
      </c>
      <c r="C978" s="113">
        <v>81.166666666666671</v>
      </c>
      <c r="D978" s="113">
        <v>81</v>
      </c>
      <c r="E978" s="113">
        <v>141</v>
      </c>
      <c r="F978" s="113">
        <v>-9.2725325494405708E-2</v>
      </c>
    </row>
    <row r="979" spans="2:6" x14ac:dyDescent="0.3">
      <c r="B979" s="113">
        <v>975</v>
      </c>
      <c r="C979" s="113">
        <v>81.25</v>
      </c>
      <c r="D979" s="113">
        <v>81</v>
      </c>
      <c r="E979" s="113">
        <v>141</v>
      </c>
      <c r="F979" s="113">
        <v>-9.2725325494405708E-2</v>
      </c>
    </row>
    <row r="980" spans="2:6" x14ac:dyDescent="0.3">
      <c r="B980" s="113">
        <v>976</v>
      </c>
      <c r="C980" s="113">
        <v>81.333333333333329</v>
      </c>
      <c r="D980" s="113">
        <v>81</v>
      </c>
      <c r="E980" s="113">
        <v>141</v>
      </c>
      <c r="F980" s="113">
        <v>-9.2725325494405708E-2</v>
      </c>
    </row>
    <row r="981" spans="2:6" x14ac:dyDescent="0.3">
      <c r="B981" s="113">
        <v>977</v>
      </c>
      <c r="C981" s="113">
        <v>81.416666666666671</v>
      </c>
      <c r="D981" s="113">
        <v>81</v>
      </c>
      <c r="E981" s="113">
        <v>141</v>
      </c>
      <c r="F981" s="113">
        <v>-9.2725325494405708E-2</v>
      </c>
    </row>
    <row r="982" spans="2:6" x14ac:dyDescent="0.3">
      <c r="B982" s="113">
        <v>978</v>
      </c>
      <c r="C982" s="113">
        <v>81.5</v>
      </c>
      <c r="D982" s="113">
        <v>81</v>
      </c>
      <c r="E982" s="113">
        <v>141</v>
      </c>
      <c r="F982" s="113">
        <v>-9.2725325494405708E-2</v>
      </c>
    </row>
    <row r="983" spans="2:6" x14ac:dyDescent="0.3">
      <c r="B983" s="113">
        <v>979</v>
      </c>
      <c r="C983" s="113">
        <v>81.583333333333329</v>
      </c>
      <c r="D983" s="113">
        <v>81</v>
      </c>
      <c r="E983" s="113">
        <v>141</v>
      </c>
      <c r="F983" s="113">
        <v>-9.2725325494405708E-2</v>
      </c>
    </row>
    <row r="984" spans="2:6" x14ac:dyDescent="0.3">
      <c r="B984" s="113">
        <v>980</v>
      </c>
      <c r="C984" s="113">
        <v>81.666666666666671</v>
      </c>
      <c r="D984" s="113">
        <v>81</v>
      </c>
      <c r="E984" s="113">
        <v>141</v>
      </c>
      <c r="F984" s="113">
        <v>-9.2725325494405708E-2</v>
      </c>
    </row>
    <row r="985" spans="2:6" x14ac:dyDescent="0.3">
      <c r="B985" s="113">
        <v>981</v>
      </c>
      <c r="C985" s="113">
        <v>81.75</v>
      </c>
      <c r="D985" s="113">
        <v>81</v>
      </c>
      <c r="E985" s="113">
        <v>141</v>
      </c>
      <c r="F985" s="113">
        <v>-9.2725325494405708E-2</v>
      </c>
    </row>
    <row r="986" spans="2:6" x14ac:dyDescent="0.3">
      <c r="B986" s="113">
        <v>982</v>
      </c>
      <c r="C986" s="113">
        <v>81.833333333333329</v>
      </c>
      <c r="D986" s="113">
        <v>81</v>
      </c>
      <c r="E986" s="113">
        <v>141</v>
      </c>
      <c r="F986" s="113">
        <v>-9.2725325494405708E-2</v>
      </c>
    </row>
    <row r="987" spans="2:6" x14ac:dyDescent="0.3">
      <c r="B987" s="113">
        <v>983</v>
      </c>
      <c r="C987" s="113">
        <v>81.916666666666671</v>
      </c>
      <c r="D987" s="113">
        <v>81</v>
      </c>
      <c r="E987" s="113">
        <v>141</v>
      </c>
      <c r="F987" s="113">
        <v>-9.2725325494405708E-2</v>
      </c>
    </row>
    <row r="988" spans="2:6" x14ac:dyDescent="0.3">
      <c r="B988" s="113">
        <v>984</v>
      </c>
      <c r="C988" s="113">
        <v>82</v>
      </c>
      <c r="D988" s="113">
        <v>82</v>
      </c>
      <c r="E988" s="113">
        <v>142</v>
      </c>
      <c r="F988" s="113">
        <v>-9.2725325494405708E-2</v>
      </c>
    </row>
    <row r="989" spans="2:6" x14ac:dyDescent="0.3">
      <c r="B989" s="113">
        <v>985</v>
      </c>
      <c r="C989" s="113">
        <v>82.083333333333329</v>
      </c>
      <c r="D989" s="113">
        <v>82</v>
      </c>
      <c r="E989" s="113">
        <v>142</v>
      </c>
      <c r="F989" s="113">
        <v>-9.2725325494405708E-2</v>
      </c>
    </row>
    <row r="990" spans="2:6" x14ac:dyDescent="0.3">
      <c r="B990" s="113">
        <v>986</v>
      </c>
      <c r="C990" s="113">
        <v>82.166666666666671</v>
      </c>
      <c r="D990" s="113">
        <v>82</v>
      </c>
      <c r="E990" s="113">
        <v>142</v>
      </c>
      <c r="F990" s="113">
        <v>-9.2725325494405708E-2</v>
      </c>
    </row>
    <row r="991" spans="2:6" x14ac:dyDescent="0.3">
      <c r="B991" s="113">
        <v>987</v>
      </c>
      <c r="C991" s="113">
        <v>82.25</v>
      </c>
      <c r="D991" s="113">
        <v>82</v>
      </c>
      <c r="E991" s="113">
        <v>142</v>
      </c>
      <c r="F991" s="113">
        <v>-9.2725325494405708E-2</v>
      </c>
    </row>
    <row r="992" spans="2:6" x14ac:dyDescent="0.3">
      <c r="B992" s="113">
        <v>988</v>
      </c>
      <c r="C992" s="113">
        <v>82.333333333333329</v>
      </c>
      <c r="D992" s="113">
        <v>82</v>
      </c>
      <c r="E992" s="113">
        <v>142</v>
      </c>
      <c r="F992" s="113">
        <v>-9.2725325494405708E-2</v>
      </c>
    </row>
    <row r="993" spans="2:6" x14ac:dyDescent="0.3">
      <c r="B993" s="113">
        <v>989</v>
      </c>
      <c r="C993" s="113">
        <v>82.416666666666671</v>
      </c>
      <c r="D993" s="113">
        <v>82</v>
      </c>
      <c r="E993" s="113">
        <v>142</v>
      </c>
      <c r="F993" s="113">
        <v>-9.2725325494405708E-2</v>
      </c>
    </row>
    <row r="994" spans="2:6" x14ac:dyDescent="0.3">
      <c r="B994" s="113">
        <v>990</v>
      </c>
      <c r="C994" s="113">
        <v>82.5</v>
      </c>
      <c r="D994" s="113">
        <v>82</v>
      </c>
      <c r="E994" s="113">
        <v>142</v>
      </c>
      <c r="F994" s="113">
        <v>-9.2725325494405708E-2</v>
      </c>
    </row>
    <row r="995" spans="2:6" x14ac:dyDescent="0.3">
      <c r="B995" s="113">
        <v>991</v>
      </c>
      <c r="C995" s="113">
        <v>82.583333333333329</v>
      </c>
      <c r="D995" s="113">
        <v>82</v>
      </c>
      <c r="E995" s="113">
        <v>142</v>
      </c>
      <c r="F995" s="113">
        <v>-9.8279807375889594E-2</v>
      </c>
    </row>
    <row r="996" spans="2:6" x14ac:dyDescent="0.3">
      <c r="B996" s="113">
        <v>992</v>
      </c>
      <c r="C996" s="113">
        <v>82.666666666666671</v>
      </c>
      <c r="D996" s="113">
        <v>82</v>
      </c>
      <c r="E996" s="113">
        <v>142</v>
      </c>
      <c r="F996" s="113">
        <v>-9.8279807375889594E-2</v>
      </c>
    </row>
    <row r="997" spans="2:6" x14ac:dyDescent="0.3">
      <c r="B997" s="113">
        <v>993</v>
      </c>
      <c r="C997" s="113">
        <v>82.75</v>
      </c>
      <c r="D997" s="113">
        <v>82</v>
      </c>
      <c r="E997" s="113">
        <v>142</v>
      </c>
      <c r="F997" s="113">
        <v>-9.8279807375889594E-2</v>
      </c>
    </row>
    <row r="998" spans="2:6" x14ac:dyDescent="0.3">
      <c r="B998" s="113">
        <v>994</v>
      </c>
      <c r="C998" s="113">
        <v>82.833333333333329</v>
      </c>
      <c r="D998" s="113">
        <v>82</v>
      </c>
      <c r="E998" s="113">
        <v>142</v>
      </c>
      <c r="F998" s="113">
        <v>-9.8279807375889594E-2</v>
      </c>
    </row>
    <row r="999" spans="2:6" x14ac:dyDescent="0.3">
      <c r="B999" s="113">
        <v>995</v>
      </c>
      <c r="C999" s="113">
        <v>82.916666666666671</v>
      </c>
      <c r="D999" s="113">
        <v>82</v>
      </c>
      <c r="E999" s="113">
        <v>142</v>
      </c>
      <c r="F999" s="113">
        <v>-9.8279807375889594E-2</v>
      </c>
    </row>
    <row r="1000" spans="2:6" x14ac:dyDescent="0.3">
      <c r="B1000" s="113">
        <v>996</v>
      </c>
      <c r="C1000" s="113">
        <v>83</v>
      </c>
      <c r="D1000" s="113">
        <v>83</v>
      </c>
      <c r="E1000" s="113">
        <v>143</v>
      </c>
      <c r="F1000" s="113">
        <v>-9.8279807375889594E-2</v>
      </c>
    </row>
    <row r="1001" spans="2:6" x14ac:dyDescent="0.3">
      <c r="B1001" s="113">
        <v>997</v>
      </c>
      <c r="C1001" s="113">
        <v>83.083333333333329</v>
      </c>
      <c r="D1001" s="113">
        <v>83</v>
      </c>
      <c r="E1001" s="113">
        <v>143</v>
      </c>
      <c r="F1001" s="113">
        <v>-9.8279807375889594E-2</v>
      </c>
    </row>
    <row r="1002" spans="2:6" x14ac:dyDescent="0.3">
      <c r="B1002" s="113">
        <v>998</v>
      </c>
      <c r="C1002" s="113">
        <v>83.166666666666671</v>
      </c>
      <c r="D1002" s="113">
        <v>83</v>
      </c>
      <c r="E1002" s="113">
        <v>143</v>
      </c>
      <c r="F1002" s="113">
        <v>-9.8279807375889594E-2</v>
      </c>
    </row>
    <row r="1003" spans="2:6" x14ac:dyDescent="0.3">
      <c r="B1003" s="113">
        <v>999</v>
      </c>
      <c r="C1003" s="113">
        <v>83.25</v>
      </c>
      <c r="D1003" s="113">
        <v>83</v>
      </c>
      <c r="E1003" s="113">
        <v>143</v>
      </c>
      <c r="F1003" s="113">
        <v>-9.8279807375889594E-2</v>
      </c>
    </row>
    <row r="1004" spans="2:6" x14ac:dyDescent="0.3">
      <c r="B1004" s="113">
        <v>1000</v>
      </c>
      <c r="C1004" s="113">
        <v>83.333333333333329</v>
      </c>
      <c r="D1004" s="113">
        <v>83</v>
      </c>
      <c r="E1004" s="113">
        <v>143</v>
      </c>
      <c r="F1004" s="113">
        <v>-9.8279807375889594E-2</v>
      </c>
    </row>
    <row r="1005" spans="2:6" x14ac:dyDescent="0.3">
      <c r="B1005" s="113">
        <v>1001</v>
      </c>
      <c r="C1005" s="113">
        <v>83.416666666666671</v>
      </c>
      <c r="D1005" s="113">
        <v>83</v>
      </c>
      <c r="E1005" s="113">
        <v>143</v>
      </c>
      <c r="F1005" s="113">
        <v>-9.8279807375889594E-2</v>
      </c>
    </row>
    <row r="1006" spans="2:6" x14ac:dyDescent="0.3">
      <c r="B1006" s="113">
        <v>1002</v>
      </c>
      <c r="C1006" s="113">
        <v>83.5</v>
      </c>
      <c r="D1006" s="113">
        <v>83</v>
      </c>
      <c r="E1006" s="113">
        <v>143</v>
      </c>
      <c r="F1006" s="113">
        <v>-9.8279807375889594E-2</v>
      </c>
    </row>
    <row r="1007" spans="2:6" x14ac:dyDescent="0.3">
      <c r="B1007" s="113">
        <v>1003</v>
      </c>
      <c r="C1007" s="113">
        <v>83.583333333333329</v>
      </c>
      <c r="D1007" s="113">
        <v>83</v>
      </c>
      <c r="E1007" s="113">
        <v>143</v>
      </c>
      <c r="F1007" s="113">
        <v>-9.8279807375889594E-2</v>
      </c>
    </row>
    <row r="1008" spans="2:6" x14ac:dyDescent="0.3">
      <c r="B1008" s="113">
        <v>1004</v>
      </c>
      <c r="C1008" s="113">
        <v>83.666666666666671</v>
      </c>
      <c r="D1008" s="113">
        <v>83</v>
      </c>
      <c r="E1008" s="113">
        <v>143</v>
      </c>
      <c r="F1008" s="113">
        <v>-9.8279807375889594E-2</v>
      </c>
    </row>
    <row r="1009" spans="2:6" x14ac:dyDescent="0.3">
      <c r="B1009" s="113">
        <v>1005</v>
      </c>
      <c r="C1009" s="113">
        <v>83.75</v>
      </c>
      <c r="D1009" s="113">
        <v>83</v>
      </c>
      <c r="E1009" s="113">
        <v>143</v>
      </c>
      <c r="F1009" s="113">
        <v>-9.8279807375889594E-2</v>
      </c>
    </row>
    <row r="1010" spans="2:6" x14ac:dyDescent="0.3">
      <c r="B1010" s="113">
        <v>1006</v>
      </c>
      <c r="C1010" s="113">
        <v>83.833333333333329</v>
      </c>
      <c r="D1010" s="113">
        <v>83</v>
      </c>
      <c r="E1010" s="113">
        <v>143</v>
      </c>
      <c r="F1010" s="113">
        <v>-9.8279807375889594E-2</v>
      </c>
    </row>
    <row r="1011" spans="2:6" x14ac:dyDescent="0.3">
      <c r="B1011" s="113">
        <v>1007</v>
      </c>
      <c r="C1011" s="113">
        <v>83.916666666666671</v>
      </c>
      <c r="D1011" s="113">
        <v>83</v>
      </c>
      <c r="E1011" s="113">
        <v>143</v>
      </c>
      <c r="F1011" s="113">
        <v>-9.8279807375889594E-2</v>
      </c>
    </row>
    <row r="1012" spans="2:6" x14ac:dyDescent="0.3">
      <c r="B1012" s="113">
        <v>1008</v>
      </c>
      <c r="C1012" s="113">
        <v>84</v>
      </c>
      <c r="D1012" s="113">
        <v>84</v>
      </c>
      <c r="E1012" s="113">
        <v>144</v>
      </c>
      <c r="F1012" s="113">
        <v>-9.8279807375889594E-2</v>
      </c>
    </row>
    <row r="1013" spans="2:6" x14ac:dyDescent="0.3">
      <c r="B1013" s="113">
        <v>1009</v>
      </c>
      <c r="C1013" s="113">
        <v>84.083333333333329</v>
      </c>
      <c r="D1013" s="113">
        <v>84</v>
      </c>
      <c r="E1013" s="113">
        <v>144</v>
      </c>
      <c r="F1013" s="113">
        <v>-9.8279807375889594E-2</v>
      </c>
    </row>
    <row r="1014" spans="2:6" x14ac:dyDescent="0.3">
      <c r="B1014" s="113">
        <v>1010</v>
      </c>
      <c r="C1014" s="113">
        <v>84.166666666666671</v>
      </c>
      <c r="D1014" s="113">
        <v>84</v>
      </c>
      <c r="E1014" s="113">
        <v>144</v>
      </c>
      <c r="F1014" s="113">
        <v>-9.8279807375889594E-2</v>
      </c>
    </row>
    <row r="1015" spans="2:6" x14ac:dyDescent="0.3">
      <c r="B1015" s="113">
        <v>1011</v>
      </c>
      <c r="C1015" s="113">
        <v>84.25</v>
      </c>
      <c r="D1015" s="113">
        <v>84</v>
      </c>
      <c r="E1015" s="113">
        <v>144</v>
      </c>
      <c r="F1015" s="113">
        <v>-9.8279807375889594E-2</v>
      </c>
    </row>
    <row r="1016" spans="2:6" x14ac:dyDescent="0.3">
      <c r="B1016" s="113">
        <v>1012</v>
      </c>
      <c r="C1016" s="113">
        <v>84.333333333333329</v>
      </c>
      <c r="D1016" s="113">
        <v>84</v>
      </c>
      <c r="E1016" s="113">
        <v>144</v>
      </c>
      <c r="F1016" s="113">
        <v>-9.8279807375889594E-2</v>
      </c>
    </row>
    <row r="1017" spans="2:6" x14ac:dyDescent="0.3">
      <c r="B1017" s="113">
        <v>1013</v>
      </c>
      <c r="C1017" s="113">
        <v>84.416666666666671</v>
      </c>
      <c r="D1017" s="113">
        <v>84</v>
      </c>
      <c r="E1017" s="113">
        <v>144</v>
      </c>
      <c r="F1017" s="113">
        <v>-9.8279807375889594E-2</v>
      </c>
    </row>
    <row r="1018" spans="2:6" x14ac:dyDescent="0.3">
      <c r="B1018" s="113">
        <v>1014</v>
      </c>
      <c r="C1018" s="113">
        <v>84.5</v>
      </c>
      <c r="D1018" s="113">
        <v>84</v>
      </c>
      <c r="E1018" s="113">
        <v>144</v>
      </c>
      <c r="F1018" s="113">
        <v>-9.8279807375889594E-2</v>
      </c>
    </row>
    <row r="1019" spans="2:6" x14ac:dyDescent="0.3">
      <c r="B1019" s="113">
        <v>1015</v>
      </c>
      <c r="C1019" s="113">
        <v>84.583333333333329</v>
      </c>
      <c r="D1019" s="113">
        <v>84</v>
      </c>
      <c r="E1019" s="113">
        <v>144</v>
      </c>
      <c r="F1019" s="113">
        <v>-9.8279807375889594E-2</v>
      </c>
    </row>
    <row r="1020" spans="2:6" x14ac:dyDescent="0.3">
      <c r="B1020" s="113">
        <v>1016</v>
      </c>
      <c r="C1020" s="113">
        <v>84.666666666666671</v>
      </c>
      <c r="D1020" s="113">
        <v>84</v>
      </c>
      <c r="E1020" s="113">
        <v>144</v>
      </c>
      <c r="F1020" s="113">
        <v>-9.8279807375889594E-2</v>
      </c>
    </row>
    <row r="1021" spans="2:6" x14ac:dyDescent="0.3">
      <c r="B1021" s="113">
        <v>1017</v>
      </c>
      <c r="C1021" s="113">
        <v>84.75</v>
      </c>
      <c r="D1021" s="113">
        <v>84</v>
      </c>
      <c r="E1021" s="113">
        <v>144</v>
      </c>
      <c r="F1021" s="113">
        <v>-9.8279807375889594E-2</v>
      </c>
    </row>
    <row r="1022" spans="2:6" x14ac:dyDescent="0.3">
      <c r="B1022" s="113">
        <v>1018</v>
      </c>
      <c r="C1022" s="113">
        <v>84.833333333333329</v>
      </c>
      <c r="D1022" s="113">
        <v>84</v>
      </c>
      <c r="E1022" s="113">
        <v>144</v>
      </c>
      <c r="F1022" s="113">
        <v>-9.8279807375889594E-2</v>
      </c>
    </row>
    <row r="1023" spans="2:6" x14ac:dyDescent="0.3">
      <c r="B1023" s="113">
        <v>1019</v>
      </c>
      <c r="C1023" s="113">
        <v>84.916666666666671</v>
      </c>
      <c r="D1023" s="113">
        <v>84</v>
      </c>
      <c r="E1023" s="113">
        <v>144</v>
      </c>
      <c r="F1023" s="113">
        <v>-9.8279807375889594E-2</v>
      </c>
    </row>
    <row r="1024" spans="2:6" x14ac:dyDescent="0.3">
      <c r="B1024" s="113">
        <v>1020</v>
      </c>
      <c r="C1024" s="113">
        <v>85</v>
      </c>
      <c r="D1024" s="113">
        <v>85</v>
      </c>
      <c r="E1024" s="113">
        <v>145</v>
      </c>
      <c r="F1024" s="113">
        <v>-9.8279807375889594E-2</v>
      </c>
    </row>
    <row r="1025" spans="2:6" x14ac:dyDescent="0.3">
      <c r="B1025" s="113">
        <v>1021</v>
      </c>
      <c r="C1025" s="113">
        <v>85.083333333333329</v>
      </c>
      <c r="D1025" s="113">
        <v>85</v>
      </c>
      <c r="E1025" s="113">
        <v>145</v>
      </c>
      <c r="F1025" s="113">
        <v>-9.8279807375889594E-2</v>
      </c>
    </row>
    <row r="1026" spans="2:6" x14ac:dyDescent="0.3">
      <c r="B1026" s="113">
        <v>1022</v>
      </c>
      <c r="C1026" s="113">
        <v>85.166666666666671</v>
      </c>
      <c r="D1026" s="113">
        <v>85</v>
      </c>
      <c r="E1026" s="113">
        <v>145</v>
      </c>
      <c r="F1026" s="113">
        <v>-9.8279807375889594E-2</v>
      </c>
    </row>
    <row r="1027" spans="2:6" x14ac:dyDescent="0.3">
      <c r="B1027" s="113">
        <v>1023</v>
      </c>
      <c r="C1027" s="113">
        <v>85.25</v>
      </c>
      <c r="D1027" s="113">
        <v>85</v>
      </c>
      <c r="E1027" s="113">
        <v>145</v>
      </c>
      <c r="F1027" s="113">
        <v>-9.8279807375889594E-2</v>
      </c>
    </row>
    <row r="1028" spans="2:6" x14ac:dyDescent="0.3">
      <c r="B1028" s="113">
        <v>1024</v>
      </c>
      <c r="C1028" s="113">
        <v>85.333333333333329</v>
      </c>
      <c r="D1028" s="113">
        <v>85</v>
      </c>
      <c r="E1028" s="113">
        <v>145</v>
      </c>
      <c r="F1028" s="113">
        <v>-9.8279807375889594E-2</v>
      </c>
    </row>
    <row r="1029" spans="2:6" x14ac:dyDescent="0.3">
      <c r="B1029" s="113">
        <v>1025</v>
      </c>
      <c r="C1029" s="113">
        <v>85.416666666666671</v>
      </c>
      <c r="D1029" s="113">
        <v>85</v>
      </c>
      <c r="E1029" s="113">
        <v>145</v>
      </c>
      <c r="F1029" s="113">
        <v>-9.8279807375889594E-2</v>
      </c>
    </row>
    <row r="1030" spans="2:6" x14ac:dyDescent="0.3">
      <c r="B1030" s="113">
        <v>1026</v>
      </c>
      <c r="C1030" s="113">
        <v>85.5</v>
      </c>
      <c r="D1030" s="113">
        <v>85</v>
      </c>
      <c r="E1030" s="113">
        <v>145</v>
      </c>
      <c r="F1030" s="113">
        <v>-9.8279807375889594E-2</v>
      </c>
    </row>
    <row r="1031" spans="2:6" x14ac:dyDescent="0.3">
      <c r="B1031" s="113">
        <v>1027</v>
      </c>
      <c r="C1031" s="113">
        <v>85.583333333333329</v>
      </c>
      <c r="D1031" s="113">
        <v>85</v>
      </c>
      <c r="E1031" s="113">
        <v>145</v>
      </c>
      <c r="F1031" s="113">
        <v>-9.8279807375889594E-2</v>
      </c>
    </row>
    <row r="1032" spans="2:6" x14ac:dyDescent="0.3">
      <c r="B1032" s="113">
        <v>1028</v>
      </c>
      <c r="C1032" s="113">
        <v>85.666666666666671</v>
      </c>
      <c r="D1032" s="113">
        <v>85</v>
      </c>
      <c r="E1032" s="113">
        <v>145</v>
      </c>
      <c r="F1032" s="113">
        <v>-9.8279807375889594E-2</v>
      </c>
    </row>
    <row r="1033" spans="2:6" x14ac:dyDescent="0.3">
      <c r="B1033" s="113">
        <v>1029</v>
      </c>
      <c r="C1033" s="113">
        <v>85.75</v>
      </c>
      <c r="D1033" s="113">
        <v>85</v>
      </c>
      <c r="E1033" s="113">
        <v>145</v>
      </c>
      <c r="F1033" s="113">
        <v>-9.8279807375889594E-2</v>
      </c>
    </row>
    <row r="1034" spans="2:6" x14ac:dyDescent="0.3">
      <c r="B1034" s="113">
        <v>1030</v>
      </c>
      <c r="C1034" s="113">
        <v>85.833333333333329</v>
      </c>
      <c r="D1034" s="113">
        <v>85</v>
      </c>
      <c r="E1034" s="113">
        <v>145</v>
      </c>
      <c r="F1034" s="113">
        <v>-9.8279807375889594E-2</v>
      </c>
    </row>
    <row r="1035" spans="2:6" x14ac:dyDescent="0.3">
      <c r="B1035" s="113">
        <v>1031</v>
      </c>
      <c r="C1035" s="113">
        <v>85.916666666666671</v>
      </c>
      <c r="D1035" s="113">
        <v>85</v>
      </c>
      <c r="E1035" s="113">
        <v>145</v>
      </c>
      <c r="F1035" s="113">
        <v>-9.8279807375889594E-2</v>
      </c>
    </row>
    <row r="1036" spans="2:6" x14ac:dyDescent="0.3">
      <c r="B1036" s="113">
        <v>1032</v>
      </c>
      <c r="C1036" s="113">
        <v>86</v>
      </c>
      <c r="D1036" s="113">
        <v>86</v>
      </c>
      <c r="E1036" s="113">
        <v>146</v>
      </c>
      <c r="F1036" s="113">
        <v>-9.8279807375889594E-2</v>
      </c>
    </row>
    <row r="1037" spans="2:6" x14ac:dyDescent="0.3">
      <c r="B1037" s="113">
        <v>1033</v>
      </c>
      <c r="C1037" s="113">
        <v>86.083333333333329</v>
      </c>
      <c r="D1037" s="113">
        <v>86</v>
      </c>
      <c r="E1037" s="113">
        <v>146</v>
      </c>
      <c r="F1037" s="113">
        <v>-9.8279807375889594E-2</v>
      </c>
    </row>
    <row r="1038" spans="2:6" x14ac:dyDescent="0.3">
      <c r="B1038" s="113">
        <v>1034</v>
      </c>
      <c r="C1038" s="113">
        <v>86.166666666666671</v>
      </c>
      <c r="D1038" s="113">
        <v>86</v>
      </c>
      <c r="E1038" s="113">
        <v>146</v>
      </c>
      <c r="F1038" s="113">
        <v>-9.8279807375889594E-2</v>
      </c>
    </row>
    <row r="1039" spans="2:6" x14ac:dyDescent="0.3">
      <c r="B1039" s="113">
        <v>1035</v>
      </c>
      <c r="C1039" s="113">
        <v>86.25</v>
      </c>
      <c r="D1039" s="113">
        <v>86</v>
      </c>
      <c r="E1039" s="113">
        <v>146</v>
      </c>
      <c r="F1039" s="113">
        <v>-9.8279807375889594E-2</v>
      </c>
    </row>
    <row r="1040" spans="2:6" x14ac:dyDescent="0.3">
      <c r="B1040" s="113">
        <v>1036</v>
      </c>
      <c r="C1040" s="113">
        <v>86.333333333333329</v>
      </c>
      <c r="D1040" s="113">
        <v>86</v>
      </c>
      <c r="E1040" s="113">
        <v>146</v>
      </c>
      <c r="F1040" s="113">
        <v>-9.8279807375889594E-2</v>
      </c>
    </row>
    <row r="1041" spans="2:6" x14ac:dyDescent="0.3">
      <c r="B1041" s="113">
        <v>1037</v>
      </c>
      <c r="C1041" s="113">
        <v>86.416666666666671</v>
      </c>
      <c r="D1041" s="113">
        <v>86</v>
      </c>
      <c r="E1041" s="113">
        <v>146</v>
      </c>
      <c r="F1041" s="113">
        <v>-9.8279807375889594E-2</v>
      </c>
    </row>
    <row r="1042" spans="2:6" x14ac:dyDescent="0.3">
      <c r="B1042" s="113">
        <v>1038</v>
      </c>
      <c r="C1042" s="113">
        <v>86.5</v>
      </c>
      <c r="D1042" s="113">
        <v>86</v>
      </c>
      <c r="E1042" s="113">
        <v>146</v>
      </c>
      <c r="F1042" s="113">
        <v>-9.8279807375889594E-2</v>
      </c>
    </row>
    <row r="1043" spans="2:6" x14ac:dyDescent="0.3">
      <c r="B1043" s="113">
        <v>1039</v>
      </c>
      <c r="C1043" s="113">
        <v>86.583333333333329</v>
      </c>
      <c r="D1043" s="113">
        <v>86</v>
      </c>
      <c r="E1043" s="113">
        <v>146</v>
      </c>
      <c r="F1043" s="113">
        <v>-9.8279807375889594E-2</v>
      </c>
    </row>
    <row r="1044" spans="2:6" x14ac:dyDescent="0.3">
      <c r="B1044" s="113">
        <v>1040</v>
      </c>
      <c r="C1044" s="113">
        <v>86.666666666666671</v>
      </c>
      <c r="D1044" s="113">
        <v>86</v>
      </c>
      <c r="E1044" s="113">
        <v>146</v>
      </c>
      <c r="F1044" s="113">
        <v>-9.8279807375889594E-2</v>
      </c>
    </row>
    <row r="1045" spans="2:6" x14ac:dyDescent="0.3">
      <c r="B1045" s="113">
        <v>1041</v>
      </c>
      <c r="C1045" s="113">
        <v>86.75</v>
      </c>
      <c r="D1045" s="113">
        <v>86</v>
      </c>
      <c r="E1045" s="113">
        <v>146</v>
      </c>
      <c r="F1045" s="113">
        <v>-9.8279807375889594E-2</v>
      </c>
    </row>
    <row r="1046" spans="2:6" x14ac:dyDescent="0.3">
      <c r="B1046" s="113">
        <v>1042</v>
      </c>
      <c r="C1046" s="113">
        <v>86.833333333333329</v>
      </c>
      <c r="D1046" s="113">
        <v>86</v>
      </c>
      <c r="E1046" s="113">
        <v>146</v>
      </c>
      <c r="F1046" s="113">
        <v>-9.8279807375889594E-2</v>
      </c>
    </row>
    <row r="1047" spans="2:6" x14ac:dyDescent="0.3">
      <c r="B1047" s="113">
        <v>1043</v>
      </c>
      <c r="C1047" s="113">
        <v>86.916666666666671</v>
      </c>
      <c r="D1047" s="113">
        <v>86</v>
      </c>
      <c r="E1047" s="113">
        <v>146</v>
      </c>
      <c r="F1047" s="113">
        <v>-0.10390267084735683</v>
      </c>
    </row>
    <row r="1048" spans="2:6" x14ac:dyDescent="0.3">
      <c r="B1048" s="113">
        <v>1044</v>
      </c>
      <c r="C1048" s="113">
        <v>87</v>
      </c>
      <c r="D1048" s="113">
        <v>87</v>
      </c>
      <c r="E1048" s="113">
        <v>147</v>
      </c>
      <c r="F1048" s="113">
        <v>-0.10390267084735683</v>
      </c>
    </row>
    <row r="1049" spans="2:6" x14ac:dyDescent="0.3">
      <c r="B1049" s="113">
        <v>1045</v>
      </c>
      <c r="C1049" s="113">
        <v>87.083333333333329</v>
      </c>
      <c r="D1049" s="113">
        <v>87</v>
      </c>
      <c r="E1049" s="113">
        <v>147</v>
      </c>
      <c r="F1049" s="113">
        <v>-0.10390267084735683</v>
      </c>
    </row>
    <row r="1050" spans="2:6" x14ac:dyDescent="0.3">
      <c r="B1050" s="113">
        <v>1046</v>
      </c>
      <c r="C1050" s="113">
        <v>87.166666666666671</v>
      </c>
      <c r="D1050" s="113">
        <v>87</v>
      </c>
      <c r="E1050" s="113">
        <v>147</v>
      </c>
      <c r="F1050" s="113">
        <v>-0.10390267084735683</v>
      </c>
    </row>
    <row r="1051" spans="2:6" x14ac:dyDescent="0.3">
      <c r="B1051" s="113">
        <v>1047</v>
      </c>
      <c r="C1051" s="113">
        <v>87.25</v>
      </c>
      <c r="D1051" s="113">
        <v>87</v>
      </c>
      <c r="E1051" s="113">
        <v>147</v>
      </c>
      <c r="F1051" s="113">
        <v>-0.10390267084735683</v>
      </c>
    </row>
    <row r="1052" spans="2:6" x14ac:dyDescent="0.3">
      <c r="B1052" s="113">
        <v>1048</v>
      </c>
      <c r="C1052" s="113">
        <v>87.333333333333329</v>
      </c>
      <c r="D1052" s="113">
        <v>87</v>
      </c>
      <c r="E1052" s="113">
        <v>147</v>
      </c>
      <c r="F1052" s="113">
        <v>-0.10390267084735683</v>
      </c>
    </row>
    <row r="1053" spans="2:6" x14ac:dyDescent="0.3">
      <c r="B1053" s="113">
        <v>1049</v>
      </c>
      <c r="C1053" s="113">
        <v>87.416666666666671</v>
      </c>
      <c r="D1053" s="113">
        <v>87</v>
      </c>
      <c r="E1053" s="113">
        <v>147</v>
      </c>
      <c r="F1053" s="113">
        <v>-0.10390267084735683</v>
      </c>
    </row>
    <row r="1054" spans="2:6" x14ac:dyDescent="0.3">
      <c r="B1054" s="113">
        <v>1050</v>
      </c>
      <c r="C1054" s="113">
        <v>87.5</v>
      </c>
      <c r="D1054" s="113">
        <v>87</v>
      </c>
      <c r="E1054" s="113">
        <v>147</v>
      </c>
      <c r="F1054" s="113">
        <v>-0.10390267084735683</v>
      </c>
    </row>
    <row r="1055" spans="2:6" x14ac:dyDescent="0.3">
      <c r="B1055" s="113">
        <v>1051</v>
      </c>
      <c r="C1055" s="113">
        <v>87.583333333333329</v>
      </c>
      <c r="D1055" s="113">
        <v>87</v>
      </c>
      <c r="E1055" s="113">
        <v>147</v>
      </c>
      <c r="F1055" s="113">
        <v>-0.10390267084735683</v>
      </c>
    </row>
    <row r="1056" spans="2:6" x14ac:dyDescent="0.3">
      <c r="B1056" s="113">
        <v>1052</v>
      </c>
      <c r="C1056" s="113">
        <v>87.666666666666671</v>
      </c>
      <c r="D1056" s="113">
        <v>87</v>
      </c>
      <c r="E1056" s="113">
        <v>147</v>
      </c>
      <c r="F1056" s="113">
        <v>-0.10390267084735683</v>
      </c>
    </row>
    <row r="1057" spans="2:6" x14ac:dyDescent="0.3">
      <c r="B1057" s="113">
        <v>1053</v>
      </c>
      <c r="C1057" s="113">
        <v>87.75</v>
      </c>
      <c r="D1057" s="113">
        <v>87</v>
      </c>
      <c r="E1057" s="113">
        <v>147</v>
      </c>
      <c r="F1057" s="113">
        <v>-0.10390267084735683</v>
      </c>
    </row>
    <row r="1058" spans="2:6" x14ac:dyDescent="0.3">
      <c r="B1058" s="113">
        <v>1054</v>
      </c>
      <c r="C1058" s="113">
        <v>87.833333333333329</v>
      </c>
      <c r="D1058" s="113">
        <v>87</v>
      </c>
      <c r="E1058" s="113">
        <v>147</v>
      </c>
      <c r="F1058" s="113">
        <v>-0.10390267084735683</v>
      </c>
    </row>
    <row r="1059" spans="2:6" x14ac:dyDescent="0.3">
      <c r="B1059" s="113">
        <v>1055</v>
      </c>
      <c r="C1059" s="113">
        <v>87.916666666666671</v>
      </c>
      <c r="D1059" s="113">
        <v>87</v>
      </c>
      <c r="E1059" s="113">
        <v>147</v>
      </c>
      <c r="F1059" s="113">
        <v>-0.10390267084735683</v>
      </c>
    </row>
    <row r="1060" spans="2:6" x14ac:dyDescent="0.3">
      <c r="B1060" s="113">
        <v>1056</v>
      </c>
      <c r="C1060" s="113">
        <v>88</v>
      </c>
      <c r="D1060" s="113">
        <v>88</v>
      </c>
      <c r="E1060" s="113">
        <v>148</v>
      </c>
      <c r="F1060" s="113">
        <v>-0.10390267084735683</v>
      </c>
    </row>
    <row r="1061" spans="2:6" x14ac:dyDescent="0.3">
      <c r="B1061" s="113">
        <v>1057</v>
      </c>
      <c r="C1061" s="113">
        <v>88.083333333333329</v>
      </c>
      <c r="D1061" s="113">
        <v>88</v>
      </c>
      <c r="E1061" s="113">
        <v>148</v>
      </c>
      <c r="F1061" s="113">
        <v>-0.10390267084735683</v>
      </c>
    </row>
    <row r="1062" spans="2:6" x14ac:dyDescent="0.3">
      <c r="B1062" s="113">
        <v>1058</v>
      </c>
      <c r="C1062" s="113">
        <v>88.166666666666671</v>
      </c>
      <c r="D1062" s="113">
        <v>88</v>
      </c>
      <c r="E1062" s="113">
        <v>148</v>
      </c>
      <c r="F1062" s="113">
        <v>-0.10390267084735683</v>
      </c>
    </row>
    <row r="1063" spans="2:6" x14ac:dyDescent="0.3">
      <c r="B1063" s="113">
        <v>1059</v>
      </c>
      <c r="C1063" s="113">
        <v>88.25</v>
      </c>
      <c r="D1063" s="113">
        <v>88</v>
      </c>
      <c r="E1063" s="113">
        <v>148</v>
      </c>
      <c r="F1063" s="113">
        <v>-0.10390267084735683</v>
      </c>
    </row>
    <row r="1064" spans="2:6" x14ac:dyDescent="0.3">
      <c r="B1064" s="113">
        <v>1060</v>
      </c>
      <c r="C1064" s="113">
        <v>88.333333333333329</v>
      </c>
      <c r="D1064" s="113">
        <v>88</v>
      </c>
      <c r="E1064" s="113">
        <v>148</v>
      </c>
      <c r="F1064" s="113">
        <v>-0.10390267084735683</v>
      </c>
    </row>
    <row r="1065" spans="2:6" x14ac:dyDescent="0.3">
      <c r="B1065" s="113">
        <v>1061</v>
      </c>
      <c r="C1065" s="113">
        <v>88.416666666666671</v>
      </c>
      <c r="D1065" s="113">
        <v>88</v>
      </c>
      <c r="E1065" s="113">
        <v>148</v>
      </c>
      <c r="F1065" s="113">
        <v>-0.10390267084735683</v>
      </c>
    </row>
    <row r="1066" spans="2:6" x14ac:dyDescent="0.3">
      <c r="B1066" s="113">
        <v>1062</v>
      </c>
      <c r="C1066" s="113">
        <v>88.5</v>
      </c>
      <c r="D1066" s="113">
        <v>88</v>
      </c>
      <c r="E1066" s="113">
        <v>148</v>
      </c>
      <c r="F1066" s="113">
        <v>-0.10390267084735683</v>
      </c>
    </row>
    <row r="1067" spans="2:6" x14ac:dyDescent="0.3">
      <c r="B1067" s="113">
        <v>1063</v>
      </c>
      <c r="C1067" s="113">
        <v>88.583333333333329</v>
      </c>
      <c r="D1067" s="113">
        <v>88</v>
      </c>
      <c r="E1067" s="113">
        <v>148</v>
      </c>
      <c r="F1067" s="113">
        <v>-0.10390267084735683</v>
      </c>
    </row>
    <row r="1068" spans="2:6" x14ac:dyDescent="0.3">
      <c r="B1068" s="113">
        <v>1064</v>
      </c>
      <c r="C1068" s="113">
        <v>88.666666666666671</v>
      </c>
      <c r="D1068" s="113">
        <v>88</v>
      </c>
      <c r="E1068" s="113">
        <v>148</v>
      </c>
      <c r="F1068" s="113">
        <v>-0.10390267084735683</v>
      </c>
    </row>
    <row r="1069" spans="2:6" x14ac:dyDescent="0.3">
      <c r="B1069" s="113">
        <v>1065</v>
      </c>
      <c r="C1069" s="113">
        <v>88.75</v>
      </c>
      <c r="D1069" s="113">
        <v>88</v>
      </c>
      <c r="E1069" s="113">
        <v>148</v>
      </c>
      <c r="F1069" s="113">
        <v>-0.10390267084735683</v>
      </c>
    </row>
    <row r="1070" spans="2:6" x14ac:dyDescent="0.3">
      <c r="B1070" s="113">
        <v>1066</v>
      </c>
      <c r="C1070" s="113">
        <v>88.833333333333329</v>
      </c>
      <c r="D1070" s="113">
        <v>88</v>
      </c>
      <c r="E1070" s="113">
        <v>148</v>
      </c>
      <c r="F1070" s="113">
        <v>-0.10390267084735683</v>
      </c>
    </row>
    <row r="1071" spans="2:6" x14ac:dyDescent="0.3">
      <c r="B1071" s="113">
        <v>1067</v>
      </c>
      <c r="C1071" s="113">
        <v>88.916666666666671</v>
      </c>
      <c r="D1071" s="113">
        <v>88</v>
      </c>
      <c r="E1071" s="113">
        <v>148</v>
      </c>
      <c r="F1071" s="113">
        <v>-0.10390267084735683</v>
      </c>
    </row>
    <row r="1072" spans="2:6" x14ac:dyDescent="0.3">
      <c r="B1072" s="113">
        <v>1068</v>
      </c>
      <c r="C1072" s="113">
        <v>89</v>
      </c>
      <c r="D1072" s="113">
        <v>89</v>
      </c>
      <c r="E1072" s="113">
        <v>149</v>
      </c>
      <c r="F1072" s="113">
        <v>-0.10390267084735683</v>
      </c>
    </row>
    <row r="1073" spans="2:6" x14ac:dyDescent="0.3">
      <c r="B1073" s="113">
        <v>1069</v>
      </c>
      <c r="C1073" s="113">
        <v>89.083333333333329</v>
      </c>
      <c r="D1073" s="113">
        <v>89</v>
      </c>
      <c r="E1073" s="113">
        <v>149</v>
      </c>
      <c r="F1073" s="113">
        <v>-0.10390267084735683</v>
      </c>
    </row>
    <row r="1074" spans="2:6" x14ac:dyDescent="0.3">
      <c r="B1074" s="113">
        <v>1070</v>
      </c>
      <c r="C1074" s="113">
        <v>89.166666666666671</v>
      </c>
      <c r="D1074" s="113">
        <v>89</v>
      </c>
      <c r="E1074" s="113">
        <v>149</v>
      </c>
      <c r="F1074" s="113">
        <v>-0.10390267084735683</v>
      </c>
    </row>
    <row r="1075" spans="2:6" x14ac:dyDescent="0.3">
      <c r="B1075" s="113">
        <v>1071</v>
      </c>
      <c r="C1075" s="113">
        <v>89.25</v>
      </c>
      <c r="D1075" s="113">
        <v>89</v>
      </c>
      <c r="E1075" s="113">
        <v>149</v>
      </c>
      <c r="F1075" s="113">
        <v>-0.10390267084735683</v>
      </c>
    </row>
    <row r="1076" spans="2:6" x14ac:dyDescent="0.3">
      <c r="B1076" s="113">
        <v>1072</v>
      </c>
      <c r="C1076" s="113">
        <v>89.333333333333329</v>
      </c>
      <c r="D1076" s="113">
        <v>89</v>
      </c>
      <c r="E1076" s="113">
        <v>149</v>
      </c>
      <c r="F1076" s="113">
        <v>-0.10390267084735683</v>
      </c>
    </row>
    <row r="1077" spans="2:6" x14ac:dyDescent="0.3">
      <c r="B1077" s="113">
        <v>1073</v>
      </c>
      <c r="C1077" s="113">
        <v>89.416666666666671</v>
      </c>
      <c r="D1077" s="113">
        <v>89</v>
      </c>
      <c r="E1077" s="113">
        <v>149</v>
      </c>
      <c r="F1077" s="113">
        <v>-0.10390267084735683</v>
      </c>
    </row>
    <row r="1078" spans="2:6" x14ac:dyDescent="0.3">
      <c r="B1078" s="113">
        <v>1074</v>
      </c>
      <c r="C1078" s="113">
        <v>89.5</v>
      </c>
      <c r="D1078" s="113">
        <v>89</v>
      </c>
      <c r="E1078" s="113">
        <v>149</v>
      </c>
      <c r="F1078" s="113">
        <v>-0.10390267084735683</v>
      </c>
    </row>
    <row r="1079" spans="2:6" x14ac:dyDescent="0.3">
      <c r="B1079" s="113">
        <v>1075</v>
      </c>
      <c r="C1079" s="113">
        <v>89.583333333333329</v>
      </c>
      <c r="D1079" s="113">
        <v>89</v>
      </c>
      <c r="E1079" s="113">
        <v>149</v>
      </c>
      <c r="F1079" s="113">
        <v>-0.10390267084735683</v>
      </c>
    </row>
    <row r="1080" spans="2:6" x14ac:dyDescent="0.3">
      <c r="B1080" s="113">
        <v>1076</v>
      </c>
      <c r="C1080" s="113">
        <v>89.666666666666671</v>
      </c>
      <c r="D1080" s="113">
        <v>89</v>
      </c>
      <c r="E1080" s="113">
        <v>149</v>
      </c>
      <c r="F1080" s="113">
        <v>-0.10390267084735683</v>
      </c>
    </row>
    <row r="1081" spans="2:6" x14ac:dyDescent="0.3">
      <c r="B1081" s="113">
        <v>1077</v>
      </c>
      <c r="C1081" s="113">
        <v>89.75</v>
      </c>
      <c r="D1081" s="113">
        <v>89</v>
      </c>
      <c r="E1081" s="113">
        <v>149</v>
      </c>
      <c r="F1081" s="113">
        <v>-0.10390267084735683</v>
      </c>
    </row>
    <row r="1082" spans="2:6" x14ac:dyDescent="0.3">
      <c r="B1082" s="113">
        <v>1078</v>
      </c>
      <c r="C1082" s="113">
        <v>89.833333333333329</v>
      </c>
      <c r="D1082" s="113">
        <v>89</v>
      </c>
      <c r="E1082" s="113">
        <v>149</v>
      </c>
      <c r="F1082" s="113">
        <v>-0.10390267084735683</v>
      </c>
    </row>
    <row r="1083" spans="2:6" x14ac:dyDescent="0.3">
      <c r="B1083" s="113">
        <v>1079</v>
      </c>
      <c r="C1083" s="113">
        <v>89.916666666666671</v>
      </c>
      <c r="D1083" s="113">
        <v>89</v>
      </c>
      <c r="E1083" s="113">
        <v>149</v>
      </c>
      <c r="F1083" s="113">
        <v>-0.10390267084735683</v>
      </c>
    </row>
    <row r="1084" spans="2:6" x14ac:dyDescent="0.3">
      <c r="B1084" s="113">
        <v>1080</v>
      </c>
      <c r="C1084" s="113">
        <v>90</v>
      </c>
      <c r="D1084" s="113">
        <v>90</v>
      </c>
      <c r="E1084" s="113">
        <v>150</v>
      </c>
      <c r="F1084" s="113">
        <v>-0.10390267084735683</v>
      </c>
    </row>
    <row r="1085" spans="2:6" x14ac:dyDescent="0.3">
      <c r="B1085" s="113">
        <v>1081</v>
      </c>
      <c r="C1085" s="113">
        <v>90.083333333333329</v>
      </c>
      <c r="D1085" s="113">
        <v>90</v>
      </c>
      <c r="E1085" s="113">
        <v>150</v>
      </c>
      <c r="F1085" s="113">
        <v>-0.10390267084735683</v>
      </c>
    </row>
    <row r="1086" spans="2:6" x14ac:dyDescent="0.3">
      <c r="B1086" s="113">
        <v>1082</v>
      </c>
      <c r="C1086" s="113">
        <v>90.166666666666671</v>
      </c>
      <c r="D1086" s="113">
        <v>90</v>
      </c>
      <c r="E1086" s="113">
        <v>150</v>
      </c>
      <c r="F1086" s="113">
        <v>-0.10390267084735683</v>
      </c>
    </row>
    <row r="1087" spans="2:6" x14ac:dyDescent="0.3">
      <c r="B1087" s="113">
        <v>1083</v>
      </c>
      <c r="C1087" s="113">
        <v>90.25</v>
      </c>
      <c r="D1087" s="113">
        <v>90</v>
      </c>
      <c r="E1087" s="113">
        <v>150</v>
      </c>
      <c r="F1087" s="113">
        <v>-0.10390267084735683</v>
      </c>
    </row>
    <row r="1088" spans="2:6" x14ac:dyDescent="0.3">
      <c r="B1088" s="113">
        <v>1084</v>
      </c>
      <c r="C1088" s="113">
        <v>90.333333333333329</v>
      </c>
      <c r="D1088" s="113">
        <v>90</v>
      </c>
      <c r="E1088" s="113">
        <v>150</v>
      </c>
      <c r="F1088" s="113">
        <v>-0.10390267084735683</v>
      </c>
    </row>
    <row r="1089" spans="2:6" x14ac:dyDescent="0.3">
      <c r="B1089" s="113">
        <v>1085</v>
      </c>
      <c r="C1089" s="113">
        <v>90.416666666666671</v>
      </c>
      <c r="D1089" s="113">
        <v>90</v>
      </c>
      <c r="E1089" s="113">
        <v>150</v>
      </c>
      <c r="F1089" s="113">
        <v>-0.10390267084735683</v>
      </c>
    </row>
    <row r="1090" spans="2:6" x14ac:dyDescent="0.3">
      <c r="B1090" s="113">
        <v>1086</v>
      </c>
      <c r="C1090" s="113">
        <v>90.5</v>
      </c>
      <c r="D1090" s="113">
        <v>90</v>
      </c>
      <c r="E1090" s="113">
        <v>150</v>
      </c>
      <c r="F1090" s="113">
        <v>-0.10390267084735683</v>
      </c>
    </row>
    <row r="1091" spans="2:6" x14ac:dyDescent="0.3">
      <c r="B1091" s="113">
        <v>1087</v>
      </c>
      <c r="C1091" s="113">
        <v>90.583333333333329</v>
      </c>
      <c r="D1091" s="113">
        <v>90</v>
      </c>
      <c r="E1091" s="113">
        <v>150</v>
      </c>
      <c r="F1091" s="113">
        <v>-0.10390267084735683</v>
      </c>
    </row>
    <row r="1092" spans="2:6" x14ac:dyDescent="0.3">
      <c r="B1092" s="113">
        <v>1088</v>
      </c>
      <c r="C1092" s="113">
        <v>90.666666666666671</v>
      </c>
      <c r="D1092" s="113">
        <v>90</v>
      </c>
      <c r="E1092" s="113">
        <v>150</v>
      </c>
      <c r="F1092" s="113">
        <v>-0.10390267084735683</v>
      </c>
    </row>
    <row r="1093" spans="2:6" x14ac:dyDescent="0.3">
      <c r="B1093" s="113">
        <v>1089</v>
      </c>
      <c r="C1093" s="113">
        <v>90.75</v>
      </c>
      <c r="D1093" s="113">
        <v>90</v>
      </c>
      <c r="E1093" s="113">
        <v>150</v>
      </c>
      <c r="F1093" s="113">
        <v>-0.10390267084735683</v>
      </c>
    </row>
    <row r="1094" spans="2:6" x14ac:dyDescent="0.3">
      <c r="B1094" s="113">
        <v>1090</v>
      </c>
      <c r="C1094" s="113">
        <v>90.833333333333329</v>
      </c>
      <c r="D1094" s="113">
        <v>90</v>
      </c>
      <c r="E1094" s="113">
        <v>150</v>
      </c>
      <c r="F1094" s="113">
        <v>-0.10390267084735683</v>
      </c>
    </row>
    <row r="1095" spans="2:6" x14ac:dyDescent="0.3">
      <c r="B1095" s="113">
        <v>1091</v>
      </c>
      <c r="C1095" s="113">
        <v>90.916666666666671</v>
      </c>
      <c r="D1095" s="113">
        <v>90</v>
      </c>
      <c r="E1095" s="113">
        <v>150</v>
      </c>
      <c r="F1095" s="113">
        <v>-0.10390267084735683</v>
      </c>
    </row>
    <row r="1096" spans="2:6" x14ac:dyDescent="0.3">
      <c r="B1096" s="113">
        <v>1092</v>
      </c>
      <c r="C1096" s="113">
        <v>91</v>
      </c>
      <c r="D1096" s="113">
        <v>91</v>
      </c>
      <c r="E1096" s="113">
        <v>151</v>
      </c>
      <c r="F1096" s="113">
        <v>-0.10390267084735683</v>
      </c>
    </row>
    <row r="1097" spans="2:6" x14ac:dyDescent="0.3">
      <c r="B1097" s="113">
        <v>1093</v>
      </c>
      <c r="C1097" s="113">
        <v>91.083333333333329</v>
      </c>
      <c r="D1097" s="113">
        <v>91</v>
      </c>
      <c r="E1097" s="113">
        <v>151</v>
      </c>
      <c r="F1097" s="113">
        <v>-0.10390267084735683</v>
      </c>
    </row>
    <row r="1098" spans="2:6" x14ac:dyDescent="0.3">
      <c r="B1098" s="113">
        <v>1094</v>
      </c>
      <c r="C1098" s="113">
        <v>91.166666666666671</v>
      </c>
      <c r="D1098" s="113">
        <v>91</v>
      </c>
      <c r="E1098" s="113">
        <v>151</v>
      </c>
      <c r="F1098" s="113">
        <v>-0.10390267084735683</v>
      </c>
    </row>
    <row r="1099" spans="2:6" x14ac:dyDescent="0.3">
      <c r="B1099" s="113">
        <v>1095</v>
      </c>
      <c r="C1099" s="113">
        <v>91.25</v>
      </c>
      <c r="D1099" s="113">
        <v>91</v>
      </c>
      <c r="E1099" s="113">
        <v>151</v>
      </c>
      <c r="F1099" s="113">
        <v>-0.10959413324641221</v>
      </c>
    </row>
    <row r="1100" spans="2:6" x14ac:dyDescent="0.3">
      <c r="B1100" s="113">
        <v>1096</v>
      </c>
      <c r="C1100" s="113">
        <v>91.333333333333329</v>
      </c>
      <c r="D1100" s="113">
        <v>91</v>
      </c>
      <c r="E1100" s="113">
        <v>151</v>
      </c>
      <c r="F1100" s="113">
        <v>-0.10959413324641221</v>
      </c>
    </row>
    <row r="1101" spans="2:6" x14ac:dyDescent="0.3">
      <c r="B1101" s="113">
        <v>1097</v>
      </c>
      <c r="C1101" s="113">
        <v>91.416666666666671</v>
      </c>
      <c r="D1101" s="113">
        <v>91</v>
      </c>
      <c r="E1101" s="113">
        <v>151</v>
      </c>
      <c r="F1101" s="113">
        <v>-0.10959413324641221</v>
      </c>
    </row>
    <row r="1102" spans="2:6" x14ac:dyDescent="0.3">
      <c r="B1102" s="113">
        <v>1098</v>
      </c>
      <c r="C1102" s="113">
        <v>91.5</v>
      </c>
      <c r="D1102" s="113">
        <v>91</v>
      </c>
      <c r="E1102" s="113">
        <v>151</v>
      </c>
      <c r="F1102" s="113">
        <v>-0.10959413324641221</v>
      </c>
    </row>
    <row r="1103" spans="2:6" x14ac:dyDescent="0.3">
      <c r="B1103" s="113">
        <v>1099</v>
      </c>
      <c r="C1103" s="113">
        <v>91.583333333333329</v>
      </c>
      <c r="D1103" s="113">
        <v>91</v>
      </c>
      <c r="E1103" s="113">
        <v>151</v>
      </c>
      <c r="F1103" s="113">
        <v>-0.10959413324641221</v>
      </c>
    </row>
    <row r="1104" spans="2:6" x14ac:dyDescent="0.3">
      <c r="B1104" s="113">
        <v>1100</v>
      </c>
      <c r="C1104" s="113">
        <v>91.666666666666671</v>
      </c>
      <c r="D1104" s="113">
        <v>91</v>
      </c>
      <c r="E1104" s="113">
        <v>151</v>
      </c>
      <c r="F1104" s="113">
        <v>-0.10959413324641221</v>
      </c>
    </row>
    <row r="1105" spans="2:6" x14ac:dyDescent="0.3">
      <c r="B1105" s="113">
        <v>1101</v>
      </c>
      <c r="C1105" s="113">
        <v>91.75</v>
      </c>
      <c r="D1105" s="113">
        <v>91</v>
      </c>
      <c r="E1105" s="113">
        <v>151</v>
      </c>
      <c r="F1105" s="113">
        <v>-0.10959413324641221</v>
      </c>
    </row>
    <row r="1106" spans="2:6" x14ac:dyDescent="0.3">
      <c r="B1106" s="113">
        <v>1102</v>
      </c>
      <c r="C1106" s="113">
        <v>91.833333333333329</v>
      </c>
      <c r="D1106" s="113">
        <v>91</v>
      </c>
      <c r="E1106" s="113">
        <v>151</v>
      </c>
      <c r="F1106" s="113">
        <v>-0.10959413324641221</v>
      </c>
    </row>
    <row r="1107" spans="2:6" x14ac:dyDescent="0.3">
      <c r="B1107" s="113">
        <v>1103</v>
      </c>
      <c r="C1107" s="113">
        <v>91.916666666666671</v>
      </c>
      <c r="D1107" s="113">
        <v>91</v>
      </c>
      <c r="E1107" s="113">
        <v>151</v>
      </c>
      <c r="F1107" s="113">
        <v>-0.10959413324641221</v>
      </c>
    </row>
    <row r="1108" spans="2:6" x14ac:dyDescent="0.3">
      <c r="B1108" s="113">
        <v>1104</v>
      </c>
      <c r="C1108" s="113">
        <v>92</v>
      </c>
      <c r="D1108" s="113">
        <v>92</v>
      </c>
      <c r="E1108" s="113">
        <v>152</v>
      </c>
      <c r="F1108" s="113">
        <v>-0.10959413324641221</v>
      </c>
    </row>
    <row r="1109" spans="2:6" x14ac:dyDescent="0.3">
      <c r="B1109" s="113">
        <v>1105</v>
      </c>
      <c r="C1109" s="113">
        <v>92.083333333333329</v>
      </c>
      <c r="D1109" s="113">
        <v>92</v>
      </c>
      <c r="E1109" s="113">
        <v>152</v>
      </c>
      <c r="F1109" s="113">
        <v>-0.10959413324641221</v>
      </c>
    </row>
    <row r="1110" spans="2:6" x14ac:dyDescent="0.3">
      <c r="B1110" s="113">
        <v>1106</v>
      </c>
      <c r="C1110" s="113">
        <v>92.166666666666671</v>
      </c>
      <c r="D1110" s="113">
        <v>92</v>
      </c>
      <c r="E1110" s="113">
        <v>152</v>
      </c>
      <c r="F1110" s="113">
        <v>-0.10959413324641221</v>
      </c>
    </row>
    <row r="1111" spans="2:6" x14ac:dyDescent="0.3">
      <c r="B1111" s="113">
        <v>1107</v>
      </c>
      <c r="C1111" s="113">
        <v>92.25</v>
      </c>
      <c r="D1111" s="113">
        <v>92</v>
      </c>
      <c r="E1111" s="113">
        <v>152</v>
      </c>
      <c r="F1111" s="113">
        <v>-0.10959413324641221</v>
      </c>
    </row>
    <row r="1112" spans="2:6" x14ac:dyDescent="0.3">
      <c r="B1112" s="113">
        <v>1108</v>
      </c>
      <c r="C1112" s="113">
        <v>92.333333333333329</v>
      </c>
      <c r="D1112" s="113">
        <v>92</v>
      </c>
      <c r="E1112" s="113">
        <v>152</v>
      </c>
      <c r="F1112" s="113">
        <v>-0.10959413324641221</v>
      </c>
    </row>
    <row r="1113" spans="2:6" x14ac:dyDescent="0.3">
      <c r="B1113" s="113">
        <v>1109</v>
      </c>
      <c r="C1113" s="113">
        <v>92.416666666666671</v>
      </c>
      <c r="D1113" s="113">
        <v>92</v>
      </c>
      <c r="E1113" s="113">
        <v>152</v>
      </c>
      <c r="F1113" s="113">
        <v>-0.10959413324641221</v>
      </c>
    </row>
    <row r="1114" spans="2:6" x14ac:dyDescent="0.3">
      <c r="B1114" s="113">
        <v>1110</v>
      </c>
      <c r="C1114" s="113">
        <v>92.5</v>
      </c>
      <c r="D1114" s="113">
        <v>92</v>
      </c>
      <c r="E1114" s="113">
        <v>152</v>
      </c>
      <c r="F1114" s="113">
        <v>-0.10959413324641221</v>
      </c>
    </row>
    <row r="1115" spans="2:6" x14ac:dyDescent="0.3">
      <c r="B1115" s="113">
        <v>1111</v>
      </c>
      <c r="C1115" s="113">
        <v>92.583333333333329</v>
      </c>
      <c r="D1115" s="113">
        <v>92</v>
      </c>
      <c r="E1115" s="113">
        <v>152</v>
      </c>
      <c r="F1115" s="113">
        <v>-0.10959413324641221</v>
      </c>
    </row>
    <row r="1116" spans="2:6" x14ac:dyDescent="0.3">
      <c r="B1116" s="113">
        <v>1112</v>
      </c>
      <c r="C1116" s="113">
        <v>92.666666666666671</v>
      </c>
      <c r="D1116" s="113">
        <v>92</v>
      </c>
      <c r="E1116" s="113">
        <v>152</v>
      </c>
      <c r="F1116" s="113">
        <v>-0.10959413324641221</v>
      </c>
    </row>
    <row r="1117" spans="2:6" x14ac:dyDescent="0.3">
      <c r="B1117" s="113">
        <v>1113</v>
      </c>
      <c r="C1117" s="113">
        <v>92.75</v>
      </c>
      <c r="D1117" s="113">
        <v>92</v>
      </c>
      <c r="E1117" s="113">
        <v>152</v>
      </c>
      <c r="F1117" s="113">
        <v>-0.10959413324641221</v>
      </c>
    </row>
    <row r="1118" spans="2:6" x14ac:dyDescent="0.3">
      <c r="B1118" s="113">
        <v>1114</v>
      </c>
      <c r="C1118" s="113">
        <v>92.833333333333329</v>
      </c>
      <c r="D1118" s="113">
        <v>92</v>
      </c>
      <c r="E1118" s="113">
        <v>152</v>
      </c>
      <c r="F1118" s="113">
        <v>-0.10959413324641221</v>
      </c>
    </row>
    <row r="1119" spans="2:6" x14ac:dyDescent="0.3">
      <c r="B1119" s="113">
        <v>1115</v>
      </c>
      <c r="C1119" s="113">
        <v>92.916666666666671</v>
      </c>
      <c r="D1119" s="113">
        <v>92</v>
      </c>
      <c r="E1119" s="113">
        <v>152</v>
      </c>
      <c r="F1119" s="113">
        <v>-0.10959413324641221</v>
      </c>
    </row>
    <row r="1120" spans="2:6" x14ac:dyDescent="0.3">
      <c r="B1120" s="113">
        <v>1116</v>
      </c>
      <c r="C1120" s="113">
        <v>93</v>
      </c>
      <c r="D1120" s="113">
        <v>93</v>
      </c>
      <c r="E1120" s="113">
        <v>153</v>
      </c>
      <c r="F1120" s="113">
        <v>-0.10959413324641221</v>
      </c>
    </row>
    <row r="1121" spans="2:6" x14ac:dyDescent="0.3">
      <c r="B1121" s="113">
        <v>1117</v>
      </c>
      <c r="C1121" s="113">
        <v>93.083333333333329</v>
      </c>
      <c r="D1121" s="113">
        <v>93</v>
      </c>
      <c r="E1121" s="113">
        <v>153</v>
      </c>
      <c r="F1121" s="113">
        <v>-0.10959413324641221</v>
      </c>
    </row>
    <row r="1122" spans="2:6" x14ac:dyDescent="0.3">
      <c r="B1122" s="113">
        <v>1118</v>
      </c>
      <c r="C1122" s="113">
        <v>93.166666666666671</v>
      </c>
      <c r="D1122" s="113">
        <v>93</v>
      </c>
      <c r="E1122" s="113">
        <v>153</v>
      </c>
      <c r="F1122" s="113">
        <v>-0.10959413324641221</v>
      </c>
    </row>
    <row r="1123" spans="2:6" x14ac:dyDescent="0.3">
      <c r="B1123" s="113">
        <v>1119</v>
      </c>
      <c r="C1123" s="113">
        <v>93.25</v>
      </c>
      <c r="D1123" s="113">
        <v>93</v>
      </c>
      <c r="E1123" s="113">
        <v>153</v>
      </c>
      <c r="F1123" s="113">
        <v>-0.10959413324641221</v>
      </c>
    </row>
    <row r="1124" spans="2:6" x14ac:dyDescent="0.3">
      <c r="B1124" s="113">
        <v>1120</v>
      </c>
      <c r="C1124" s="113">
        <v>93.333333333333329</v>
      </c>
      <c r="D1124" s="113">
        <v>93</v>
      </c>
      <c r="E1124" s="113">
        <v>153</v>
      </c>
      <c r="F1124" s="113">
        <v>-0.10959413324641221</v>
      </c>
    </row>
    <row r="1125" spans="2:6" x14ac:dyDescent="0.3">
      <c r="B1125" s="113">
        <v>1121</v>
      </c>
      <c r="C1125" s="113">
        <v>93.416666666666671</v>
      </c>
      <c r="D1125" s="113">
        <v>93</v>
      </c>
      <c r="E1125" s="113">
        <v>153</v>
      </c>
      <c r="F1125" s="113">
        <v>-0.10959413324641221</v>
      </c>
    </row>
    <row r="1126" spans="2:6" x14ac:dyDescent="0.3">
      <c r="B1126" s="113">
        <v>1122</v>
      </c>
      <c r="C1126" s="113">
        <v>93.5</v>
      </c>
      <c r="D1126" s="113">
        <v>93</v>
      </c>
      <c r="E1126" s="113">
        <v>153</v>
      </c>
      <c r="F1126" s="113">
        <v>-0.10959413324641221</v>
      </c>
    </row>
    <row r="1127" spans="2:6" x14ac:dyDescent="0.3">
      <c r="B1127" s="113">
        <v>1123</v>
      </c>
      <c r="C1127" s="113">
        <v>93.583333333333329</v>
      </c>
      <c r="D1127" s="113">
        <v>93</v>
      </c>
      <c r="E1127" s="113">
        <v>153</v>
      </c>
      <c r="F1127" s="113">
        <v>-0.10959413324641221</v>
      </c>
    </row>
    <row r="1128" spans="2:6" x14ac:dyDescent="0.3">
      <c r="B1128" s="113">
        <v>1124</v>
      </c>
      <c r="C1128" s="113">
        <v>93.666666666666671</v>
      </c>
      <c r="D1128" s="113">
        <v>93</v>
      </c>
      <c r="E1128" s="113">
        <v>153</v>
      </c>
      <c r="F1128" s="113">
        <v>-0.10959413324641221</v>
      </c>
    </row>
    <row r="1129" spans="2:6" x14ac:dyDescent="0.3">
      <c r="B1129" s="113">
        <v>1125</v>
      </c>
      <c r="C1129" s="113">
        <v>93.75</v>
      </c>
      <c r="D1129" s="113">
        <v>93</v>
      </c>
      <c r="E1129" s="113">
        <v>153</v>
      </c>
      <c r="F1129" s="113">
        <v>-0.10959413324641221</v>
      </c>
    </row>
    <row r="1130" spans="2:6" x14ac:dyDescent="0.3">
      <c r="B1130" s="113">
        <v>1126</v>
      </c>
      <c r="C1130" s="113">
        <v>93.833333333333329</v>
      </c>
      <c r="D1130" s="113">
        <v>93</v>
      </c>
      <c r="E1130" s="113">
        <v>153</v>
      </c>
      <c r="F1130" s="113">
        <v>-0.10959413324641221</v>
      </c>
    </row>
    <row r="1131" spans="2:6" x14ac:dyDescent="0.3">
      <c r="B1131" s="113">
        <v>1127</v>
      </c>
      <c r="C1131" s="113">
        <v>93.916666666666671</v>
      </c>
      <c r="D1131" s="113">
        <v>93</v>
      </c>
      <c r="E1131" s="113">
        <v>153</v>
      </c>
      <c r="F1131" s="113">
        <v>-0.10959413324641221</v>
      </c>
    </row>
    <row r="1132" spans="2:6" x14ac:dyDescent="0.3">
      <c r="B1132" s="113">
        <v>1128</v>
      </c>
      <c r="C1132" s="113">
        <v>94</v>
      </c>
      <c r="D1132" s="113">
        <v>94</v>
      </c>
      <c r="E1132" s="113">
        <v>154</v>
      </c>
      <c r="F1132" s="113">
        <v>-0.10959413324641221</v>
      </c>
    </row>
    <row r="1133" spans="2:6" x14ac:dyDescent="0.3">
      <c r="B1133" s="113">
        <v>1129</v>
      </c>
      <c r="C1133" s="113">
        <v>94.083333333333329</v>
      </c>
      <c r="D1133" s="113">
        <v>94</v>
      </c>
      <c r="E1133" s="113">
        <v>154</v>
      </c>
      <c r="F1133" s="113">
        <v>-0.10959413324641221</v>
      </c>
    </row>
    <row r="1134" spans="2:6" x14ac:dyDescent="0.3">
      <c r="B1134" s="113">
        <v>1130</v>
      </c>
      <c r="C1134" s="113">
        <v>94.166666666666671</v>
      </c>
      <c r="D1134" s="113">
        <v>94</v>
      </c>
      <c r="E1134" s="113">
        <v>154</v>
      </c>
      <c r="F1134" s="113">
        <v>-0.10959413324641221</v>
      </c>
    </row>
    <row r="1135" spans="2:6" x14ac:dyDescent="0.3">
      <c r="B1135" s="113">
        <v>1131</v>
      </c>
      <c r="C1135" s="113">
        <v>94.25</v>
      </c>
      <c r="D1135" s="113">
        <v>94</v>
      </c>
      <c r="E1135" s="113">
        <v>154</v>
      </c>
      <c r="F1135" s="113">
        <v>-0.10959413324641221</v>
      </c>
    </row>
    <row r="1136" spans="2:6" x14ac:dyDescent="0.3">
      <c r="B1136" s="113">
        <v>1132</v>
      </c>
      <c r="C1136" s="113">
        <v>94.333333333333329</v>
      </c>
      <c r="D1136" s="113">
        <v>94</v>
      </c>
      <c r="E1136" s="113">
        <v>154</v>
      </c>
      <c r="F1136" s="113">
        <v>-0.10959413324641221</v>
      </c>
    </row>
    <row r="1137" spans="2:6" x14ac:dyDescent="0.3">
      <c r="B1137" s="113">
        <v>1133</v>
      </c>
      <c r="C1137" s="113">
        <v>94.416666666666671</v>
      </c>
      <c r="D1137" s="113">
        <v>94</v>
      </c>
      <c r="E1137" s="113">
        <v>154</v>
      </c>
      <c r="F1137" s="113">
        <v>-0.10959413324641221</v>
      </c>
    </row>
    <row r="1138" spans="2:6" x14ac:dyDescent="0.3">
      <c r="B1138" s="113">
        <v>1134</v>
      </c>
      <c r="C1138" s="113">
        <v>94.5</v>
      </c>
      <c r="D1138" s="113">
        <v>94</v>
      </c>
      <c r="E1138" s="113">
        <v>154</v>
      </c>
      <c r="F1138" s="113">
        <v>-0.10959413324641221</v>
      </c>
    </row>
    <row r="1139" spans="2:6" x14ac:dyDescent="0.3">
      <c r="B1139" s="113">
        <v>1135</v>
      </c>
      <c r="C1139" s="113">
        <v>94.583333333333329</v>
      </c>
      <c r="D1139" s="113">
        <v>94</v>
      </c>
      <c r="E1139" s="113">
        <v>154</v>
      </c>
      <c r="F1139" s="113">
        <v>-0.10959413324641221</v>
      </c>
    </row>
    <row r="1140" spans="2:6" x14ac:dyDescent="0.3">
      <c r="B1140" s="113">
        <v>1136</v>
      </c>
      <c r="C1140" s="113">
        <v>94.666666666666671</v>
      </c>
      <c r="D1140" s="113">
        <v>94</v>
      </c>
      <c r="E1140" s="113">
        <v>154</v>
      </c>
      <c r="F1140" s="113">
        <v>-0.10959413324641221</v>
      </c>
    </row>
    <row r="1141" spans="2:6" x14ac:dyDescent="0.3">
      <c r="B1141" s="113">
        <v>1137</v>
      </c>
      <c r="C1141" s="113">
        <v>94.75</v>
      </c>
      <c r="D1141" s="113">
        <v>94</v>
      </c>
      <c r="E1141" s="113">
        <v>154</v>
      </c>
      <c r="F1141" s="113">
        <v>-0.10959413324641221</v>
      </c>
    </row>
    <row r="1142" spans="2:6" x14ac:dyDescent="0.3">
      <c r="B1142" s="113">
        <v>1138</v>
      </c>
      <c r="C1142" s="113">
        <v>94.833333333333329</v>
      </c>
      <c r="D1142" s="113">
        <v>94</v>
      </c>
      <c r="E1142" s="113">
        <v>154</v>
      </c>
      <c r="F1142" s="113">
        <v>-0.10959413324641221</v>
      </c>
    </row>
    <row r="1143" spans="2:6" x14ac:dyDescent="0.3">
      <c r="B1143" s="113">
        <v>1139</v>
      </c>
      <c r="C1143" s="113">
        <v>94.916666666666671</v>
      </c>
      <c r="D1143" s="113">
        <v>94</v>
      </c>
      <c r="E1143" s="113">
        <v>154</v>
      </c>
      <c r="F1143" s="113">
        <v>-0.10959413324641221</v>
      </c>
    </row>
    <row r="1144" spans="2:6" x14ac:dyDescent="0.3">
      <c r="B1144" s="113">
        <v>1140</v>
      </c>
      <c r="C1144" s="113">
        <v>95</v>
      </c>
      <c r="D1144" s="113">
        <v>95</v>
      </c>
      <c r="E1144" s="113">
        <v>155</v>
      </c>
      <c r="F1144" s="113">
        <v>-0.10959413324641221</v>
      </c>
    </row>
    <row r="1145" spans="2:6" x14ac:dyDescent="0.3">
      <c r="B1145" s="113">
        <v>1141</v>
      </c>
      <c r="C1145" s="113">
        <v>95.083333333333329</v>
      </c>
      <c r="D1145" s="113">
        <v>95</v>
      </c>
      <c r="E1145" s="113">
        <v>155</v>
      </c>
      <c r="F1145" s="113">
        <v>-0.10959413324641221</v>
      </c>
    </row>
    <row r="1146" spans="2:6" x14ac:dyDescent="0.3">
      <c r="B1146" s="113">
        <v>1142</v>
      </c>
      <c r="C1146" s="113">
        <v>95.166666666666671</v>
      </c>
      <c r="D1146" s="113">
        <v>95</v>
      </c>
      <c r="E1146" s="113">
        <v>155</v>
      </c>
      <c r="F1146" s="113">
        <v>-0.10959413324641221</v>
      </c>
    </row>
    <row r="1147" spans="2:6" x14ac:dyDescent="0.3">
      <c r="B1147" s="113">
        <v>1143</v>
      </c>
      <c r="C1147" s="113">
        <v>95.25</v>
      </c>
      <c r="D1147" s="113">
        <v>95</v>
      </c>
      <c r="E1147" s="113">
        <v>155</v>
      </c>
      <c r="F1147" s="113">
        <v>-0.10959413324641221</v>
      </c>
    </row>
    <row r="1148" spans="2:6" x14ac:dyDescent="0.3">
      <c r="B1148" s="113">
        <v>1144</v>
      </c>
      <c r="C1148" s="113">
        <v>95.333333333333329</v>
      </c>
      <c r="D1148" s="113">
        <v>95</v>
      </c>
      <c r="E1148" s="113">
        <v>155</v>
      </c>
      <c r="F1148" s="113">
        <v>-0.10959413324641221</v>
      </c>
    </row>
    <row r="1149" spans="2:6" x14ac:dyDescent="0.3">
      <c r="B1149" s="113">
        <v>1145</v>
      </c>
      <c r="C1149" s="113">
        <v>95.416666666666671</v>
      </c>
      <c r="D1149" s="113">
        <v>95</v>
      </c>
      <c r="E1149" s="113">
        <v>155</v>
      </c>
      <c r="F1149" s="113">
        <v>-0.10959413324641221</v>
      </c>
    </row>
    <row r="1150" spans="2:6" x14ac:dyDescent="0.3">
      <c r="B1150" s="113">
        <v>1146</v>
      </c>
      <c r="C1150" s="113">
        <v>95.5</v>
      </c>
      <c r="D1150" s="113">
        <v>95</v>
      </c>
      <c r="E1150" s="113">
        <v>155</v>
      </c>
      <c r="F1150" s="113">
        <v>-0.10959413324641221</v>
      </c>
    </row>
    <row r="1151" spans="2:6" x14ac:dyDescent="0.3">
      <c r="B1151" s="113">
        <v>1147</v>
      </c>
      <c r="C1151" s="113">
        <v>95.583333333333329</v>
      </c>
      <c r="D1151" s="113">
        <v>95</v>
      </c>
      <c r="E1151" s="113">
        <v>155</v>
      </c>
      <c r="F1151" s="113">
        <v>-0.10959413324641221</v>
      </c>
    </row>
    <row r="1152" spans="2:6" x14ac:dyDescent="0.3">
      <c r="B1152" s="113">
        <v>1148</v>
      </c>
      <c r="C1152" s="113">
        <v>95.666666666666671</v>
      </c>
      <c r="D1152" s="113">
        <v>95</v>
      </c>
      <c r="E1152" s="113">
        <v>155</v>
      </c>
      <c r="F1152" s="113">
        <v>-0.11535462698306176</v>
      </c>
    </row>
    <row r="1153" spans="2:6" x14ac:dyDescent="0.3">
      <c r="B1153" s="113">
        <v>1149</v>
      </c>
      <c r="C1153" s="113">
        <v>95.75</v>
      </c>
      <c r="D1153" s="113">
        <v>95</v>
      </c>
      <c r="E1153" s="113">
        <v>155</v>
      </c>
      <c r="F1153" s="113">
        <v>-0.11535462698306176</v>
      </c>
    </row>
    <row r="1154" spans="2:6" x14ac:dyDescent="0.3">
      <c r="B1154" s="113">
        <v>1150</v>
      </c>
      <c r="C1154" s="113">
        <v>95.833333333333329</v>
      </c>
      <c r="D1154" s="113">
        <v>95</v>
      </c>
      <c r="E1154" s="113">
        <v>155</v>
      </c>
      <c r="F1154" s="113">
        <v>-0.11535462698306176</v>
      </c>
    </row>
    <row r="1155" spans="2:6" x14ac:dyDescent="0.3">
      <c r="B1155" s="113">
        <v>1151</v>
      </c>
      <c r="C1155" s="113">
        <v>95.916666666666671</v>
      </c>
      <c r="D1155" s="113">
        <v>95</v>
      </c>
      <c r="E1155" s="113">
        <v>155</v>
      </c>
      <c r="F1155" s="113">
        <v>-0.11535462698306176</v>
      </c>
    </row>
    <row r="1156" spans="2:6" x14ac:dyDescent="0.3">
      <c r="B1156" s="113">
        <v>1152</v>
      </c>
      <c r="C1156" s="113">
        <v>96</v>
      </c>
      <c r="D1156" s="113">
        <v>96</v>
      </c>
      <c r="E1156" s="113">
        <v>156</v>
      </c>
      <c r="F1156" s="113">
        <v>-0.11535462698306176</v>
      </c>
    </row>
    <row r="1157" spans="2:6" x14ac:dyDescent="0.3">
      <c r="B1157" s="113">
        <v>1153</v>
      </c>
      <c r="C1157" s="113">
        <v>96.083333333333329</v>
      </c>
      <c r="D1157" s="113">
        <v>96</v>
      </c>
      <c r="E1157" s="113">
        <v>156</v>
      </c>
      <c r="F1157" s="113">
        <v>-0.11535462698306176</v>
      </c>
    </row>
    <row r="1158" spans="2:6" x14ac:dyDescent="0.3">
      <c r="B1158" s="113">
        <v>1154</v>
      </c>
      <c r="C1158" s="113">
        <v>96.166666666666671</v>
      </c>
      <c r="D1158" s="113">
        <v>96</v>
      </c>
      <c r="E1158" s="113">
        <v>156</v>
      </c>
      <c r="F1158" s="113">
        <v>-0.11535462698306176</v>
      </c>
    </row>
    <row r="1159" spans="2:6" x14ac:dyDescent="0.3">
      <c r="B1159" s="113">
        <v>1155</v>
      </c>
      <c r="C1159" s="113">
        <v>96.25</v>
      </c>
      <c r="D1159" s="113">
        <v>96</v>
      </c>
      <c r="E1159" s="113">
        <v>156</v>
      </c>
      <c r="F1159" s="113">
        <v>-0.11535462698306176</v>
      </c>
    </row>
    <row r="1160" spans="2:6" x14ac:dyDescent="0.3">
      <c r="B1160" s="113">
        <v>1156</v>
      </c>
      <c r="C1160" s="113">
        <v>96.333333333333329</v>
      </c>
      <c r="D1160" s="113">
        <v>96</v>
      </c>
      <c r="E1160" s="113">
        <v>156</v>
      </c>
      <c r="F1160" s="113">
        <v>-0.11535462698306176</v>
      </c>
    </row>
    <row r="1161" spans="2:6" x14ac:dyDescent="0.3">
      <c r="B1161" s="113">
        <v>1157</v>
      </c>
      <c r="C1161" s="113">
        <v>96.416666666666671</v>
      </c>
      <c r="D1161" s="113">
        <v>96</v>
      </c>
      <c r="E1161" s="113">
        <v>156</v>
      </c>
      <c r="F1161" s="113">
        <v>-0.11535462698306176</v>
      </c>
    </row>
    <row r="1162" spans="2:6" x14ac:dyDescent="0.3">
      <c r="B1162" s="113">
        <v>1158</v>
      </c>
      <c r="C1162" s="113">
        <v>96.5</v>
      </c>
      <c r="D1162" s="113">
        <v>96</v>
      </c>
      <c r="E1162" s="113">
        <v>156</v>
      </c>
      <c r="F1162" s="113">
        <v>-0.11535462698306176</v>
      </c>
    </row>
    <row r="1163" spans="2:6" x14ac:dyDescent="0.3">
      <c r="B1163" s="113">
        <v>1159</v>
      </c>
      <c r="C1163" s="113">
        <v>96.583333333333329</v>
      </c>
      <c r="D1163" s="113">
        <v>96</v>
      </c>
      <c r="E1163" s="113">
        <v>156</v>
      </c>
      <c r="F1163" s="113">
        <v>-0.11535462698306176</v>
      </c>
    </row>
    <row r="1164" spans="2:6" x14ac:dyDescent="0.3">
      <c r="B1164" s="113">
        <v>1160</v>
      </c>
      <c r="C1164" s="113">
        <v>96.666666666666671</v>
      </c>
      <c r="D1164" s="113">
        <v>96</v>
      </c>
      <c r="E1164" s="113">
        <v>156</v>
      </c>
      <c r="F1164" s="113">
        <v>-0.11535462698306176</v>
      </c>
    </row>
    <row r="1165" spans="2:6" x14ac:dyDescent="0.3">
      <c r="B1165" s="113">
        <v>1161</v>
      </c>
      <c r="C1165" s="113">
        <v>96.75</v>
      </c>
      <c r="D1165" s="113">
        <v>96</v>
      </c>
      <c r="E1165" s="113">
        <v>156</v>
      </c>
      <c r="F1165" s="113">
        <v>-0.11535462698306176</v>
      </c>
    </row>
    <row r="1166" spans="2:6" x14ac:dyDescent="0.3">
      <c r="B1166" s="113">
        <v>1162</v>
      </c>
      <c r="C1166" s="113">
        <v>96.833333333333329</v>
      </c>
      <c r="D1166" s="113">
        <v>96</v>
      </c>
      <c r="E1166" s="113">
        <v>156</v>
      </c>
      <c r="F1166" s="113">
        <v>-0.11535462698306176</v>
      </c>
    </row>
    <row r="1167" spans="2:6" x14ac:dyDescent="0.3">
      <c r="B1167" s="113">
        <v>1163</v>
      </c>
      <c r="C1167" s="113">
        <v>96.916666666666671</v>
      </c>
      <c r="D1167" s="113">
        <v>96</v>
      </c>
      <c r="E1167" s="113">
        <v>156</v>
      </c>
      <c r="F1167" s="113">
        <v>-0.11535462698306176</v>
      </c>
    </row>
    <row r="1168" spans="2:6" x14ac:dyDescent="0.3">
      <c r="B1168" s="113">
        <v>1164</v>
      </c>
      <c r="C1168" s="113">
        <v>97</v>
      </c>
      <c r="D1168" s="113">
        <v>97</v>
      </c>
      <c r="E1168" s="113">
        <v>157</v>
      </c>
      <c r="F1168" s="113">
        <v>-0.11535462698306176</v>
      </c>
    </row>
    <row r="1169" spans="2:6" x14ac:dyDescent="0.3">
      <c r="B1169" s="113">
        <v>1165</v>
      </c>
      <c r="C1169" s="113">
        <v>97.083333333333329</v>
      </c>
      <c r="D1169" s="113">
        <v>97</v>
      </c>
      <c r="E1169" s="113">
        <v>157</v>
      </c>
      <c r="F1169" s="113">
        <v>-0.11535462698306176</v>
      </c>
    </row>
    <row r="1170" spans="2:6" x14ac:dyDescent="0.3">
      <c r="B1170" s="113">
        <v>1166</v>
      </c>
      <c r="C1170" s="113">
        <v>97.166666666666671</v>
      </c>
      <c r="D1170" s="113">
        <v>97</v>
      </c>
      <c r="E1170" s="113">
        <v>157</v>
      </c>
      <c r="F1170" s="113">
        <v>-0.11535462698306176</v>
      </c>
    </row>
    <row r="1171" spans="2:6" x14ac:dyDescent="0.3">
      <c r="B1171" s="113">
        <v>1167</v>
      </c>
      <c r="C1171" s="113">
        <v>97.25</v>
      </c>
      <c r="D1171" s="113">
        <v>97</v>
      </c>
      <c r="E1171" s="113">
        <v>157</v>
      </c>
      <c r="F1171" s="113">
        <v>-0.11535462698306176</v>
      </c>
    </row>
    <row r="1172" spans="2:6" x14ac:dyDescent="0.3">
      <c r="B1172" s="113">
        <v>1168</v>
      </c>
      <c r="C1172" s="113">
        <v>97.333333333333329</v>
      </c>
      <c r="D1172" s="113">
        <v>97</v>
      </c>
      <c r="E1172" s="113">
        <v>157</v>
      </c>
      <c r="F1172" s="113">
        <v>-0.11535462698306176</v>
      </c>
    </row>
    <row r="1173" spans="2:6" x14ac:dyDescent="0.3">
      <c r="B1173" s="113">
        <v>1169</v>
      </c>
      <c r="C1173" s="113">
        <v>97.416666666666671</v>
      </c>
      <c r="D1173" s="113">
        <v>97</v>
      </c>
      <c r="E1173" s="113">
        <v>157</v>
      </c>
      <c r="F1173" s="113">
        <v>-0.11535462698306176</v>
      </c>
    </row>
    <row r="1174" spans="2:6" x14ac:dyDescent="0.3">
      <c r="B1174" s="113">
        <v>1170</v>
      </c>
      <c r="C1174" s="113">
        <v>97.5</v>
      </c>
      <c r="D1174" s="113">
        <v>97</v>
      </c>
      <c r="E1174" s="113">
        <v>157</v>
      </c>
      <c r="F1174" s="113">
        <v>-0.11535462698306176</v>
      </c>
    </row>
    <row r="1175" spans="2:6" x14ac:dyDescent="0.3">
      <c r="B1175" s="113">
        <v>1171</v>
      </c>
      <c r="C1175" s="113">
        <v>97.583333333333329</v>
      </c>
      <c r="D1175" s="113">
        <v>97</v>
      </c>
      <c r="E1175" s="113">
        <v>157</v>
      </c>
      <c r="F1175" s="113">
        <v>-0.11535462698306176</v>
      </c>
    </row>
    <row r="1176" spans="2:6" x14ac:dyDescent="0.3">
      <c r="B1176" s="113">
        <v>1172</v>
      </c>
      <c r="C1176" s="113">
        <v>97.666666666666671</v>
      </c>
      <c r="D1176" s="113">
        <v>97</v>
      </c>
      <c r="E1176" s="113">
        <v>157</v>
      </c>
      <c r="F1176" s="113">
        <v>-0.11535462698306176</v>
      </c>
    </row>
    <row r="1177" spans="2:6" x14ac:dyDescent="0.3">
      <c r="B1177" s="113">
        <v>1173</v>
      </c>
      <c r="C1177" s="113">
        <v>97.75</v>
      </c>
      <c r="D1177" s="113">
        <v>97</v>
      </c>
      <c r="E1177" s="113">
        <v>157</v>
      </c>
      <c r="F1177" s="113">
        <v>-0.11535462698306176</v>
      </c>
    </row>
    <row r="1178" spans="2:6" x14ac:dyDescent="0.3">
      <c r="B1178" s="113">
        <v>1174</v>
      </c>
      <c r="C1178" s="113">
        <v>97.833333333333329</v>
      </c>
      <c r="D1178" s="113">
        <v>97</v>
      </c>
      <c r="E1178" s="113">
        <v>157</v>
      </c>
      <c r="F1178" s="113">
        <v>-0.11535462698306176</v>
      </c>
    </row>
    <row r="1179" spans="2:6" x14ac:dyDescent="0.3">
      <c r="B1179" s="113">
        <v>1175</v>
      </c>
      <c r="C1179" s="113">
        <v>97.916666666666671</v>
      </c>
      <c r="D1179" s="113">
        <v>97</v>
      </c>
      <c r="E1179" s="113">
        <v>157</v>
      </c>
      <c r="F1179" s="113">
        <v>-0.11535462698306176</v>
      </c>
    </row>
    <row r="1180" spans="2:6" x14ac:dyDescent="0.3">
      <c r="B1180" s="113">
        <v>1176</v>
      </c>
      <c r="C1180" s="113">
        <v>98</v>
      </c>
      <c r="D1180" s="113">
        <v>98</v>
      </c>
      <c r="E1180" s="113">
        <v>158</v>
      </c>
      <c r="F1180" s="113">
        <v>-0.11535462698306176</v>
      </c>
    </row>
    <row r="1181" spans="2:6" x14ac:dyDescent="0.3">
      <c r="B1181" s="113">
        <v>1177</v>
      </c>
      <c r="C1181" s="113">
        <v>98.083333333333329</v>
      </c>
      <c r="D1181" s="113">
        <v>98</v>
      </c>
      <c r="E1181" s="113">
        <v>158</v>
      </c>
      <c r="F1181" s="113">
        <v>-0.11535462698306176</v>
      </c>
    </row>
    <row r="1182" spans="2:6" x14ac:dyDescent="0.3">
      <c r="B1182" s="113">
        <v>1178</v>
      </c>
      <c r="C1182" s="113">
        <v>98.166666666666671</v>
      </c>
      <c r="D1182" s="113">
        <v>98</v>
      </c>
      <c r="E1182" s="113">
        <v>158</v>
      </c>
      <c r="F1182" s="113">
        <v>-0.11535462698306176</v>
      </c>
    </row>
    <row r="1183" spans="2:6" x14ac:dyDescent="0.3">
      <c r="B1183" s="113">
        <v>1179</v>
      </c>
      <c r="C1183" s="113">
        <v>98.25</v>
      </c>
      <c r="D1183" s="113">
        <v>98</v>
      </c>
      <c r="E1183" s="113">
        <v>158</v>
      </c>
      <c r="F1183" s="113">
        <v>-0.11535462698306176</v>
      </c>
    </row>
    <row r="1184" spans="2:6" x14ac:dyDescent="0.3">
      <c r="B1184" s="113">
        <v>1180</v>
      </c>
      <c r="C1184" s="113">
        <v>98.333333333333329</v>
      </c>
      <c r="D1184" s="113">
        <v>98</v>
      </c>
      <c r="E1184" s="113">
        <v>158</v>
      </c>
      <c r="F1184" s="113">
        <v>-0.11535462698306176</v>
      </c>
    </row>
    <row r="1185" spans="2:6" x14ac:dyDescent="0.3">
      <c r="B1185" s="113">
        <v>1181</v>
      </c>
      <c r="C1185" s="113">
        <v>98.416666666666671</v>
      </c>
      <c r="D1185" s="113">
        <v>98</v>
      </c>
      <c r="E1185" s="113">
        <v>158</v>
      </c>
      <c r="F1185" s="113">
        <v>-0.11535462698306176</v>
      </c>
    </row>
    <row r="1186" spans="2:6" x14ac:dyDescent="0.3">
      <c r="B1186" s="113">
        <v>1182</v>
      </c>
      <c r="C1186" s="113">
        <v>98.5</v>
      </c>
      <c r="D1186" s="113">
        <v>98</v>
      </c>
      <c r="E1186" s="113">
        <v>158</v>
      </c>
      <c r="F1186" s="113">
        <v>-0.11535462698306176</v>
      </c>
    </row>
    <row r="1187" spans="2:6" x14ac:dyDescent="0.3">
      <c r="B1187" s="113">
        <v>1183</v>
      </c>
      <c r="C1187" s="113">
        <v>98.583333333333329</v>
      </c>
      <c r="D1187" s="113">
        <v>98</v>
      </c>
      <c r="E1187" s="113">
        <v>158</v>
      </c>
      <c r="F1187" s="113">
        <v>-0.11535462698306176</v>
      </c>
    </row>
    <row r="1188" spans="2:6" x14ac:dyDescent="0.3">
      <c r="B1188" s="113">
        <v>1184</v>
      </c>
      <c r="C1188" s="113">
        <v>98.666666666666671</v>
      </c>
      <c r="D1188" s="113">
        <v>98</v>
      </c>
      <c r="E1188" s="113">
        <v>158</v>
      </c>
      <c r="F1188" s="113">
        <v>-0.11535462698306176</v>
      </c>
    </row>
    <row r="1189" spans="2:6" x14ac:dyDescent="0.3">
      <c r="B1189" s="113">
        <v>1185</v>
      </c>
      <c r="C1189" s="113">
        <v>98.75</v>
      </c>
      <c r="D1189" s="113">
        <v>98</v>
      </c>
      <c r="E1189" s="113">
        <v>158</v>
      </c>
      <c r="F1189" s="113">
        <v>-0.11535462698306176</v>
      </c>
    </row>
    <row r="1190" spans="2:6" x14ac:dyDescent="0.3">
      <c r="B1190" s="113">
        <v>1186</v>
      </c>
      <c r="C1190" s="113">
        <v>98.833333333333329</v>
      </c>
      <c r="D1190" s="113">
        <v>98</v>
      </c>
      <c r="E1190" s="113">
        <v>158</v>
      </c>
      <c r="F1190" s="113">
        <v>-0.11535462698306176</v>
      </c>
    </row>
    <row r="1191" spans="2:6" x14ac:dyDescent="0.3">
      <c r="B1191" s="113">
        <v>1187</v>
      </c>
      <c r="C1191" s="113">
        <v>98.916666666666671</v>
      </c>
      <c r="D1191" s="113">
        <v>98</v>
      </c>
      <c r="E1191" s="113">
        <v>158</v>
      </c>
      <c r="F1191" s="113">
        <v>-0.11535462698306176</v>
      </c>
    </row>
    <row r="1192" spans="2:6" x14ac:dyDescent="0.3">
      <c r="B1192" s="113">
        <v>1188</v>
      </c>
      <c r="C1192" s="113">
        <v>99</v>
      </c>
      <c r="D1192" s="113">
        <v>99</v>
      </c>
      <c r="E1192" s="113">
        <v>159</v>
      </c>
      <c r="F1192" s="113">
        <v>-0.11535462698306176</v>
      </c>
    </row>
    <row r="1193" spans="2:6" x14ac:dyDescent="0.3">
      <c r="B1193" s="113">
        <v>1189</v>
      </c>
      <c r="C1193" s="113">
        <v>99.083333333333329</v>
      </c>
      <c r="D1193" s="113">
        <v>99</v>
      </c>
      <c r="E1193" s="113">
        <v>159</v>
      </c>
      <c r="F1193" s="113">
        <v>-0.11535462698306176</v>
      </c>
    </row>
    <row r="1194" spans="2:6" x14ac:dyDescent="0.3">
      <c r="B1194" s="113">
        <v>1190</v>
      </c>
      <c r="C1194" s="113">
        <v>99.166666666666671</v>
      </c>
      <c r="D1194" s="113">
        <v>99</v>
      </c>
      <c r="E1194" s="113">
        <v>159</v>
      </c>
      <c r="F1194" s="113">
        <v>-0.11535462698306176</v>
      </c>
    </row>
    <row r="1195" spans="2:6" x14ac:dyDescent="0.3">
      <c r="B1195" s="113">
        <v>1191</v>
      </c>
      <c r="C1195" s="113">
        <v>99.25</v>
      </c>
      <c r="D1195" s="113">
        <v>99</v>
      </c>
      <c r="E1195" s="113">
        <v>159</v>
      </c>
      <c r="F1195" s="113">
        <v>-0.11535462698306176</v>
      </c>
    </row>
    <row r="1196" spans="2:6" x14ac:dyDescent="0.3">
      <c r="B1196" s="113">
        <v>1192</v>
      </c>
      <c r="C1196" s="113">
        <v>99.333333333333329</v>
      </c>
      <c r="D1196" s="113">
        <v>99</v>
      </c>
      <c r="E1196" s="113">
        <v>159</v>
      </c>
      <c r="F1196" s="113">
        <v>-0.11535462698306176</v>
      </c>
    </row>
    <row r="1197" spans="2:6" x14ac:dyDescent="0.3">
      <c r="B1197" s="113">
        <v>1193</v>
      </c>
      <c r="C1197" s="113">
        <v>99.416666666666671</v>
      </c>
      <c r="D1197" s="113">
        <v>99</v>
      </c>
      <c r="E1197" s="113">
        <v>159</v>
      </c>
      <c r="F1197" s="113">
        <v>-0.11535462698306176</v>
      </c>
    </row>
    <row r="1198" spans="2:6" x14ac:dyDescent="0.3">
      <c r="B1198" s="113">
        <v>1194</v>
      </c>
      <c r="C1198" s="113">
        <v>99.5</v>
      </c>
      <c r="D1198" s="113">
        <v>99</v>
      </c>
      <c r="E1198" s="113">
        <v>159</v>
      </c>
      <c r="F1198" s="113">
        <v>-0.11535462698306176</v>
      </c>
    </row>
    <row r="1199" spans="2:6" x14ac:dyDescent="0.3">
      <c r="B1199" s="113">
        <v>1195</v>
      </c>
      <c r="C1199" s="113">
        <v>99.583333333333329</v>
      </c>
      <c r="D1199" s="113">
        <v>99</v>
      </c>
      <c r="E1199" s="113">
        <v>159</v>
      </c>
      <c r="F1199" s="113">
        <v>-0.11535462698306176</v>
      </c>
    </row>
    <row r="1200" spans="2:6" x14ac:dyDescent="0.3">
      <c r="B1200" s="113">
        <v>1196</v>
      </c>
      <c r="C1200" s="113">
        <v>99.666666666666671</v>
      </c>
      <c r="D1200" s="113">
        <v>99</v>
      </c>
      <c r="E1200" s="113">
        <v>159</v>
      </c>
      <c r="F1200" s="113">
        <v>-0.11535462698306176</v>
      </c>
    </row>
    <row r="1201" spans="2:6" x14ac:dyDescent="0.3">
      <c r="B1201" s="113">
        <v>1197</v>
      </c>
      <c r="C1201" s="113">
        <v>99.75</v>
      </c>
      <c r="D1201" s="113">
        <v>99</v>
      </c>
      <c r="E1201" s="113">
        <v>159</v>
      </c>
      <c r="F1201" s="113">
        <v>-0.11535462698306176</v>
      </c>
    </row>
    <row r="1202" spans="2:6" x14ac:dyDescent="0.3">
      <c r="B1202" s="113">
        <v>1198</v>
      </c>
      <c r="C1202" s="113">
        <v>99.833333333333329</v>
      </c>
      <c r="D1202" s="113">
        <v>99</v>
      </c>
      <c r="E1202" s="113">
        <v>159</v>
      </c>
      <c r="F1202" s="113">
        <v>-0.11535462698306176</v>
      </c>
    </row>
    <row r="1203" spans="2:6" x14ac:dyDescent="0.3">
      <c r="B1203" s="113">
        <v>1199</v>
      </c>
      <c r="C1203" s="113">
        <v>99.916666666666671</v>
      </c>
      <c r="D1203" s="113">
        <v>99</v>
      </c>
      <c r="E1203" s="113">
        <v>159</v>
      </c>
      <c r="F1203" s="113">
        <v>-0.11535462698306176</v>
      </c>
    </row>
    <row r="1204" spans="2:6" x14ac:dyDescent="0.3">
      <c r="B1204" s="113">
        <v>1200</v>
      </c>
      <c r="C1204" s="113">
        <v>100</v>
      </c>
      <c r="D1204" s="113">
        <v>100</v>
      </c>
      <c r="E1204" s="113">
        <v>160</v>
      </c>
      <c r="F1204" s="113">
        <v>-0.12118437167231633</v>
      </c>
    </row>
    <row r="1205" spans="2:6" x14ac:dyDescent="0.3">
      <c r="B1205" s="113">
        <v>1201</v>
      </c>
      <c r="C1205" s="113">
        <v>100.08333333333333</v>
      </c>
      <c r="D1205" s="113">
        <v>100</v>
      </c>
      <c r="E1205" s="113">
        <v>160</v>
      </c>
      <c r="F1205" s="113">
        <v>-0.12118437167231633</v>
      </c>
    </row>
    <row r="1206" spans="2:6" x14ac:dyDescent="0.3">
      <c r="B1206" s="113">
        <v>1202</v>
      </c>
      <c r="C1206" s="113">
        <v>100.16666666666667</v>
      </c>
      <c r="D1206" s="113">
        <v>100</v>
      </c>
      <c r="E1206" s="113">
        <v>160</v>
      </c>
      <c r="F1206" s="113">
        <v>-0.12118437167231633</v>
      </c>
    </row>
    <row r="1207" spans="2:6" x14ac:dyDescent="0.3">
      <c r="B1207" s="113">
        <v>1203</v>
      </c>
      <c r="C1207" s="113">
        <v>100.25</v>
      </c>
      <c r="D1207" s="113">
        <v>100</v>
      </c>
      <c r="E1207" s="113">
        <v>160</v>
      </c>
      <c r="F1207" s="113">
        <v>-0.12118437167231633</v>
      </c>
    </row>
    <row r="1208" spans="2:6" x14ac:dyDescent="0.3">
      <c r="B1208" s="113">
        <v>1204</v>
      </c>
      <c r="C1208" s="113">
        <v>100.33333333333333</v>
      </c>
      <c r="D1208" s="113">
        <v>100</v>
      </c>
      <c r="E1208" s="113">
        <v>160</v>
      </c>
      <c r="F1208" s="113">
        <v>-0.12118437167231633</v>
      </c>
    </row>
    <row r="1209" spans="2:6" x14ac:dyDescent="0.3">
      <c r="B1209" s="113">
        <v>1205</v>
      </c>
      <c r="C1209" s="113">
        <v>100.41666666666667</v>
      </c>
      <c r="D1209" s="113">
        <v>100</v>
      </c>
      <c r="E1209" s="113">
        <v>160</v>
      </c>
      <c r="F1209" s="113">
        <v>-0.12118437167231633</v>
      </c>
    </row>
    <row r="1210" spans="2:6" x14ac:dyDescent="0.3">
      <c r="B1210" s="113">
        <v>1206</v>
      </c>
      <c r="C1210" s="113">
        <v>100.5</v>
      </c>
      <c r="D1210" s="113">
        <v>100</v>
      </c>
      <c r="E1210" s="113">
        <v>160</v>
      </c>
      <c r="F1210" s="113">
        <v>-0.12118437167231633</v>
      </c>
    </row>
    <row r="1211" spans="2:6" x14ac:dyDescent="0.3">
      <c r="B1211" s="113">
        <v>1207</v>
      </c>
      <c r="C1211" s="113">
        <v>100.58333333333333</v>
      </c>
      <c r="D1211" s="113">
        <v>100</v>
      </c>
      <c r="E1211" s="113">
        <v>160</v>
      </c>
      <c r="F1211" s="113">
        <v>-0.12118437167231633</v>
      </c>
    </row>
    <row r="1212" spans="2:6" x14ac:dyDescent="0.3">
      <c r="B1212" s="113">
        <v>1208</v>
      </c>
      <c r="C1212" s="113">
        <v>100.66666666666667</v>
      </c>
      <c r="D1212" s="113">
        <v>100</v>
      </c>
      <c r="E1212" s="113">
        <v>160</v>
      </c>
      <c r="F1212" s="113">
        <v>-0.12118437167231633</v>
      </c>
    </row>
    <row r="1213" spans="2:6" x14ac:dyDescent="0.3">
      <c r="B1213" s="113">
        <v>1209</v>
      </c>
      <c r="C1213" s="113">
        <v>100.75</v>
      </c>
      <c r="D1213" s="113">
        <v>100</v>
      </c>
      <c r="E1213" s="113">
        <v>160</v>
      </c>
      <c r="F1213" s="113">
        <v>-0.12118437167231633</v>
      </c>
    </row>
    <row r="1214" spans="2:6" x14ac:dyDescent="0.3">
      <c r="B1214" s="113">
        <v>1210</v>
      </c>
      <c r="C1214" s="113">
        <v>100.83333333333333</v>
      </c>
      <c r="D1214" s="113">
        <v>100</v>
      </c>
      <c r="E1214" s="113">
        <v>160</v>
      </c>
      <c r="F1214" s="113">
        <v>-0.12118437167231633</v>
      </c>
    </row>
    <row r="1215" spans="2:6" x14ac:dyDescent="0.3">
      <c r="B1215" s="113">
        <v>1211</v>
      </c>
      <c r="C1215" s="113">
        <v>100.91666666666667</v>
      </c>
      <c r="D1215" s="113">
        <v>100</v>
      </c>
      <c r="E1215" s="113">
        <v>160</v>
      </c>
      <c r="F1215" s="113">
        <v>-0.12118437167231633</v>
      </c>
    </row>
    <row r="1216" spans="2:6" x14ac:dyDescent="0.3">
      <c r="B1216" s="113">
        <v>1212</v>
      </c>
      <c r="C1216" s="113">
        <v>101</v>
      </c>
      <c r="D1216" s="113">
        <v>101</v>
      </c>
      <c r="E1216" s="113">
        <v>161</v>
      </c>
      <c r="F1216" s="113">
        <v>-0.12118437167231633</v>
      </c>
    </row>
    <row r="1217" spans="2:6" x14ac:dyDescent="0.3">
      <c r="B1217" s="113">
        <v>1213</v>
      </c>
      <c r="C1217" s="113">
        <v>101.08333333333333</v>
      </c>
      <c r="D1217" s="113">
        <v>101</v>
      </c>
      <c r="E1217" s="113">
        <v>161</v>
      </c>
      <c r="F1217" s="113">
        <v>-0.12118437167231633</v>
      </c>
    </row>
    <row r="1218" spans="2:6" x14ac:dyDescent="0.3">
      <c r="B1218" s="113">
        <v>1214</v>
      </c>
      <c r="C1218" s="113">
        <v>101.16666666666667</v>
      </c>
      <c r="D1218" s="113">
        <v>101</v>
      </c>
      <c r="E1218" s="113">
        <v>161</v>
      </c>
      <c r="F1218" s="113">
        <v>-0.12118437167231633</v>
      </c>
    </row>
    <row r="1219" spans="2:6" x14ac:dyDescent="0.3">
      <c r="B1219" s="113">
        <v>1215</v>
      </c>
      <c r="C1219" s="113">
        <v>101.25</v>
      </c>
      <c r="D1219" s="113">
        <v>101</v>
      </c>
      <c r="E1219" s="113">
        <v>161</v>
      </c>
      <c r="F1219" s="113">
        <v>-0.12118437167231633</v>
      </c>
    </row>
    <row r="1220" spans="2:6" x14ac:dyDescent="0.3">
      <c r="B1220" s="113">
        <v>1216</v>
      </c>
      <c r="C1220" s="113">
        <v>101.33333333333333</v>
      </c>
      <c r="D1220" s="113">
        <v>101</v>
      </c>
      <c r="E1220" s="113">
        <v>161</v>
      </c>
      <c r="F1220" s="113">
        <v>-0.12118437167231633</v>
      </c>
    </row>
    <row r="1221" spans="2:6" x14ac:dyDescent="0.3">
      <c r="B1221" s="113">
        <v>1217</v>
      </c>
      <c r="C1221" s="113">
        <v>101.41666666666667</v>
      </c>
      <c r="D1221" s="113">
        <v>101</v>
      </c>
      <c r="E1221" s="113">
        <v>161</v>
      </c>
      <c r="F1221" s="113">
        <v>-0.12118437167231633</v>
      </c>
    </row>
    <row r="1222" spans="2:6" x14ac:dyDescent="0.3">
      <c r="B1222" s="113">
        <v>1218</v>
      </c>
      <c r="C1222" s="113">
        <v>101.5</v>
      </c>
      <c r="D1222" s="113">
        <v>101</v>
      </c>
      <c r="E1222" s="113">
        <v>161</v>
      </c>
      <c r="F1222" s="113">
        <v>-0.12118437167231633</v>
      </c>
    </row>
    <row r="1223" spans="2:6" x14ac:dyDescent="0.3">
      <c r="B1223" s="113">
        <v>1219</v>
      </c>
      <c r="C1223" s="113">
        <v>101.58333333333333</v>
      </c>
      <c r="D1223" s="113">
        <v>101</v>
      </c>
      <c r="E1223" s="113">
        <v>161</v>
      </c>
      <c r="F1223" s="113">
        <v>-0.12118437167231633</v>
      </c>
    </row>
    <row r="1224" spans="2:6" x14ac:dyDescent="0.3">
      <c r="B1224" s="113">
        <v>1220</v>
      </c>
      <c r="C1224" s="113">
        <v>101.66666666666667</v>
      </c>
      <c r="D1224" s="113">
        <v>101</v>
      </c>
      <c r="E1224" s="113">
        <v>161</v>
      </c>
      <c r="F1224" s="113">
        <v>-0.12118437167231633</v>
      </c>
    </row>
    <row r="1225" spans="2:6" x14ac:dyDescent="0.3">
      <c r="B1225" s="113">
        <v>1221</v>
      </c>
      <c r="C1225" s="113">
        <v>101.75</v>
      </c>
      <c r="D1225" s="113">
        <v>101</v>
      </c>
      <c r="E1225" s="113">
        <v>161</v>
      </c>
      <c r="F1225" s="113">
        <v>-0.12118437167231633</v>
      </c>
    </row>
    <row r="1226" spans="2:6" x14ac:dyDescent="0.3">
      <c r="B1226" s="113">
        <v>1222</v>
      </c>
      <c r="C1226" s="113">
        <v>101.83333333333333</v>
      </c>
      <c r="D1226" s="113">
        <v>101</v>
      </c>
      <c r="E1226" s="113">
        <v>161</v>
      </c>
      <c r="F1226" s="113">
        <v>-0.12118437167231633</v>
      </c>
    </row>
    <row r="1227" spans="2:6" x14ac:dyDescent="0.3">
      <c r="B1227" s="113">
        <v>1223</v>
      </c>
      <c r="C1227" s="113">
        <v>101.91666666666667</v>
      </c>
      <c r="D1227" s="113">
        <v>101</v>
      </c>
      <c r="E1227" s="113">
        <v>161</v>
      </c>
      <c r="F1227" s="113">
        <v>-0.12118437167231633</v>
      </c>
    </row>
    <row r="1228" spans="2:6" x14ac:dyDescent="0.3">
      <c r="B1228" s="113">
        <v>1224</v>
      </c>
      <c r="C1228" s="113">
        <v>102</v>
      </c>
      <c r="D1228" s="113">
        <v>102</v>
      </c>
      <c r="E1228" s="113">
        <v>162</v>
      </c>
      <c r="F1228" s="113">
        <v>-0.12118437167231633</v>
      </c>
    </row>
    <row r="1229" spans="2:6" x14ac:dyDescent="0.3">
      <c r="B1229" s="113">
        <v>1225</v>
      </c>
      <c r="C1229" s="113">
        <v>102.08333333333333</v>
      </c>
      <c r="D1229" s="113">
        <v>102</v>
      </c>
      <c r="E1229" s="113">
        <v>162</v>
      </c>
      <c r="F1229" s="113">
        <v>-0.12118437167231633</v>
      </c>
    </row>
    <row r="1230" spans="2:6" x14ac:dyDescent="0.3">
      <c r="B1230" s="113">
        <v>1226</v>
      </c>
      <c r="C1230" s="113">
        <v>102.16666666666667</v>
      </c>
      <c r="D1230" s="113">
        <v>102</v>
      </c>
      <c r="E1230" s="113">
        <v>162</v>
      </c>
      <c r="F1230" s="113">
        <v>-0.12118437167231633</v>
      </c>
    </row>
    <row r="1231" spans="2:6" x14ac:dyDescent="0.3">
      <c r="B1231" s="113">
        <v>1227</v>
      </c>
      <c r="C1231" s="113">
        <v>102.25</v>
      </c>
      <c r="D1231" s="113">
        <v>102</v>
      </c>
      <c r="E1231" s="113">
        <v>162</v>
      </c>
      <c r="F1231" s="113">
        <v>-0.12118437167231633</v>
      </c>
    </row>
    <row r="1232" spans="2:6" x14ac:dyDescent="0.3">
      <c r="B1232" s="113">
        <v>1228</v>
      </c>
      <c r="C1232" s="113">
        <v>102.33333333333333</v>
      </c>
      <c r="D1232" s="113">
        <v>102</v>
      </c>
      <c r="E1232" s="113">
        <v>162</v>
      </c>
      <c r="F1232" s="113">
        <v>-0.12118437167231633</v>
      </c>
    </row>
    <row r="1233" spans="2:6" x14ac:dyDescent="0.3">
      <c r="B1233" s="113">
        <v>1229</v>
      </c>
      <c r="C1233" s="113">
        <v>102.41666666666667</v>
      </c>
      <c r="D1233" s="113">
        <v>102</v>
      </c>
      <c r="E1233" s="113">
        <v>162</v>
      </c>
      <c r="F1233" s="113">
        <v>-0.12118437167231633</v>
      </c>
    </row>
    <row r="1234" spans="2:6" x14ac:dyDescent="0.3">
      <c r="B1234" s="113">
        <v>1230</v>
      </c>
      <c r="C1234" s="113">
        <v>102.5</v>
      </c>
      <c r="D1234" s="113">
        <v>102</v>
      </c>
      <c r="E1234" s="113">
        <v>162</v>
      </c>
      <c r="F1234" s="113">
        <v>-0.12118437167231633</v>
      </c>
    </row>
    <row r="1235" spans="2:6" x14ac:dyDescent="0.3">
      <c r="B1235" s="113">
        <v>1231</v>
      </c>
      <c r="C1235" s="113">
        <v>102.58333333333333</v>
      </c>
      <c r="D1235" s="113">
        <v>102</v>
      </c>
      <c r="E1235" s="113">
        <v>162</v>
      </c>
      <c r="F1235" s="113">
        <v>-0.12118437167231633</v>
      </c>
    </row>
    <row r="1236" spans="2:6" x14ac:dyDescent="0.3">
      <c r="B1236" s="113">
        <v>1232</v>
      </c>
      <c r="C1236" s="113">
        <v>102.66666666666667</v>
      </c>
      <c r="D1236" s="113">
        <v>102</v>
      </c>
      <c r="E1236" s="113">
        <v>162</v>
      </c>
      <c r="F1236" s="113">
        <v>-0.12118437167231633</v>
      </c>
    </row>
    <row r="1237" spans="2:6" x14ac:dyDescent="0.3">
      <c r="B1237" s="113">
        <v>1233</v>
      </c>
      <c r="C1237" s="113">
        <v>102.75</v>
      </c>
      <c r="D1237" s="113">
        <v>102</v>
      </c>
      <c r="E1237" s="113">
        <v>162</v>
      </c>
      <c r="F1237" s="113">
        <v>-0.12118437167231633</v>
      </c>
    </row>
    <row r="1238" spans="2:6" x14ac:dyDescent="0.3">
      <c r="B1238" s="113">
        <v>1234</v>
      </c>
      <c r="C1238" s="113">
        <v>102.83333333333333</v>
      </c>
      <c r="D1238" s="113">
        <v>102</v>
      </c>
      <c r="E1238" s="113">
        <v>162</v>
      </c>
      <c r="F1238" s="113">
        <v>-0.12118437167231633</v>
      </c>
    </row>
    <row r="1239" spans="2:6" x14ac:dyDescent="0.3">
      <c r="B1239" s="113">
        <v>1235</v>
      </c>
      <c r="C1239" s="113">
        <v>102.91666666666667</v>
      </c>
      <c r="D1239" s="113">
        <v>102</v>
      </c>
      <c r="E1239" s="113">
        <v>162</v>
      </c>
      <c r="F1239" s="113">
        <v>-0.12118437167231633</v>
      </c>
    </row>
    <row r="1240" spans="2:6" x14ac:dyDescent="0.3">
      <c r="B1240" s="113">
        <v>1236</v>
      </c>
      <c r="C1240" s="113">
        <v>103</v>
      </c>
      <c r="D1240" s="113">
        <v>103</v>
      </c>
      <c r="E1240" s="113">
        <v>163</v>
      </c>
      <c r="F1240" s="113">
        <v>-0.12118437167231633</v>
      </c>
    </row>
    <row r="1241" spans="2:6" x14ac:dyDescent="0.3">
      <c r="B1241" s="113">
        <v>1237</v>
      </c>
      <c r="C1241" s="113">
        <v>103.08333333333333</v>
      </c>
      <c r="D1241" s="113">
        <v>103</v>
      </c>
      <c r="E1241" s="113">
        <v>163</v>
      </c>
      <c r="F1241" s="113">
        <v>-0.12118437167231633</v>
      </c>
    </row>
    <row r="1242" spans="2:6" x14ac:dyDescent="0.3">
      <c r="B1242" s="113">
        <v>1238</v>
      </c>
      <c r="C1242" s="113">
        <v>103.16666666666667</v>
      </c>
      <c r="D1242" s="113">
        <v>103</v>
      </c>
      <c r="E1242" s="113">
        <v>163</v>
      </c>
      <c r="F1242" s="113">
        <v>-0.12118437167231633</v>
      </c>
    </row>
    <row r="1243" spans="2:6" x14ac:dyDescent="0.3">
      <c r="B1243" s="113">
        <v>1239</v>
      </c>
      <c r="C1243" s="113">
        <v>103.25</v>
      </c>
      <c r="D1243" s="113">
        <v>103</v>
      </c>
      <c r="E1243" s="113">
        <v>163</v>
      </c>
      <c r="F1243" s="113">
        <v>-0.12118437167231633</v>
      </c>
    </row>
    <row r="1244" spans="2:6" x14ac:dyDescent="0.3">
      <c r="B1244" s="113">
        <v>1240</v>
      </c>
      <c r="C1244" s="113">
        <v>103.33333333333333</v>
      </c>
      <c r="D1244" s="113">
        <v>103</v>
      </c>
      <c r="E1244" s="113">
        <v>163</v>
      </c>
      <c r="F1244" s="113">
        <v>-0.12118437167231633</v>
      </c>
    </row>
    <row r="1245" spans="2:6" x14ac:dyDescent="0.3">
      <c r="B1245" s="113">
        <v>1241</v>
      </c>
      <c r="C1245" s="113">
        <v>103.41666666666667</v>
      </c>
      <c r="D1245" s="113">
        <v>103</v>
      </c>
      <c r="E1245" s="113">
        <v>163</v>
      </c>
      <c r="F1245" s="113">
        <v>-0.12118437167231633</v>
      </c>
    </row>
    <row r="1246" spans="2:6" x14ac:dyDescent="0.3">
      <c r="B1246" s="113">
        <v>1242</v>
      </c>
      <c r="C1246" s="113">
        <v>103.5</v>
      </c>
      <c r="D1246" s="113">
        <v>103</v>
      </c>
      <c r="E1246" s="113">
        <v>163</v>
      </c>
      <c r="F1246" s="113">
        <v>-0.12118437167231633</v>
      </c>
    </row>
    <row r="1247" spans="2:6" x14ac:dyDescent="0.3">
      <c r="B1247" s="113">
        <v>1243</v>
      </c>
      <c r="C1247" s="113">
        <v>103.58333333333333</v>
      </c>
      <c r="D1247" s="113">
        <v>103</v>
      </c>
      <c r="E1247" s="113">
        <v>163</v>
      </c>
      <c r="F1247" s="113">
        <v>-0.12118437167231633</v>
      </c>
    </row>
    <row r="1248" spans="2:6" x14ac:dyDescent="0.3">
      <c r="B1248" s="113">
        <v>1244</v>
      </c>
      <c r="C1248" s="113">
        <v>103.66666666666667</v>
      </c>
      <c r="D1248" s="113">
        <v>103</v>
      </c>
      <c r="E1248" s="113">
        <v>163</v>
      </c>
      <c r="F1248" s="113">
        <v>-0.12118437167231633</v>
      </c>
    </row>
    <row r="1249" spans="2:6" x14ac:dyDescent="0.3">
      <c r="B1249" s="113">
        <v>1245</v>
      </c>
      <c r="C1249" s="113">
        <v>103.75</v>
      </c>
      <c r="D1249" s="113">
        <v>103</v>
      </c>
      <c r="E1249" s="113">
        <v>163</v>
      </c>
      <c r="F1249" s="113">
        <v>-0.12118437167231633</v>
      </c>
    </row>
    <row r="1250" spans="2:6" x14ac:dyDescent="0.3">
      <c r="B1250" s="113">
        <v>1246</v>
      </c>
      <c r="C1250" s="113">
        <v>103.83333333333333</v>
      </c>
      <c r="D1250" s="113">
        <v>103</v>
      </c>
      <c r="E1250" s="113">
        <v>163</v>
      </c>
      <c r="F1250" s="113">
        <v>-0.12118437167231633</v>
      </c>
    </row>
    <row r="1251" spans="2:6" x14ac:dyDescent="0.3">
      <c r="B1251" s="113">
        <v>1247</v>
      </c>
      <c r="C1251" s="113">
        <v>103.91666666666667</v>
      </c>
      <c r="D1251" s="113">
        <v>103</v>
      </c>
      <c r="E1251" s="113">
        <v>163</v>
      </c>
      <c r="F1251" s="113">
        <v>-0.12118437167231633</v>
      </c>
    </row>
    <row r="1252" spans="2:6" x14ac:dyDescent="0.3">
      <c r="B1252" s="113">
        <v>1248</v>
      </c>
      <c r="C1252" s="113">
        <v>104</v>
      </c>
      <c r="D1252" s="113">
        <v>104</v>
      </c>
      <c r="E1252" s="113">
        <v>164</v>
      </c>
      <c r="F1252" s="113">
        <v>-0.12118437167231633</v>
      </c>
    </row>
    <row r="1253" spans="2:6" x14ac:dyDescent="0.3">
      <c r="B1253" s="113">
        <v>1249</v>
      </c>
      <c r="C1253" s="113">
        <v>104.08333333333333</v>
      </c>
      <c r="D1253" s="113">
        <v>104</v>
      </c>
      <c r="E1253" s="113">
        <v>164</v>
      </c>
      <c r="F1253" s="113">
        <v>-0.12118437167231633</v>
      </c>
    </row>
    <row r="1254" spans="2:6" x14ac:dyDescent="0.3">
      <c r="B1254" s="113">
        <v>1250</v>
      </c>
      <c r="C1254" s="113">
        <v>104.16666666666667</v>
      </c>
      <c r="D1254" s="113">
        <v>104</v>
      </c>
      <c r="E1254" s="113">
        <v>164</v>
      </c>
      <c r="F1254" s="113">
        <v>-0.12118437167231633</v>
      </c>
    </row>
    <row r="1255" spans="2:6" x14ac:dyDescent="0.3">
      <c r="B1255" s="113">
        <v>1251</v>
      </c>
      <c r="C1255" s="113">
        <v>104.25</v>
      </c>
      <c r="D1255" s="113">
        <v>104</v>
      </c>
      <c r="E1255" s="113">
        <v>164</v>
      </c>
      <c r="F1255" s="113">
        <v>-0.12118437167231633</v>
      </c>
    </row>
    <row r="1256" spans="2:6" x14ac:dyDescent="0.3">
      <c r="B1256" s="113">
        <v>1252</v>
      </c>
      <c r="C1256" s="113">
        <v>104.33333333333333</v>
      </c>
      <c r="D1256" s="113">
        <v>104</v>
      </c>
      <c r="E1256" s="113">
        <v>164</v>
      </c>
      <c r="F1256" s="113">
        <v>-0.12708347989956448</v>
      </c>
    </row>
    <row r="1257" spans="2:6" x14ac:dyDescent="0.3">
      <c r="B1257" s="113">
        <v>1253</v>
      </c>
      <c r="C1257" s="113">
        <v>104.41666666666667</v>
      </c>
      <c r="D1257" s="113">
        <v>104</v>
      </c>
      <c r="E1257" s="113">
        <v>164</v>
      </c>
      <c r="F1257" s="113">
        <v>-0.12708347989956448</v>
      </c>
    </row>
    <row r="1258" spans="2:6" x14ac:dyDescent="0.3">
      <c r="B1258" s="113">
        <v>1254</v>
      </c>
      <c r="C1258" s="113">
        <v>104.5</v>
      </c>
      <c r="D1258" s="113">
        <v>104</v>
      </c>
      <c r="E1258" s="113">
        <v>164</v>
      </c>
      <c r="F1258" s="113">
        <v>-0.12708347989956448</v>
      </c>
    </row>
    <row r="1259" spans="2:6" x14ac:dyDescent="0.3">
      <c r="B1259" s="113">
        <v>1255</v>
      </c>
      <c r="C1259" s="113">
        <v>104.58333333333333</v>
      </c>
      <c r="D1259" s="113">
        <v>104</v>
      </c>
      <c r="E1259" s="113">
        <v>164</v>
      </c>
      <c r="F1259" s="113">
        <v>-0.12708347989956448</v>
      </c>
    </row>
    <row r="1260" spans="2:6" x14ac:dyDescent="0.3">
      <c r="B1260" s="113">
        <v>1256</v>
      </c>
      <c r="C1260" s="113">
        <v>104.66666666666667</v>
      </c>
      <c r="D1260" s="113">
        <v>104</v>
      </c>
      <c r="E1260" s="113">
        <v>164</v>
      </c>
      <c r="F1260" s="113">
        <v>-0.12708347989956448</v>
      </c>
    </row>
    <row r="1261" spans="2:6" x14ac:dyDescent="0.3">
      <c r="B1261" s="113">
        <v>1257</v>
      </c>
      <c r="C1261" s="113">
        <v>104.75</v>
      </c>
      <c r="D1261" s="113">
        <v>104</v>
      </c>
      <c r="E1261" s="113">
        <v>164</v>
      </c>
      <c r="F1261" s="113">
        <v>-0.12708347989956448</v>
      </c>
    </row>
    <row r="1262" spans="2:6" x14ac:dyDescent="0.3">
      <c r="B1262" s="113">
        <v>1258</v>
      </c>
      <c r="C1262" s="113">
        <v>104.83333333333333</v>
      </c>
      <c r="D1262" s="113">
        <v>104</v>
      </c>
      <c r="E1262" s="113">
        <v>164</v>
      </c>
      <c r="F1262" s="113">
        <v>-0.12708347989956448</v>
      </c>
    </row>
    <row r="1263" spans="2:6" x14ac:dyDescent="0.3">
      <c r="B1263" s="113">
        <v>1259</v>
      </c>
      <c r="C1263" s="113">
        <v>104.91666666666667</v>
      </c>
      <c r="D1263" s="113">
        <v>104</v>
      </c>
      <c r="E1263" s="113">
        <v>164</v>
      </c>
      <c r="F1263" s="113">
        <v>-0.12708347989956448</v>
      </c>
    </row>
    <row r="1264" spans="2:6" x14ac:dyDescent="0.3">
      <c r="B1264" s="113">
        <v>1260</v>
      </c>
      <c r="C1264" s="113">
        <v>105</v>
      </c>
      <c r="D1264" s="113">
        <v>105</v>
      </c>
      <c r="E1264" s="113">
        <v>165</v>
      </c>
      <c r="F1264" s="113">
        <v>-0.12708347989956448</v>
      </c>
    </row>
    <row r="1265" spans="2:6" x14ac:dyDescent="0.3">
      <c r="B1265" s="113">
        <v>1261</v>
      </c>
      <c r="C1265" s="113">
        <v>105.08333333333333</v>
      </c>
      <c r="D1265" s="113">
        <v>105</v>
      </c>
      <c r="E1265" s="113">
        <v>165</v>
      </c>
      <c r="F1265" s="113">
        <v>-0.12708347989956448</v>
      </c>
    </row>
    <row r="1266" spans="2:6" x14ac:dyDescent="0.3">
      <c r="B1266" s="113">
        <v>1262</v>
      </c>
      <c r="C1266" s="113">
        <v>105.16666666666667</v>
      </c>
      <c r="D1266" s="113">
        <v>105</v>
      </c>
      <c r="E1266" s="113">
        <v>165</v>
      </c>
      <c r="F1266" s="113">
        <v>-0.12708347989956448</v>
      </c>
    </row>
    <row r="1267" spans="2:6" x14ac:dyDescent="0.3">
      <c r="B1267" s="113">
        <v>1263</v>
      </c>
      <c r="C1267" s="113">
        <v>105.25</v>
      </c>
      <c r="D1267" s="113">
        <v>105</v>
      </c>
      <c r="E1267" s="113">
        <v>165</v>
      </c>
      <c r="F1267" s="113">
        <v>-0.12708347989956448</v>
      </c>
    </row>
    <row r="1268" spans="2:6" x14ac:dyDescent="0.3">
      <c r="B1268" s="113">
        <v>1264</v>
      </c>
      <c r="C1268" s="113">
        <v>105.33333333333333</v>
      </c>
      <c r="D1268" s="113">
        <v>105</v>
      </c>
      <c r="E1268" s="113">
        <v>165</v>
      </c>
      <c r="F1268" s="113">
        <v>-0.12708347989956448</v>
      </c>
    </row>
    <row r="1269" spans="2:6" x14ac:dyDescent="0.3">
      <c r="B1269" s="113">
        <v>1265</v>
      </c>
      <c r="C1269" s="113">
        <v>105.41666666666667</v>
      </c>
      <c r="D1269" s="113">
        <v>105</v>
      </c>
      <c r="E1269" s="113">
        <v>165</v>
      </c>
      <c r="F1269" s="113">
        <v>-0.12708347989956448</v>
      </c>
    </row>
    <row r="1270" spans="2:6" x14ac:dyDescent="0.3">
      <c r="B1270" s="113">
        <v>1266</v>
      </c>
      <c r="C1270" s="113">
        <v>105.5</v>
      </c>
      <c r="D1270" s="113">
        <v>105</v>
      </c>
      <c r="E1270" s="113">
        <v>165</v>
      </c>
      <c r="F1270" s="113">
        <v>-0.12708347989956448</v>
      </c>
    </row>
    <row r="1271" spans="2:6" x14ac:dyDescent="0.3">
      <c r="B1271" s="113">
        <v>1267</v>
      </c>
      <c r="C1271" s="113">
        <v>105.58333333333333</v>
      </c>
      <c r="D1271" s="113">
        <v>105</v>
      </c>
      <c r="E1271" s="113">
        <v>165</v>
      </c>
      <c r="F1271" s="113">
        <v>-0.12708347989956448</v>
      </c>
    </row>
    <row r="1272" spans="2:6" x14ac:dyDescent="0.3">
      <c r="B1272" s="113">
        <v>1268</v>
      </c>
      <c r="C1272" s="113">
        <v>105.66666666666667</v>
      </c>
      <c r="D1272" s="113">
        <v>105</v>
      </c>
      <c r="E1272" s="113">
        <v>165</v>
      </c>
      <c r="F1272" s="113">
        <v>-0.12708347989956448</v>
      </c>
    </row>
    <row r="1273" spans="2:6" x14ac:dyDescent="0.3">
      <c r="B1273" s="113">
        <v>1269</v>
      </c>
      <c r="C1273" s="113">
        <v>105.75</v>
      </c>
      <c r="D1273" s="113">
        <v>105</v>
      </c>
      <c r="E1273" s="113">
        <v>165</v>
      </c>
      <c r="F1273" s="113">
        <v>-0.12708347989956448</v>
      </c>
    </row>
    <row r="1274" spans="2:6" x14ac:dyDescent="0.3">
      <c r="B1274" s="113">
        <v>1270</v>
      </c>
      <c r="C1274" s="113">
        <v>105.83333333333333</v>
      </c>
      <c r="D1274" s="113">
        <v>105</v>
      </c>
      <c r="E1274" s="113">
        <v>165</v>
      </c>
      <c r="F1274" s="113">
        <v>-0.12708347989956448</v>
      </c>
    </row>
    <row r="1275" spans="2:6" x14ac:dyDescent="0.3">
      <c r="B1275" s="113">
        <v>1271</v>
      </c>
      <c r="C1275" s="113">
        <v>105.91666666666667</v>
      </c>
      <c r="D1275" s="113">
        <v>105</v>
      </c>
      <c r="E1275" s="113">
        <v>165</v>
      </c>
      <c r="F1275" s="113">
        <v>-0.12708347989956448</v>
      </c>
    </row>
    <row r="1276" spans="2:6" x14ac:dyDescent="0.3">
      <c r="B1276" s="113">
        <v>1272</v>
      </c>
      <c r="C1276" s="113">
        <v>106</v>
      </c>
      <c r="D1276" s="113">
        <v>106</v>
      </c>
      <c r="E1276" s="113">
        <v>166</v>
      </c>
      <c r="F1276" s="113">
        <v>-0.12708347989956448</v>
      </c>
    </row>
    <row r="1277" spans="2:6" x14ac:dyDescent="0.3">
      <c r="B1277" s="113">
        <v>1273</v>
      </c>
      <c r="C1277" s="113">
        <v>106.08333333333333</v>
      </c>
      <c r="D1277" s="113">
        <v>106</v>
      </c>
      <c r="E1277" s="113">
        <v>166</v>
      </c>
      <c r="F1277" s="113">
        <v>-0.12708347989956448</v>
      </c>
    </row>
    <row r="1278" spans="2:6" x14ac:dyDescent="0.3">
      <c r="B1278" s="113">
        <v>1274</v>
      </c>
      <c r="C1278" s="113">
        <v>106.16666666666667</v>
      </c>
      <c r="D1278" s="113">
        <v>106</v>
      </c>
      <c r="E1278" s="113">
        <v>166</v>
      </c>
      <c r="F1278" s="113">
        <v>-0.12708347989956448</v>
      </c>
    </row>
    <row r="1279" spans="2:6" x14ac:dyDescent="0.3">
      <c r="B1279" s="113">
        <v>1275</v>
      </c>
      <c r="C1279" s="113">
        <v>106.25</v>
      </c>
      <c r="D1279" s="113">
        <v>106</v>
      </c>
      <c r="E1279" s="113">
        <v>166</v>
      </c>
      <c r="F1279" s="113">
        <v>-0.12708347989956448</v>
      </c>
    </row>
    <row r="1280" spans="2:6" x14ac:dyDescent="0.3">
      <c r="B1280" s="113">
        <v>1276</v>
      </c>
      <c r="C1280" s="113">
        <v>106.33333333333333</v>
      </c>
      <c r="D1280" s="113">
        <v>106</v>
      </c>
      <c r="E1280" s="113">
        <v>166</v>
      </c>
      <c r="F1280" s="113">
        <v>-0.12708347989956448</v>
      </c>
    </row>
    <row r="1281" spans="2:6" x14ac:dyDescent="0.3">
      <c r="B1281" s="113">
        <v>1277</v>
      </c>
      <c r="C1281" s="113">
        <v>106.41666666666667</v>
      </c>
      <c r="D1281" s="113">
        <v>106</v>
      </c>
      <c r="E1281" s="113">
        <v>166</v>
      </c>
      <c r="F1281" s="113">
        <v>-0.12708347989956448</v>
      </c>
    </row>
    <row r="1282" spans="2:6" x14ac:dyDescent="0.3">
      <c r="B1282" s="113">
        <v>1278</v>
      </c>
      <c r="C1282" s="113">
        <v>106.5</v>
      </c>
      <c r="D1282" s="113">
        <v>106</v>
      </c>
      <c r="E1282" s="113">
        <v>166</v>
      </c>
      <c r="F1282" s="113">
        <v>-0.12708347989956448</v>
      </c>
    </row>
    <row r="1283" spans="2:6" x14ac:dyDescent="0.3">
      <c r="B1283" s="113">
        <v>1279</v>
      </c>
      <c r="C1283" s="113">
        <v>106.58333333333333</v>
      </c>
      <c r="D1283" s="113">
        <v>106</v>
      </c>
      <c r="E1283" s="113">
        <v>166</v>
      </c>
      <c r="F1283" s="113">
        <v>-0.12708347989956448</v>
      </c>
    </row>
    <row r="1284" spans="2:6" x14ac:dyDescent="0.3">
      <c r="B1284" s="113">
        <v>1280</v>
      </c>
      <c r="C1284" s="113">
        <v>106.66666666666667</v>
      </c>
      <c r="D1284" s="113">
        <v>106</v>
      </c>
      <c r="E1284" s="113">
        <v>166</v>
      </c>
      <c r="F1284" s="113">
        <v>-0.12708347989956448</v>
      </c>
    </row>
    <row r="1285" spans="2:6" x14ac:dyDescent="0.3">
      <c r="B1285" s="113">
        <v>1281</v>
      </c>
      <c r="C1285" s="113">
        <v>106.75</v>
      </c>
      <c r="D1285" s="113">
        <v>106</v>
      </c>
      <c r="E1285" s="113">
        <v>166</v>
      </c>
      <c r="F1285" s="113">
        <v>-0.12708347989956448</v>
      </c>
    </row>
    <row r="1286" spans="2:6" x14ac:dyDescent="0.3">
      <c r="B1286" s="113">
        <v>1282</v>
      </c>
      <c r="C1286" s="113">
        <v>106.83333333333333</v>
      </c>
      <c r="D1286" s="113">
        <v>106</v>
      </c>
      <c r="E1286" s="113">
        <v>166</v>
      </c>
      <c r="F1286" s="113">
        <v>-0.12708347989956448</v>
      </c>
    </row>
    <row r="1287" spans="2:6" x14ac:dyDescent="0.3">
      <c r="B1287" s="113">
        <v>1283</v>
      </c>
      <c r="C1287" s="113">
        <v>106.91666666666667</v>
      </c>
      <c r="D1287" s="113">
        <v>106</v>
      </c>
      <c r="E1287" s="113">
        <v>166</v>
      </c>
      <c r="F1287" s="113">
        <v>-0.12708347989956448</v>
      </c>
    </row>
    <row r="1288" spans="2:6" x14ac:dyDescent="0.3">
      <c r="B1288" s="113">
        <v>1284</v>
      </c>
      <c r="C1288" s="113">
        <v>107</v>
      </c>
      <c r="D1288" s="113">
        <v>107</v>
      </c>
      <c r="E1288" s="113">
        <v>167</v>
      </c>
      <c r="F1288" s="113">
        <v>-0.12708347989956448</v>
      </c>
    </row>
    <row r="1289" spans="2:6" x14ac:dyDescent="0.3">
      <c r="B1289" s="113">
        <v>1285</v>
      </c>
      <c r="C1289" s="113">
        <v>107.08333333333333</v>
      </c>
      <c r="D1289" s="113">
        <v>107</v>
      </c>
      <c r="E1289" s="113">
        <v>167</v>
      </c>
      <c r="F1289" s="113">
        <v>-0.12708347989956448</v>
      </c>
    </row>
    <row r="1290" spans="2:6" x14ac:dyDescent="0.3">
      <c r="B1290" s="113">
        <v>1286</v>
      </c>
      <c r="C1290" s="113">
        <v>107.16666666666667</v>
      </c>
      <c r="D1290" s="113">
        <v>107</v>
      </c>
      <c r="E1290" s="113">
        <v>167</v>
      </c>
      <c r="F1290" s="113">
        <v>-0.12708347989956448</v>
      </c>
    </row>
    <row r="1291" spans="2:6" x14ac:dyDescent="0.3">
      <c r="B1291" s="113">
        <v>1287</v>
      </c>
      <c r="C1291" s="113">
        <v>107.25</v>
      </c>
      <c r="D1291" s="113">
        <v>107</v>
      </c>
      <c r="E1291" s="113">
        <v>167</v>
      </c>
      <c r="F1291" s="113">
        <v>-0.12708347989956448</v>
      </c>
    </row>
    <row r="1292" spans="2:6" x14ac:dyDescent="0.3">
      <c r="B1292" s="113">
        <v>1288</v>
      </c>
      <c r="C1292" s="113">
        <v>107.33333333333333</v>
      </c>
      <c r="D1292" s="113">
        <v>107</v>
      </c>
      <c r="E1292" s="113">
        <v>167</v>
      </c>
      <c r="F1292" s="113">
        <v>-0.12708347989956448</v>
      </c>
    </row>
    <row r="1293" spans="2:6" x14ac:dyDescent="0.3">
      <c r="B1293" s="113">
        <v>1289</v>
      </c>
      <c r="C1293" s="113">
        <v>107.41666666666667</v>
      </c>
      <c r="D1293" s="113">
        <v>107</v>
      </c>
      <c r="E1293" s="113">
        <v>167</v>
      </c>
      <c r="F1293" s="113">
        <v>-0.12708347989956448</v>
      </c>
    </row>
    <row r="1294" spans="2:6" x14ac:dyDescent="0.3">
      <c r="B1294" s="113">
        <v>1290</v>
      </c>
      <c r="C1294" s="113">
        <v>107.5</v>
      </c>
      <c r="D1294" s="113">
        <v>107</v>
      </c>
      <c r="E1294" s="113">
        <v>167</v>
      </c>
      <c r="F1294" s="113">
        <v>-0.12708347989956448</v>
      </c>
    </row>
    <row r="1295" spans="2:6" x14ac:dyDescent="0.3">
      <c r="B1295" s="113">
        <v>1291</v>
      </c>
      <c r="C1295" s="113">
        <v>107.58333333333333</v>
      </c>
      <c r="D1295" s="113">
        <v>107</v>
      </c>
      <c r="E1295" s="113">
        <v>167</v>
      </c>
      <c r="F1295" s="113">
        <v>-0.12708347989956448</v>
      </c>
    </row>
    <row r="1296" spans="2:6" x14ac:dyDescent="0.3">
      <c r="B1296" s="113">
        <v>1292</v>
      </c>
      <c r="C1296" s="113">
        <v>107.66666666666667</v>
      </c>
      <c r="D1296" s="113">
        <v>107</v>
      </c>
      <c r="E1296" s="113">
        <v>167</v>
      </c>
      <c r="F1296" s="113">
        <v>-0.12708347989956448</v>
      </c>
    </row>
    <row r="1297" spans="2:6" x14ac:dyDescent="0.3">
      <c r="B1297" s="113">
        <v>1293</v>
      </c>
      <c r="C1297" s="113">
        <v>107.75</v>
      </c>
      <c r="D1297" s="113">
        <v>107</v>
      </c>
      <c r="E1297" s="113">
        <v>167</v>
      </c>
      <c r="F1297" s="113">
        <v>-0.12708347989956448</v>
      </c>
    </row>
    <row r="1298" spans="2:6" x14ac:dyDescent="0.3">
      <c r="B1298" s="113">
        <v>1294</v>
      </c>
      <c r="C1298" s="113">
        <v>107.83333333333333</v>
      </c>
      <c r="D1298" s="113">
        <v>107</v>
      </c>
      <c r="E1298" s="113">
        <v>167</v>
      </c>
      <c r="F1298" s="113">
        <v>-0.12708347989956448</v>
      </c>
    </row>
    <row r="1299" spans="2:6" x14ac:dyDescent="0.3">
      <c r="B1299" s="113">
        <v>1295</v>
      </c>
      <c r="C1299" s="113">
        <v>107.91666666666667</v>
      </c>
      <c r="D1299" s="113">
        <v>107</v>
      </c>
      <c r="E1299" s="113">
        <v>167</v>
      </c>
      <c r="F1299" s="113">
        <v>-0.12708347989956448</v>
      </c>
    </row>
    <row r="1300" spans="2:6" x14ac:dyDescent="0.3">
      <c r="B1300" s="113">
        <v>1296</v>
      </c>
      <c r="C1300" s="113">
        <v>108</v>
      </c>
      <c r="D1300" s="113">
        <v>108</v>
      </c>
      <c r="E1300" s="113">
        <v>168</v>
      </c>
      <c r="F1300" s="113">
        <v>-0.12708347989956448</v>
      </c>
    </row>
    <row r="1301" spans="2:6" x14ac:dyDescent="0.3">
      <c r="B1301" s="113">
        <v>1297</v>
      </c>
      <c r="C1301" s="113">
        <v>108.08333333333333</v>
      </c>
      <c r="D1301" s="113">
        <v>108</v>
      </c>
      <c r="E1301" s="113">
        <v>168</v>
      </c>
      <c r="F1301" s="113">
        <v>-0.12708347989956448</v>
      </c>
    </row>
    <row r="1302" spans="2:6" x14ac:dyDescent="0.3">
      <c r="B1302" s="113">
        <v>1298</v>
      </c>
      <c r="C1302" s="113">
        <v>108.16666666666667</v>
      </c>
      <c r="D1302" s="113">
        <v>108</v>
      </c>
      <c r="E1302" s="113">
        <v>168</v>
      </c>
      <c r="F1302" s="113">
        <v>-0.12708347989956448</v>
      </c>
    </row>
    <row r="1303" spans="2:6" x14ac:dyDescent="0.3">
      <c r="B1303" s="113">
        <v>1299</v>
      </c>
      <c r="C1303" s="113">
        <v>108.25</v>
      </c>
      <c r="D1303" s="113">
        <v>108</v>
      </c>
      <c r="E1303" s="113">
        <v>168</v>
      </c>
      <c r="F1303" s="113">
        <v>-0.12708347989956448</v>
      </c>
    </row>
    <row r="1304" spans="2:6" x14ac:dyDescent="0.3">
      <c r="B1304" s="113">
        <v>1300</v>
      </c>
      <c r="C1304" s="113">
        <v>108.33333333333333</v>
      </c>
      <c r="D1304" s="113">
        <v>108</v>
      </c>
      <c r="E1304" s="113">
        <v>168</v>
      </c>
      <c r="F1304" s="113">
        <v>-0.12708347989956448</v>
      </c>
    </row>
    <row r="1305" spans="2:6" x14ac:dyDescent="0.3">
      <c r="B1305" s="113">
        <v>1301</v>
      </c>
      <c r="C1305" s="113">
        <v>108.41666666666667</v>
      </c>
      <c r="D1305" s="113">
        <v>108</v>
      </c>
      <c r="E1305" s="113">
        <v>168</v>
      </c>
      <c r="F1305" s="113">
        <v>-0.12708347989956448</v>
      </c>
    </row>
    <row r="1306" spans="2:6" x14ac:dyDescent="0.3">
      <c r="B1306" s="113">
        <v>1302</v>
      </c>
      <c r="C1306" s="113">
        <v>108.5</v>
      </c>
      <c r="D1306" s="113">
        <v>108</v>
      </c>
      <c r="E1306" s="113">
        <v>168</v>
      </c>
      <c r="F1306" s="113">
        <v>-0.12708347989956448</v>
      </c>
    </row>
    <row r="1307" spans="2:6" x14ac:dyDescent="0.3">
      <c r="B1307" s="113">
        <v>1303</v>
      </c>
      <c r="C1307" s="113">
        <v>108.58333333333333</v>
      </c>
      <c r="D1307" s="113">
        <v>108</v>
      </c>
      <c r="E1307" s="113">
        <v>168</v>
      </c>
      <c r="F1307" s="113">
        <v>-0.12708347989956448</v>
      </c>
    </row>
    <row r="1308" spans="2:6" x14ac:dyDescent="0.3">
      <c r="B1308" s="113">
        <v>1304</v>
      </c>
      <c r="C1308" s="113">
        <v>108.66666666666667</v>
      </c>
      <c r="D1308" s="113">
        <v>108</v>
      </c>
      <c r="E1308" s="113">
        <v>168</v>
      </c>
      <c r="F1308" s="113">
        <v>-0.13305201162696356</v>
      </c>
    </row>
    <row r="1309" spans="2:6" x14ac:dyDescent="0.3">
      <c r="B1309" s="113">
        <v>1305</v>
      </c>
      <c r="C1309" s="113">
        <v>108.75</v>
      </c>
      <c r="D1309" s="113">
        <v>108</v>
      </c>
      <c r="E1309" s="113">
        <v>168</v>
      </c>
      <c r="F1309" s="113">
        <v>-0.13305201162696356</v>
      </c>
    </row>
    <row r="1310" spans="2:6" x14ac:dyDescent="0.3">
      <c r="B1310" s="113">
        <v>1306</v>
      </c>
      <c r="C1310" s="113">
        <v>108.83333333333333</v>
      </c>
      <c r="D1310" s="113">
        <v>108</v>
      </c>
      <c r="E1310" s="113">
        <v>168</v>
      </c>
      <c r="F1310" s="113">
        <v>-0.13305201162696356</v>
      </c>
    </row>
    <row r="1311" spans="2:6" x14ac:dyDescent="0.3">
      <c r="B1311" s="113">
        <v>1307</v>
      </c>
      <c r="C1311" s="113">
        <v>108.91666666666667</v>
      </c>
      <c r="D1311" s="113">
        <v>108</v>
      </c>
      <c r="E1311" s="113">
        <v>168</v>
      </c>
      <c r="F1311" s="113">
        <v>-0.13305201162696356</v>
      </c>
    </row>
    <row r="1312" spans="2:6" x14ac:dyDescent="0.3">
      <c r="B1312" s="113">
        <v>1308</v>
      </c>
      <c r="C1312" s="113">
        <v>109</v>
      </c>
      <c r="D1312" s="113">
        <v>109</v>
      </c>
      <c r="E1312" s="113">
        <v>169</v>
      </c>
      <c r="F1312" s="113">
        <v>-0.13305201162696356</v>
      </c>
    </row>
    <row r="1313" spans="2:6" x14ac:dyDescent="0.3">
      <c r="B1313" s="113">
        <v>1309</v>
      </c>
      <c r="C1313" s="113">
        <v>109.08333333333333</v>
      </c>
      <c r="D1313" s="113">
        <v>109</v>
      </c>
      <c r="E1313" s="113">
        <v>169</v>
      </c>
      <c r="F1313" s="113">
        <v>-0.13305201162696356</v>
      </c>
    </row>
    <row r="1314" spans="2:6" x14ac:dyDescent="0.3">
      <c r="B1314" s="113">
        <v>1310</v>
      </c>
      <c r="C1314" s="113">
        <v>109.16666666666667</v>
      </c>
      <c r="D1314" s="113">
        <v>109</v>
      </c>
      <c r="E1314" s="113">
        <v>169</v>
      </c>
      <c r="F1314" s="113">
        <v>-0.13305201162696356</v>
      </c>
    </row>
    <row r="1315" spans="2:6" x14ac:dyDescent="0.3">
      <c r="B1315" s="113">
        <v>1311</v>
      </c>
      <c r="C1315" s="113">
        <v>109.25</v>
      </c>
      <c r="D1315" s="113">
        <v>109</v>
      </c>
      <c r="E1315" s="113">
        <v>169</v>
      </c>
      <c r="F1315" s="113">
        <v>-0.13305201162696356</v>
      </c>
    </row>
    <row r="1316" spans="2:6" x14ac:dyDescent="0.3">
      <c r="B1316" s="113">
        <v>1312</v>
      </c>
      <c r="C1316" s="113">
        <v>109.33333333333333</v>
      </c>
      <c r="D1316" s="113">
        <v>109</v>
      </c>
      <c r="E1316" s="113">
        <v>169</v>
      </c>
      <c r="F1316" s="113">
        <v>-0.13305201162696356</v>
      </c>
    </row>
    <row r="1317" spans="2:6" x14ac:dyDescent="0.3">
      <c r="B1317" s="113">
        <v>1313</v>
      </c>
      <c r="C1317" s="113">
        <v>109.41666666666667</v>
      </c>
      <c r="D1317" s="113">
        <v>109</v>
      </c>
      <c r="E1317" s="113">
        <v>169</v>
      </c>
      <c r="F1317" s="113">
        <v>-0.13305201162696356</v>
      </c>
    </row>
    <row r="1318" spans="2:6" x14ac:dyDescent="0.3">
      <c r="B1318" s="113">
        <v>1314</v>
      </c>
      <c r="C1318" s="113">
        <v>109.5</v>
      </c>
      <c r="D1318" s="113">
        <v>109</v>
      </c>
      <c r="E1318" s="113">
        <v>169</v>
      </c>
      <c r="F1318" s="113">
        <v>-0.13305201162696356</v>
      </c>
    </row>
    <row r="1319" spans="2:6" x14ac:dyDescent="0.3">
      <c r="B1319" s="113">
        <v>1315</v>
      </c>
      <c r="C1319" s="113">
        <v>109.58333333333333</v>
      </c>
      <c r="D1319" s="113">
        <v>109</v>
      </c>
      <c r="E1319" s="113">
        <v>169</v>
      </c>
      <c r="F1319" s="113">
        <v>-0.13305201162696356</v>
      </c>
    </row>
    <row r="1320" spans="2:6" x14ac:dyDescent="0.3">
      <c r="B1320" s="113">
        <v>1316</v>
      </c>
      <c r="C1320" s="113">
        <v>109.66666666666667</v>
      </c>
      <c r="D1320" s="113">
        <v>109</v>
      </c>
      <c r="E1320" s="113">
        <v>169</v>
      </c>
      <c r="F1320" s="113">
        <v>-0.13305201162696356</v>
      </c>
    </row>
    <row r="1321" spans="2:6" x14ac:dyDescent="0.3">
      <c r="B1321" s="113">
        <v>1317</v>
      </c>
      <c r="C1321" s="113">
        <v>109.75</v>
      </c>
      <c r="D1321" s="113">
        <v>109</v>
      </c>
      <c r="E1321" s="113">
        <v>169</v>
      </c>
      <c r="F1321" s="113">
        <v>-0.13305201162696356</v>
      </c>
    </row>
    <row r="1322" spans="2:6" x14ac:dyDescent="0.3">
      <c r="B1322" s="113">
        <v>1318</v>
      </c>
      <c r="C1322" s="113">
        <v>109.83333333333333</v>
      </c>
      <c r="D1322" s="113">
        <v>109</v>
      </c>
      <c r="E1322" s="113">
        <v>169</v>
      </c>
      <c r="F1322" s="113">
        <v>-0.13305201162696356</v>
      </c>
    </row>
    <row r="1323" spans="2:6" x14ac:dyDescent="0.3">
      <c r="B1323" s="113">
        <v>1319</v>
      </c>
      <c r="C1323" s="113">
        <v>109.91666666666667</v>
      </c>
      <c r="D1323" s="113">
        <v>109</v>
      </c>
      <c r="E1323" s="113">
        <v>169</v>
      </c>
      <c r="F1323" s="113">
        <v>-0.13305201162696356</v>
      </c>
    </row>
    <row r="1324" spans="2:6" x14ac:dyDescent="0.3">
      <c r="B1324" s="113">
        <v>1320</v>
      </c>
      <c r="C1324" s="113">
        <v>110</v>
      </c>
      <c r="D1324" s="113">
        <v>110</v>
      </c>
      <c r="E1324" s="113">
        <v>170</v>
      </c>
      <c r="F1324" s="113">
        <v>-0.13305201162696356</v>
      </c>
    </row>
    <row r="1325" spans="2:6" x14ac:dyDescent="0.3">
      <c r="B1325" s="113">
        <v>1321</v>
      </c>
      <c r="C1325" s="113">
        <v>110.08333333333333</v>
      </c>
      <c r="D1325" s="113">
        <v>110</v>
      </c>
      <c r="E1325" s="113">
        <v>170</v>
      </c>
      <c r="F1325" s="113">
        <v>-0.13305201162696356</v>
      </c>
    </row>
    <row r="1326" spans="2:6" x14ac:dyDescent="0.3">
      <c r="B1326" s="113">
        <v>1322</v>
      </c>
      <c r="C1326" s="113">
        <v>110.16666666666667</v>
      </c>
      <c r="D1326" s="113">
        <v>110</v>
      </c>
      <c r="E1326" s="113">
        <v>170</v>
      </c>
      <c r="F1326" s="113">
        <v>-0.13305201162696356</v>
      </c>
    </row>
    <row r="1327" spans="2:6" x14ac:dyDescent="0.3">
      <c r="B1327" s="113">
        <v>1323</v>
      </c>
      <c r="C1327" s="113">
        <v>110.25</v>
      </c>
      <c r="D1327" s="113">
        <v>110</v>
      </c>
      <c r="E1327" s="113">
        <v>170</v>
      </c>
      <c r="F1327" s="113">
        <v>-0.13305201162696356</v>
      </c>
    </row>
    <row r="1328" spans="2:6" x14ac:dyDescent="0.3">
      <c r="B1328" s="113">
        <v>1324</v>
      </c>
      <c r="C1328" s="113">
        <v>110.33333333333333</v>
      </c>
      <c r="D1328" s="113">
        <v>110</v>
      </c>
      <c r="E1328" s="113">
        <v>170</v>
      </c>
      <c r="F1328" s="113">
        <v>-0.13305201162696356</v>
      </c>
    </row>
    <row r="1329" spans="2:6" x14ac:dyDescent="0.3">
      <c r="B1329" s="113">
        <v>1325</v>
      </c>
      <c r="C1329" s="113">
        <v>110.41666666666667</v>
      </c>
      <c r="D1329" s="113">
        <v>110</v>
      </c>
      <c r="E1329" s="113">
        <v>170</v>
      </c>
      <c r="F1329" s="113">
        <v>-0.13305201162696356</v>
      </c>
    </row>
    <row r="1330" spans="2:6" x14ac:dyDescent="0.3">
      <c r="B1330" s="113">
        <v>1326</v>
      </c>
      <c r="C1330" s="113">
        <v>110.5</v>
      </c>
      <c r="D1330" s="113">
        <v>110</v>
      </c>
      <c r="E1330" s="113">
        <v>170</v>
      </c>
      <c r="F1330" s="113">
        <v>-0.13305201162696356</v>
      </c>
    </row>
    <row r="1331" spans="2:6" x14ac:dyDescent="0.3">
      <c r="B1331" s="113">
        <v>1327</v>
      </c>
      <c r="C1331" s="113">
        <v>110.58333333333333</v>
      </c>
      <c r="D1331" s="113">
        <v>110</v>
      </c>
      <c r="E1331" s="113">
        <v>170</v>
      </c>
      <c r="F1331" s="113">
        <v>-0.13305201162696356</v>
      </c>
    </row>
    <row r="1332" spans="2:6" x14ac:dyDescent="0.3">
      <c r="B1332" s="113">
        <v>1328</v>
      </c>
      <c r="C1332" s="113">
        <v>110.66666666666667</v>
      </c>
      <c r="D1332" s="113">
        <v>110</v>
      </c>
      <c r="E1332" s="113">
        <v>170</v>
      </c>
      <c r="F1332" s="113">
        <v>-0.13305201162696356</v>
      </c>
    </row>
    <row r="1333" spans="2:6" x14ac:dyDescent="0.3">
      <c r="B1333" s="113">
        <v>1329</v>
      </c>
      <c r="C1333" s="113">
        <v>110.75</v>
      </c>
      <c r="D1333" s="113">
        <v>110</v>
      </c>
      <c r="E1333" s="113">
        <v>170</v>
      </c>
      <c r="F1333" s="113">
        <v>-0.13305201162696356</v>
      </c>
    </row>
    <row r="1334" spans="2:6" x14ac:dyDescent="0.3">
      <c r="B1334" s="113">
        <v>1330</v>
      </c>
      <c r="C1334" s="113">
        <v>110.83333333333333</v>
      </c>
      <c r="D1334" s="113">
        <v>110</v>
      </c>
      <c r="E1334" s="113">
        <v>170</v>
      </c>
      <c r="F1334" s="113">
        <v>-0.13305201162696356</v>
      </c>
    </row>
    <row r="1335" spans="2:6" x14ac:dyDescent="0.3">
      <c r="B1335" s="113">
        <v>1331</v>
      </c>
      <c r="C1335" s="113">
        <v>110.91666666666667</v>
      </c>
      <c r="D1335" s="113">
        <v>110</v>
      </c>
      <c r="E1335" s="113">
        <v>170</v>
      </c>
      <c r="F1335" s="113">
        <v>-0.13305201162696356</v>
      </c>
    </row>
    <row r="1336" spans="2:6" x14ac:dyDescent="0.3">
      <c r="B1336" s="113">
        <v>1332</v>
      </c>
      <c r="C1336" s="113">
        <v>111</v>
      </c>
      <c r="D1336" s="113">
        <v>111</v>
      </c>
      <c r="E1336" s="113">
        <v>171</v>
      </c>
      <c r="F1336" s="113">
        <v>-0.13305201162696356</v>
      </c>
    </row>
    <row r="1337" spans="2:6" x14ac:dyDescent="0.3">
      <c r="B1337" s="113">
        <v>1333</v>
      </c>
      <c r="C1337" s="113">
        <v>111.08333333333333</v>
      </c>
      <c r="D1337" s="113">
        <v>111</v>
      </c>
      <c r="E1337" s="113">
        <v>171</v>
      </c>
      <c r="F1337" s="113">
        <v>-0.13305201162696356</v>
      </c>
    </row>
    <row r="1338" spans="2:6" x14ac:dyDescent="0.3">
      <c r="B1338" s="113">
        <v>1334</v>
      </c>
      <c r="C1338" s="113">
        <v>111.16666666666667</v>
      </c>
      <c r="D1338" s="113">
        <v>111</v>
      </c>
      <c r="E1338" s="113">
        <v>171</v>
      </c>
      <c r="F1338" s="113">
        <v>-0.13305201162696356</v>
      </c>
    </row>
    <row r="1339" spans="2:6" x14ac:dyDescent="0.3">
      <c r="B1339" s="113">
        <v>1335</v>
      </c>
      <c r="C1339" s="113">
        <v>111.25</v>
      </c>
      <c r="D1339" s="113">
        <v>111</v>
      </c>
      <c r="E1339" s="113">
        <v>171</v>
      </c>
      <c r="F1339" s="113">
        <v>-0.13305201162696356</v>
      </c>
    </row>
    <row r="1340" spans="2:6" x14ac:dyDescent="0.3">
      <c r="B1340" s="113">
        <v>1336</v>
      </c>
      <c r="C1340" s="113">
        <v>111.33333333333333</v>
      </c>
      <c r="D1340" s="113">
        <v>111</v>
      </c>
      <c r="E1340" s="113">
        <v>171</v>
      </c>
      <c r="F1340" s="113">
        <v>-0.13305201162696356</v>
      </c>
    </row>
    <row r="1341" spans="2:6" x14ac:dyDescent="0.3">
      <c r="B1341" s="113">
        <v>1337</v>
      </c>
      <c r="C1341" s="113">
        <v>111.41666666666667</v>
      </c>
      <c r="D1341" s="113">
        <v>111</v>
      </c>
      <c r="E1341" s="113">
        <v>171</v>
      </c>
      <c r="F1341" s="113">
        <v>-0.13305201162696356</v>
      </c>
    </row>
    <row r="1342" spans="2:6" x14ac:dyDescent="0.3">
      <c r="B1342" s="113">
        <v>1338</v>
      </c>
      <c r="C1342" s="113">
        <v>111.5</v>
      </c>
      <c r="D1342" s="113">
        <v>111</v>
      </c>
      <c r="E1342" s="113">
        <v>171</v>
      </c>
      <c r="F1342" s="113">
        <v>-0.13305201162696356</v>
      </c>
    </row>
    <row r="1343" spans="2:6" x14ac:dyDescent="0.3">
      <c r="B1343" s="113">
        <v>1339</v>
      </c>
      <c r="C1343" s="113">
        <v>111.58333333333333</v>
      </c>
      <c r="D1343" s="113">
        <v>111</v>
      </c>
      <c r="E1343" s="113">
        <v>171</v>
      </c>
      <c r="F1343" s="113">
        <v>-0.13305201162696356</v>
      </c>
    </row>
    <row r="1344" spans="2:6" x14ac:dyDescent="0.3">
      <c r="B1344" s="113">
        <v>1340</v>
      </c>
      <c r="C1344" s="113">
        <v>111.66666666666667</v>
      </c>
      <c r="D1344" s="113">
        <v>111</v>
      </c>
      <c r="E1344" s="113">
        <v>171</v>
      </c>
      <c r="F1344" s="113">
        <v>-0.13305201162696356</v>
      </c>
    </row>
    <row r="1345" spans="2:6" x14ac:dyDescent="0.3">
      <c r="B1345" s="113">
        <v>1341</v>
      </c>
      <c r="C1345" s="113">
        <v>111.75</v>
      </c>
      <c r="D1345" s="113">
        <v>111</v>
      </c>
      <c r="E1345" s="113">
        <v>171</v>
      </c>
      <c r="F1345" s="113">
        <v>-0.13305201162696356</v>
      </c>
    </row>
    <row r="1346" spans="2:6" x14ac:dyDescent="0.3">
      <c r="B1346" s="113">
        <v>1342</v>
      </c>
      <c r="C1346" s="113">
        <v>111.83333333333333</v>
      </c>
      <c r="D1346" s="113">
        <v>111</v>
      </c>
      <c r="E1346" s="113">
        <v>171</v>
      </c>
      <c r="F1346" s="113">
        <v>-0.13305201162696356</v>
      </c>
    </row>
    <row r="1347" spans="2:6" x14ac:dyDescent="0.3">
      <c r="B1347" s="113">
        <v>1343</v>
      </c>
      <c r="C1347" s="113">
        <v>111.91666666666667</v>
      </c>
      <c r="D1347" s="113">
        <v>111</v>
      </c>
      <c r="E1347" s="113">
        <v>171</v>
      </c>
      <c r="F1347" s="113">
        <v>-0.13305201162696356</v>
      </c>
    </row>
    <row r="1348" spans="2:6" x14ac:dyDescent="0.3">
      <c r="B1348" s="113">
        <v>1344</v>
      </c>
      <c r="C1348" s="113">
        <v>112</v>
      </c>
      <c r="D1348" s="113">
        <v>112</v>
      </c>
      <c r="E1348" s="113">
        <v>172</v>
      </c>
      <c r="F1348" s="113">
        <v>-0.13305201162696356</v>
      </c>
    </row>
    <row r="1349" spans="2:6" x14ac:dyDescent="0.3">
      <c r="B1349" s="113">
        <v>1345</v>
      </c>
      <c r="C1349" s="113">
        <v>112.08333333333333</v>
      </c>
      <c r="D1349" s="113">
        <v>112</v>
      </c>
      <c r="E1349" s="113">
        <v>172</v>
      </c>
      <c r="F1349" s="113">
        <v>-0.13305201162696356</v>
      </c>
    </row>
    <row r="1350" spans="2:6" x14ac:dyDescent="0.3">
      <c r="B1350" s="113">
        <v>1346</v>
      </c>
      <c r="C1350" s="113">
        <v>112.16666666666667</v>
      </c>
      <c r="D1350" s="113">
        <v>112</v>
      </c>
      <c r="E1350" s="113">
        <v>172</v>
      </c>
      <c r="F1350" s="113">
        <v>-0.13305201162696356</v>
      </c>
    </row>
    <row r="1351" spans="2:6" x14ac:dyDescent="0.3">
      <c r="B1351" s="113">
        <v>1347</v>
      </c>
      <c r="C1351" s="113">
        <v>112.25</v>
      </c>
      <c r="D1351" s="113">
        <v>112</v>
      </c>
      <c r="E1351" s="113">
        <v>172</v>
      </c>
      <c r="F1351" s="113">
        <v>-0.13305201162696356</v>
      </c>
    </row>
    <row r="1352" spans="2:6" x14ac:dyDescent="0.3">
      <c r="B1352" s="113">
        <v>1348</v>
      </c>
      <c r="C1352" s="113">
        <v>112.33333333333333</v>
      </c>
      <c r="D1352" s="113">
        <v>112</v>
      </c>
      <c r="E1352" s="113">
        <v>172</v>
      </c>
      <c r="F1352" s="113">
        <v>-0.13305201162696356</v>
      </c>
    </row>
    <row r="1353" spans="2:6" x14ac:dyDescent="0.3">
      <c r="B1353" s="113">
        <v>1349</v>
      </c>
      <c r="C1353" s="113">
        <v>112.41666666666667</v>
      </c>
      <c r="D1353" s="113">
        <v>112</v>
      </c>
      <c r="E1353" s="113">
        <v>172</v>
      </c>
      <c r="F1353" s="113">
        <v>-0.13305201162696356</v>
      </c>
    </row>
    <row r="1354" spans="2:6" x14ac:dyDescent="0.3">
      <c r="B1354" s="113">
        <v>1350</v>
      </c>
      <c r="C1354" s="113">
        <v>112.5</v>
      </c>
      <c r="D1354" s="113">
        <v>112</v>
      </c>
      <c r="E1354" s="113">
        <v>172</v>
      </c>
      <c r="F1354" s="113">
        <v>-0.13305201162696356</v>
      </c>
    </row>
    <row r="1355" spans="2:6" x14ac:dyDescent="0.3">
      <c r="B1355" s="113">
        <v>1351</v>
      </c>
      <c r="C1355" s="113">
        <v>112.58333333333333</v>
      </c>
      <c r="D1355" s="113">
        <v>112</v>
      </c>
      <c r="E1355" s="113">
        <v>172</v>
      </c>
      <c r="F1355" s="113">
        <v>-0.13305201162696356</v>
      </c>
    </row>
    <row r="1356" spans="2:6" x14ac:dyDescent="0.3">
      <c r="B1356" s="113">
        <v>1352</v>
      </c>
      <c r="C1356" s="113">
        <v>112.66666666666667</v>
      </c>
      <c r="D1356" s="113">
        <v>112</v>
      </c>
      <c r="E1356" s="113">
        <v>172</v>
      </c>
      <c r="F1356" s="113">
        <v>-0.13305201162696356</v>
      </c>
    </row>
    <row r="1357" spans="2:6" x14ac:dyDescent="0.3">
      <c r="B1357" s="113">
        <v>1353</v>
      </c>
      <c r="C1357" s="113">
        <v>112.75</v>
      </c>
      <c r="D1357" s="113">
        <v>112</v>
      </c>
      <c r="E1357" s="113">
        <v>172</v>
      </c>
      <c r="F1357" s="113">
        <v>-0.13305201162696356</v>
      </c>
    </row>
    <row r="1358" spans="2:6" x14ac:dyDescent="0.3">
      <c r="B1358" s="113">
        <v>1354</v>
      </c>
      <c r="C1358" s="113">
        <v>112.83333333333333</v>
      </c>
      <c r="D1358" s="113">
        <v>112</v>
      </c>
      <c r="E1358" s="113">
        <v>172</v>
      </c>
      <c r="F1358" s="113">
        <v>-0.13305201162696356</v>
      </c>
    </row>
    <row r="1359" spans="2:6" x14ac:dyDescent="0.3">
      <c r="B1359" s="113">
        <v>1355</v>
      </c>
      <c r="C1359" s="113">
        <v>112.91666666666667</v>
      </c>
      <c r="D1359" s="113">
        <v>112</v>
      </c>
      <c r="E1359" s="113">
        <v>172</v>
      </c>
      <c r="F1359" s="113">
        <v>-0.13305201162696356</v>
      </c>
    </row>
    <row r="1360" spans="2:6" x14ac:dyDescent="0.3">
      <c r="B1360" s="113">
        <v>1356</v>
      </c>
      <c r="C1360" s="113">
        <v>113</v>
      </c>
      <c r="D1360" s="113">
        <v>113</v>
      </c>
      <c r="E1360" s="113">
        <v>173</v>
      </c>
      <c r="F1360" s="113">
        <v>-0.13909002964886674</v>
      </c>
    </row>
    <row r="1361" spans="2:6" x14ac:dyDescent="0.3">
      <c r="B1361" s="113">
        <v>1357</v>
      </c>
      <c r="C1361" s="113">
        <v>113.08333333333333</v>
      </c>
      <c r="D1361" s="113">
        <v>113</v>
      </c>
      <c r="E1361" s="113">
        <v>173</v>
      </c>
      <c r="F1361" s="113">
        <v>-0.13909002964886674</v>
      </c>
    </row>
    <row r="1362" spans="2:6" x14ac:dyDescent="0.3">
      <c r="B1362" s="113">
        <v>1358</v>
      </c>
      <c r="C1362" s="113">
        <v>113.16666666666667</v>
      </c>
      <c r="D1362" s="113">
        <v>113</v>
      </c>
      <c r="E1362" s="113">
        <v>173</v>
      </c>
      <c r="F1362" s="113">
        <v>-0.13909002964886674</v>
      </c>
    </row>
    <row r="1363" spans="2:6" x14ac:dyDescent="0.3">
      <c r="B1363" s="113">
        <v>1359</v>
      </c>
      <c r="C1363" s="113">
        <v>113.25</v>
      </c>
      <c r="D1363" s="113">
        <v>113</v>
      </c>
      <c r="E1363" s="113">
        <v>173</v>
      </c>
      <c r="F1363" s="113">
        <v>-0.13909002964886674</v>
      </c>
    </row>
    <row r="1364" spans="2:6" x14ac:dyDescent="0.3">
      <c r="B1364" s="113">
        <v>1360</v>
      </c>
      <c r="C1364" s="113">
        <v>113.33333333333333</v>
      </c>
      <c r="D1364" s="113">
        <v>113</v>
      </c>
      <c r="E1364" s="113">
        <v>173</v>
      </c>
      <c r="F1364" s="113">
        <v>-0.13909002964886674</v>
      </c>
    </row>
    <row r="1365" spans="2:6" x14ac:dyDescent="0.3">
      <c r="B1365" s="113">
        <v>1361</v>
      </c>
      <c r="C1365" s="113">
        <v>113.41666666666667</v>
      </c>
      <c r="D1365" s="113">
        <v>113</v>
      </c>
      <c r="E1365" s="113">
        <v>173</v>
      </c>
      <c r="F1365" s="113">
        <v>-0.13909002964886674</v>
      </c>
    </row>
    <row r="1366" spans="2:6" x14ac:dyDescent="0.3">
      <c r="B1366" s="113">
        <v>1362</v>
      </c>
      <c r="C1366" s="113">
        <v>113.5</v>
      </c>
      <c r="D1366" s="113">
        <v>113</v>
      </c>
      <c r="E1366" s="113">
        <v>173</v>
      </c>
      <c r="F1366" s="113">
        <v>-0.13909002964886674</v>
      </c>
    </row>
    <row r="1367" spans="2:6" x14ac:dyDescent="0.3">
      <c r="B1367" s="113">
        <v>1363</v>
      </c>
      <c r="C1367" s="113">
        <v>113.58333333333333</v>
      </c>
      <c r="D1367" s="113">
        <v>113</v>
      </c>
      <c r="E1367" s="113">
        <v>173</v>
      </c>
      <c r="F1367" s="113">
        <v>-0.13909002964886674</v>
      </c>
    </row>
    <row r="1368" spans="2:6" x14ac:dyDescent="0.3">
      <c r="B1368" s="113">
        <v>1364</v>
      </c>
      <c r="C1368" s="113">
        <v>113.66666666666667</v>
      </c>
      <c r="D1368" s="113">
        <v>113</v>
      </c>
      <c r="E1368" s="113">
        <v>173</v>
      </c>
      <c r="F1368" s="113">
        <v>-0.13909002964886674</v>
      </c>
    </row>
    <row r="1369" spans="2:6" x14ac:dyDescent="0.3">
      <c r="B1369" s="113">
        <v>1365</v>
      </c>
      <c r="C1369" s="113">
        <v>113.75</v>
      </c>
      <c r="D1369" s="113">
        <v>113</v>
      </c>
      <c r="E1369" s="113">
        <v>173</v>
      </c>
      <c r="F1369" s="113">
        <v>-0.13909002964886674</v>
      </c>
    </row>
    <row r="1370" spans="2:6" x14ac:dyDescent="0.3">
      <c r="B1370" s="113">
        <v>1366</v>
      </c>
      <c r="C1370" s="113">
        <v>113.83333333333333</v>
      </c>
      <c r="D1370" s="113">
        <v>113</v>
      </c>
      <c r="E1370" s="113">
        <v>173</v>
      </c>
      <c r="F1370" s="113">
        <v>-0.13909002964886674</v>
      </c>
    </row>
    <row r="1371" spans="2:6" x14ac:dyDescent="0.3">
      <c r="B1371" s="113">
        <v>1367</v>
      </c>
      <c r="C1371" s="113">
        <v>113.91666666666667</v>
      </c>
      <c r="D1371" s="113">
        <v>113</v>
      </c>
      <c r="E1371" s="113">
        <v>173</v>
      </c>
      <c r="F1371" s="113">
        <v>-0.13909002964886674</v>
      </c>
    </row>
    <row r="1372" spans="2:6" x14ac:dyDescent="0.3">
      <c r="B1372" s="113">
        <v>1368</v>
      </c>
      <c r="C1372" s="113">
        <v>114</v>
      </c>
      <c r="D1372" s="113">
        <v>114</v>
      </c>
      <c r="E1372" s="113">
        <v>174</v>
      </c>
      <c r="F1372" s="113">
        <v>-0.13909002964886674</v>
      </c>
    </row>
    <row r="1373" spans="2:6" x14ac:dyDescent="0.3">
      <c r="B1373" s="113">
        <v>1369</v>
      </c>
      <c r="C1373" s="113">
        <v>114.08333333333333</v>
      </c>
      <c r="D1373" s="113">
        <v>114</v>
      </c>
      <c r="E1373" s="113">
        <v>174</v>
      </c>
      <c r="F1373" s="113">
        <v>-0.13909002964886674</v>
      </c>
    </row>
    <row r="1374" spans="2:6" x14ac:dyDescent="0.3">
      <c r="B1374" s="113">
        <v>1370</v>
      </c>
      <c r="C1374" s="113">
        <v>114.16666666666667</v>
      </c>
      <c r="D1374" s="113">
        <v>114</v>
      </c>
      <c r="E1374" s="113">
        <v>174</v>
      </c>
      <c r="F1374" s="113">
        <v>-0.13909002964886674</v>
      </c>
    </row>
    <row r="1375" spans="2:6" x14ac:dyDescent="0.3">
      <c r="B1375" s="113">
        <v>1371</v>
      </c>
      <c r="C1375" s="113">
        <v>114.25</v>
      </c>
      <c r="D1375" s="113">
        <v>114</v>
      </c>
      <c r="E1375" s="113">
        <v>174</v>
      </c>
      <c r="F1375" s="113">
        <v>-0.13909002964886674</v>
      </c>
    </row>
    <row r="1376" spans="2:6" x14ac:dyDescent="0.3">
      <c r="B1376" s="113">
        <v>1372</v>
      </c>
      <c r="C1376" s="113">
        <v>114.33333333333333</v>
      </c>
      <c r="D1376" s="113">
        <v>114</v>
      </c>
      <c r="E1376" s="113">
        <v>174</v>
      </c>
      <c r="F1376" s="113">
        <v>-0.13909002964886674</v>
      </c>
    </row>
    <row r="1377" spans="2:6" x14ac:dyDescent="0.3">
      <c r="B1377" s="113">
        <v>1373</v>
      </c>
      <c r="C1377" s="113">
        <v>114.41666666666667</v>
      </c>
      <c r="D1377" s="113">
        <v>114</v>
      </c>
      <c r="E1377" s="113">
        <v>174</v>
      </c>
      <c r="F1377" s="113">
        <v>-0.13909002964886674</v>
      </c>
    </row>
    <row r="1378" spans="2:6" x14ac:dyDescent="0.3">
      <c r="B1378" s="113">
        <v>1374</v>
      </c>
      <c r="C1378" s="113">
        <v>114.5</v>
      </c>
      <c r="D1378" s="113">
        <v>114</v>
      </c>
      <c r="E1378" s="113">
        <v>174</v>
      </c>
      <c r="F1378" s="113">
        <v>-0.13909002964886674</v>
      </c>
    </row>
    <row r="1379" spans="2:6" x14ac:dyDescent="0.3">
      <c r="B1379" s="113">
        <v>1375</v>
      </c>
      <c r="C1379" s="113">
        <v>114.58333333333333</v>
      </c>
      <c r="D1379" s="113">
        <v>114</v>
      </c>
      <c r="E1379" s="113">
        <v>174</v>
      </c>
      <c r="F1379" s="113">
        <v>-0.13909002964886674</v>
      </c>
    </row>
    <row r="1380" spans="2:6" x14ac:dyDescent="0.3">
      <c r="B1380" s="113">
        <v>1376</v>
      </c>
      <c r="C1380" s="113">
        <v>114.66666666666667</v>
      </c>
      <c r="D1380" s="113">
        <v>114</v>
      </c>
      <c r="E1380" s="113">
        <v>174</v>
      </c>
      <c r="F1380" s="113">
        <v>-0.13909002964886674</v>
      </c>
    </row>
    <row r="1381" spans="2:6" x14ac:dyDescent="0.3">
      <c r="B1381" s="113">
        <v>1377</v>
      </c>
      <c r="C1381" s="113">
        <v>114.75</v>
      </c>
      <c r="D1381" s="113">
        <v>114</v>
      </c>
      <c r="E1381" s="113">
        <v>174</v>
      </c>
      <c r="F1381" s="113">
        <v>-0.13909002964886674</v>
      </c>
    </row>
    <row r="1382" spans="2:6" x14ac:dyDescent="0.3">
      <c r="B1382" s="113">
        <v>1378</v>
      </c>
      <c r="C1382" s="113">
        <v>114.83333333333333</v>
      </c>
      <c r="D1382" s="113">
        <v>114</v>
      </c>
      <c r="E1382" s="113">
        <v>174</v>
      </c>
      <c r="F1382" s="113">
        <v>-0.13909002964886674</v>
      </c>
    </row>
    <row r="1383" spans="2:6" x14ac:dyDescent="0.3">
      <c r="B1383" s="113">
        <v>1379</v>
      </c>
      <c r="C1383" s="113">
        <v>114.91666666666667</v>
      </c>
      <c r="D1383" s="113">
        <v>114</v>
      </c>
      <c r="E1383" s="113">
        <v>174</v>
      </c>
      <c r="F1383" s="113">
        <v>-0.13909002964886674</v>
      </c>
    </row>
    <row r="1384" spans="2:6" x14ac:dyDescent="0.3">
      <c r="B1384" s="113">
        <v>1380</v>
      </c>
      <c r="C1384" s="113">
        <v>115</v>
      </c>
      <c r="D1384" s="113">
        <v>115</v>
      </c>
      <c r="E1384" s="113">
        <v>175</v>
      </c>
      <c r="F1384" s="113">
        <v>-0.13909002964886674</v>
      </c>
    </row>
    <row r="1385" spans="2:6" x14ac:dyDescent="0.3">
      <c r="B1385" s="113">
        <v>1381</v>
      </c>
      <c r="C1385" s="113">
        <v>115.08333333333333</v>
      </c>
      <c r="D1385" s="113">
        <v>115</v>
      </c>
      <c r="E1385" s="113">
        <v>175</v>
      </c>
      <c r="F1385" s="113">
        <v>-0.13909002964886674</v>
      </c>
    </row>
    <row r="1386" spans="2:6" x14ac:dyDescent="0.3">
      <c r="B1386" s="113">
        <v>1382</v>
      </c>
      <c r="C1386" s="113">
        <v>115.16666666666667</v>
      </c>
      <c r="D1386" s="113">
        <v>115</v>
      </c>
      <c r="E1386" s="113">
        <v>175</v>
      </c>
      <c r="F1386" s="113">
        <v>-0.13909002964886674</v>
      </c>
    </row>
    <row r="1387" spans="2:6" x14ac:dyDescent="0.3">
      <c r="B1387" s="113">
        <v>1383</v>
      </c>
      <c r="C1387" s="113">
        <v>115.25</v>
      </c>
      <c r="D1387" s="113">
        <v>115</v>
      </c>
      <c r="E1387" s="113">
        <v>175</v>
      </c>
      <c r="F1387" s="113">
        <v>-0.13909002964886674</v>
      </c>
    </row>
    <row r="1388" spans="2:6" x14ac:dyDescent="0.3">
      <c r="B1388" s="113">
        <v>1384</v>
      </c>
      <c r="C1388" s="113">
        <v>115.33333333333333</v>
      </c>
      <c r="D1388" s="113">
        <v>115</v>
      </c>
      <c r="E1388" s="113">
        <v>175</v>
      </c>
      <c r="F1388" s="113">
        <v>-0.13909002964886674</v>
      </c>
    </row>
    <row r="1389" spans="2:6" x14ac:dyDescent="0.3">
      <c r="B1389" s="113">
        <v>1385</v>
      </c>
      <c r="C1389" s="113">
        <v>115.41666666666667</v>
      </c>
      <c r="D1389" s="113">
        <v>115</v>
      </c>
      <c r="E1389" s="113">
        <v>175</v>
      </c>
      <c r="F1389" s="113">
        <v>-0.13909002964886674</v>
      </c>
    </row>
    <row r="1390" spans="2:6" x14ac:dyDescent="0.3">
      <c r="B1390" s="113">
        <v>1386</v>
      </c>
      <c r="C1390" s="113">
        <v>115.5</v>
      </c>
      <c r="D1390" s="113">
        <v>115</v>
      </c>
      <c r="E1390" s="113">
        <v>175</v>
      </c>
      <c r="F1390" s="113">
        <v>-0.13909002964886674</v>
      </c>
    </row>
    <row r="1391" spans="2:6" x14ac:dyDescent="0.3">
      <c r="B1391" s="113">
        <v>1387</v>
      </c>
      <c r="C1391" s="113">
        <v>115.58333333333333</v>
      </c>
      <c r="D1391" s="113">
        <v>115</v>
      </c>
      <c r="E1391" s="113">
        <v>175</v>
      </c>
      <c r="F1391" s="113">
        <v>-0.13909002964886674</v>
      </c>
    </row>
    <row r="1392" spans="2:6" x14ac:dyDescent="0.3">
      <c r="B1392" s="113">
        <v>1388</v>
      </c>
      <c r="C1392" s="113">
        <v>115.66666666666667</v>
      </c>
      <c r="D1392" s="113">
        <v>115</v>
      </c>
      <c r="E1392" s="113">
        <v>175</v>
      </c>
      <c r="F1392" s="113">
        <v>-0.13909002964886674</v>
      </c>
    </row>
    <row r="1393" spans="2:6" x14ac:dyDescent="0.3">
      <c r="B1393" s="113">
        <v>1389</v>
      </c>
      <c r="C1393" s="113">
        <v>115.75</v>
      </c>
      <c r="D1393" s="113">
        <v>115</v>
      </c>
      <c r="E1393" s="113">
        <v>175</v>
      </c>
      <c r="F1393" s="113">
        <v>-0.13909002964886674</v>
      </c>
    </row>
    <row r="1394" spans="2:6" x14ac:dyDescent="0.3">
      <c r="B1394" s="113">
        <v>1390</v>
      </c>
      <c r="C1394" s="113">
        <v>115.83333333333333</v>
      </c>
      <c r="D1394" s="113">
        <v>115</v>
      </c>
      <c r="E1394" s="113">
        <v>175</v>
      </c>
      <c r="F1394" s="113">
        <v>-0.13909002964886674</v>
      </c>
    </row>
    <row r="1395" spans="2:6" x14ac:dyDescent="0.3">
      <c r="B1395" s="113">
        <v>1391</v>
      </c>
      <c r="C1395" s="113">
        <v>115.91666666666667</v>
      </c>
      <c r="D1395" s="113">
        <v>115</v>
      </c>
      <c r="E1395" s="113">
        <v>175</v>
      </c>
      <c r="F1395" s="113">
        <v>-0.13909002964886674</v>
      </c>
    </row>
    <row r="1396" spans="2:6" x14ac:dyDescent="0.3">
      <c r="B1396" s="113">
        <v>1392</v>
      </c>
      <c r="C1396" s="113">
        <v>116</v>
      </c>
      <c r="D1396" s="113">
        <v>116</v>
      </c>
      <c r="E1396" s="113">
        <v>176</v>
      </c>
      <c r="F1396" s="113">
        <v>-0.13909002964886674</v>
      </c>
    </row>
    <row r="1397" spans="2:6" x14ac:dyDescent="0.3">
      <c r="B1397" s="113">
        <v>1393</v>
      </c>
      <c r="C1397" s="113">
        <v>116.08333333333333</v>
      </c>
      <c r="D1397" s="113">
        <v>116</v>
      </c>
      <c r="E1397" s="113">
        <v>176</v>
      </c>
      <c r="F1397" s="113">
        <v>-0.13909002964886674</v>
      </c>
    </row>
    <row r="1398" spans="2:6" x14ac:dyDescent="0.3">
      <c r="B1398" s="113">
        <v>1394</v>
      </c>
      <c r="C1398" s="113">
        <v>116.16666666666667</v>
      </c>
      <c r="D1398" s="113">
        <v>116</v>
      </c>
      <c r="E1398" s="113">
        <v>176</v>
      </c>
      <c r="F1398" s="113">
        <v>-0.13909002964886674</v>
      </c>
    </row>
    <row r="1399" spans="2:6" x14ac:dyDescent="0.3">
      <c r="B1399" s="113">
        <v>1395</v>
      </c>
      <c r="C1399" s="113">
        <v>116.25</v>
      </c>
      <c r="D1399" s="113">
        <v>116</v>
      </c>
      <c r="E1399" s="113">
        <v>176</v>
      </c>
      <c r="F1399" s="113">
        <v>-0.13909002964886674</v>
      </c>
    </row>
    <row r="1400" spans="2:6" x14ac:dyDescent="0.3">
      <c r="B1400" s="113">
        <v>1396</v>
      </c>
      <c r="C1400" s="113">
        <v>116.33333333333333</v>
      </c>
      <c r="D1400" s="113">
        <v>116</v>
      </c>
      <c r="E1400" s="113">
        <v>176</v>
      </c>
      <c r="F1400" s="113">
        <v>-0.13909002964886674</v>
      </c>
    </row>
    <row r="1401" spans="2:6" x14ac:dyDescent="0.3">
      <c r="B1401" s="113">
        <v>1397</v>
      </c>
      <c r="C1401" s="113">
        <v>116.41666666666667</v>
      </c>
      <c r="D1401" s="113">
        <v>116</v>
      </c>
      <c r="E1401" s="113">
        <v>176</v>
      </c>
      <c r="F1401" s="113">
        <v>-0.13909002964886674</v>
      </c>
    </row>
    <row r="1402" spans="2:6" x14ac:dyDescent="0.3">
      <c r="B1402" s="113">
        <v>1398</v>
      </c>
      <c r="C1402" s="113">
        <v>116.5</v>
      </c>
      <c r="D1402" s="113">
        <v>116</v>
      </c>
      <c r="E1402" s="113">
        <v>176</v>
      </c>
      <c r="F1402" s="113">
        <v>-0.13909002964886674</v>
      </c>
    </row>
    <row r="1403" spans="2:6" x14ac:dyDescent="0.3">
      <c r="B1403" s="113">
        <v>1399</v>
      </c>
      <c r="C1403" s="113">
        <v>116.58333333333333</v>
      </c>
      <c r="D1403" s="113">
        <v>116</v>
      </c>
      <c r="E1403" s="113">
        <v>176</v>
      </c>
      <c r="F1403" s="113">
        <v>-0.13909002964886674</v>
      </c>
    </row>
    <row r="1404" spans="2:6" x14ac:dyDescent="0.3">
      <c r="B1404" s="113">
        <v>1400</v>
      </c>
      <c r="C1404" s="113">
        <v>116.66666666666667</v>
      </c>
      <c r="D1404" s="113">
        <v>116</v>
      </c>
      <c r="E1404" s="113">
        <v>176</v>
      </c>
      <c r="F1404" s="113">
        <v>-0.13909002964886674</v>
      </c>
    </row>
    <row r="1405" spans="2:6" x14ac:dyDescent="0.3">
      <c r="B1405" s="113">
        <v>1401</v>
      </c>
      <c r="C1405" s="113">
        <v>116.75</v>
      </c>
      <c r="D1405" s="113">
        <v>116</v>
      </c>
      <c r="E1405" s="113">
        <v>176</v>
      </c>
      <c r="F1405" s="113">
        <v>-0.13909002964886674</v>
      </c>
    </row>
    <row r="1406" spans="2:6" x14ac:dyDescent="0.3">
      <c r="B1406" s="113">
        <v>1402</v>
      </c>
      <c r="C1406" s="113">
        <v>116.83333333333333</v>
      </c>
      <c r="D1406" s="113">
        <v>116</v>
      </c>
      <c r="E1406" s="113">
        <v>176</v>
      </c>
      <c r="F1406" s="113">
        <v>-0.13909002964886674</v>
      </c>
    </row>
    <row r="1407" spans="2:6" x14ac:dyDescent="0.3">
      <c r="B1407" s="113">
        <v>1403</v>
      </c>
      <c r="C1407" s="113">
        <v>116.91666666666667</v>
      </c>
      <c r="D1407" s="113">
        <v>116</v>
      </c>
      <c r="E1407" s="113">
        <v>176</v>
      </c>
      <c r="F1407" s="113">
        <v>-0.13909002964886674</v>
      </c>
    </row>
    <row r="1408" spans="2:6" x14ac:dyDescent="0.3">
      <c r="B1408" s="113">
        <v>1404</v>
      </c>
      <c r="C1408" s="113">
        <v>117</v>
      </c>
      <c r="D1408" s="113">
        <v>117</v>
      </c>
      <c r="E1408" s="113">
        <v>177</v>
      </c>
      <c r="F1408" s="113">
        <v>-0.13909002964886674</v>
      </c>
    </row>
    <row r="1409" spans="2:6" x14ac:dyDescent="0.3">
      <c r="B1409" s="113">
        <v>1405</v>
      </c>
      <c r="C1409" s="113">
        <v>117.08333333333333</v>
      </c>
      <c r="D1409" s="113">
        <v>117</v>
      </c>
      <c r="E1409" s="113">
        <v>177</v>
      </c>
      <c r="F1409" s="113">
        <v>-0.13909002964886674</v>
      </c>
    </row>
    <row r="1410" spans="2:6" x14ac:dyDescent="0.3">
      <c r="B1410" s="113">
        <v>1406</v>
      </c>
      <c r="C1410" s="113">
        <v>117.16666666666667</v>
      </c>
      <c r="D1410" s="113">
        <v>117</v>
      </c>
      <c r="E1410" s="113">
        <v>177</v>
      </c>
      <c r="F1410" s="113">
        <v>-0.13909002964886674</v>
      </c>
    </row>
    <row r="1411" spans="2:6" x14ac:dyDescent="0.3">
      <c r="B1411" s="113">
        <v>1407</v>
      </c>
      <c r="C1411" s="113">
        <v>117.25</v>
      </c>
      <c r="D1411" s="113">
        <v>117</v>
      </c>
      <c r="E1411" s="113">
        <v>177</v>
      </c>
      <c r="F1411" s="113">
        <v>-0.13909002964886674</v>
      </c>
    </row>
    <row r="1412" spans="2:6" x14ac:dyDescent="0.3">
      <c r="B1412" s="113">
        <v>1408</v>
      </c>
      <c r="C1412" s="113">
        <v>117.33333333333333</v>
      </c>
      <c r="D1412" s="113">
        <v>117</v>
      </c>
      <c r="E1412" s="113">
        <v>177</v>
      </c>
      <c r="F1412" s="113">
        <v>-0.14519760002988347</v>
      </c>
    </row>
    <row r="1413" spans="2:6" x14ac:dyDescent="0.3">
      <c r="B1413" s="113">
        <v>1409</v>
      </c>
      <c r="C1413" s="113">
        <v>117.41666666666667</v>
      </c>
      <c r="D1413" s="113">
        <v>117</v>
      </c>
      <c r="E1413" s="113">
        <v>177</v>
      </c>
      <c r="F1413" s="113">
        <v>-0.14519760002988347</v>
      </c>
    </row>
    <row r="1414" spans="2:6" x14ac:dyDescent="0.3">
      <c r="B1414" s="113">
        <v>1410</v>
      </c>
      <c r="C1414" s="113">
        <v>117.5</v>
      </c>
      <c r="D1414" s="113">
        <v>117</v>
      </c>
      <c r="E1414" s="113">
        <v>177</v>
      </c>
      <c r="F1414" s="113">
        <v>-0.14519760002988347</v>
      </c>
    </row>
    <row r="1415" spans="2:6" x14ac:dyDescent="0.3">
      <c r="B1415" s="113">
        <v>1411</v>
      </c>
      <c r="C1415" s="113">
        <v>117.58333333333333</v>
      </c>
      <c r="D1415" s="113">
        <v>117</v>
      </c>
      <c r="E1415" s="113">
        <v>177</v>
      </c>
      <c r="F1415" s="113">
        <v>-0.14519760002988347</v>
      </c>
    </row>
    <row r="1416" spans="2:6" x14ac:dyDescent="0.3">
      <c r="B1416" s="113">
        <v>1412</v>
      </c>
      <c r="C1416" s="113">
        <v>117.66666666666667</v>
      </c>
      <c r="D1416" s="113">
        <v>117</v>
      </c>
      <c r="E1416" s="113">
        <v>177</v>
      </c>
      <c r="F1416" s="113">
        <v>-0.14519760002988347</v>
      </c>
    </row>
    <row r="1417" spans="2:6" x14ac:dyDescent="0.3">
      <c r="B1417" s="113">
        <v>1413</v>
      </c>
      <c r="C1417" s="113">
        <v>117.75</v>
      </c>
      <c r="D1417" s="113">
        <v>117</v>
      </c>
      <c r="E1417" s="113">
        <v>177</v>
      </c>
      <c r="F1417" s="113">
        <v>-0.14519760002988347</v>
      </c>
    </row>
    <row r="1418" spans="2:6" x14ac:dyDescent="0.3">
      <c r="B1418" s="113">
        <v>1414</v>
      </c>
      <c r="C1418" s="113">
        <v>117.83333333333333</v>
      </c>
      <c r="D1418" s="113">
        <v>117</v>
      </c>
      <c r="E1418" s="113">
        <v>177</v>
      </c>
      <c r="F1418" s="113">
        <v>-0.14519760002988347</v>
      </c>
    </row>
    <row r="1419" spans="2:6" x14ac:dyDescent="0.3">
      <c r="B1419" s="113">
        <v>1415</v>
      </c>
      <c r="C1419" s="113">
        <v>117.91666666666667</v>
      </c>
      <c r="D1419" s="113">
        <v>117</v>
      </c>
      <c r="E1419" s="113">
        <v>177</v>
      </c>
      <c r="F1419" s="113">
        <v>-0.14519760002988347</v>
      </c>
    </row>
    <row r="1420" spans="2:6" x14ac:dyDescent="0.3">
      <c r="B1420" s="113">
        <v>1416</v>
      </c>
      <c r="C1420" s="113">
        <v>118</v>
      </c>
      <c r="D1420" s="113">
        <v>118</v>
      </c>
      <c r="E1420" s="113">
        <v>178</v>
      </c>
      <c r="F1420" s="113">
        <v>-0.14519760002988347</v>
      </c>
    </row>
    <row r="1421" spans="2:6" x14ac:dyDescent="0.3">
      <c r="B1421" s="113">
        <v>1417</v>
      </c>
      <c r="C1421" s="113">
        <v>118.08333333333333</v>
      </c>
      <c r="D1421" s="113">
        <v>118</v>
      </c>
      <c r="E1421" s="113">
        <v>178</v>
      </c>
      <c r="F1421" s="113">
        <v>-0.14519760002988347</v>
      </c>
    </row>
    <row r="1422" spans="2:6" x14ac:dyDescent="0.3">
      <c r="B1422" s="113">
        <v>1418</v>
      </c>
      <c r="C1422" s="113">
        <v>118.16666666666667</v>
      </c>
      <c r="D1422" s="113">
        <v>118</v>
      </c>
      <c r="E1422" s="113">
        <v>178</v>
      </c>
      <c r="F1422" s="113">
        <v>-0.14519760002988347</v>
      </c>
    </row>
    <row r="1423" spans="2:6" x14ac:dyDescent="0.3">
      <c r="B1423" s="113">
        <v>1419</v>
      </c>
      <c r="C1423" s="113">
        <v>118.25</v>
      </c>
      <c r="D1423" s="113">
        <v>118</v>
      </c>
      <c r="E1423" s="113">
        <v>178</v>
      </c>
      <c r="F1423" s="113">
        <v>-0.14519760002988347</v>
      </c>
    </row>
    <row r="1424" spans="2:6" x14ac:dyDescent="0.3">
      <c r="B1424" s="113">
        <v>1420</v>
      </c>
      <c r="C1424" s="113">
        <v>118.33333333333333</v>
      </c>
      <c r="D1424" s="113">
        <v>118</v>
      </c>
      <c r="E1424" s="113">
        <v>178</v>
      </c>
      <c r="F1424" s="113">
        <v>-0.14519760002988347</v>
      </c>
    </row>
    <row r="1425" spans="2:6" x14ac:dyDescent="0.3">
      <c r="B1425" s="113">
        <v>1421</v>
      </c>
      <c r="C1425" s="113">
        <v>118.41666666666667</v>
      </c>
      <c r="D1425" s="113">
        <v>118</v>
      </c>
      <c r="E1425" s="113">
        <v>178</v>
      </c>
      <c r="F1425" s="113">
        <v>-0.14519760002988347</v>
      </c>
    </row>
    <row r="1426" spans="2:6" x14ac:dyDescent="0.3">
      <c r="B1426" s="113">
        <v>1422</v>
      </c>
      <c r="C1426" s="113">
        <v>118.5</v>
      </c>
      <c r="D1426" s="113">
        <v>118</v>
      </c>
      <c r="E1426" s="113">
        <v>178</v>
      </c>
      <c r="F1426" s="113">
        <v>-0.14519760002988347</v>
      </c>
    </row>
    <row r="1427" spans="2:6" x14ac:dyDescent="0.3">
      <c r="B1427" s="113">
        <v>1423</v>
      </c>
      <c r="C1427" s="113">
        <v>118.58333333333333</v>
      </c>
      <c r="D1427" s="113">
        <v>118</v>
      </c>
      <c r="E1427" s="113">
        <v>178</v>
      </c>
      <c r="F1427" s="113">
        <v>-0.14519760002988347</v>
      </c>
    </row>
    <row r="1428" spans="2:6" x14ac:dyDescent="0.3">
      <c r="B1428" s="113">
        <v>1424</v>
      </c>
      <c r="C1428" s="113">
        <v>118.66666666666667</v>
      </c>
      <c r="D1428" s="113">
        <v>118</v>
      </c>
      <c r="E1428" s="113">
        <v>178</v>
      </c>
      <c r="F1428" s="113">
        <v>-0.14519760002988347</v>
      </c>
    </row>
    <row r="1429" spans="2:6" x14ac:dyDescent="0.3">
      <c r="B1429" s="113">
        <v>1425</v>
      </c>
      <c r="C1429" s="113">
        <v>118.75</v>
      </c>
      <c r="D1429" s="113">
        <v>118</v>
      </c>
      <c r="E1429" s="113">
        <v>178</v>
      </c>
      <c r="F1429" s="113">
        <v>-0.14519760002988347</v>
      </c>
    </row>
    <row r="1430" spans="2:6" x14ac:dyDescent="0.3">
      <c r="B1430" s="113">
        <v>1426</v>
      </c>
      <c r="C1430" s="113">
        <v>118.83333333333333</v>
      </c>
      <c r="D1430" s="113">
        <v>118</v>
      </c>
      <c r="E1430" s="113">
        <v>178</v>
      </c>
      <c r="F1430" s="113">
        <v>-0.14519760002988347</v>
      </c>
    </row>
    <row r="1431" spans="2:6" x14ac:dyDescent="0.3">
      <c r="B1431" s="113">
        <v>1427</v>
      </c>
      <c r="C1431" s="113">
        <v>118.91666666666667</v>
      </c>
      <c r="D1431" s="113">
        <v>118</v>
      </c>
      <c r="E1431" s="113">
        <v>178</v>
      </c>
      <c r="F1431" s="113">
        <v>-0.14519760002988347</v>
      </c>
    </row>
    <row r="1432" spans="2:6" x14ac:dyDescent="0.3">
      <c r="B1432" s="113">
        <v>1428</v>
      </c>
      <c r="C1432" s="113">
        <v>119</v>
      </c>
      <c r="D1432" s="113">
        <v>119</v>
      </c>
      <c r="E1432" s="113">
        <v>179</v>
      </c>
      <c r="F1432" s="113">
        <v>-0.14519760002988347</v>
      </c>
    </row>
    <row r="1433" spans="2:6" x14ac:dyDescent="0.3">
      <c r="B1433" s="113">
        <v>1429</v>
      </c>
      <c r="C1433" s="113">
        <v>119.08333333333333</v>
      </c>
      <c r="D1433" s="113">
        <v>119</v>
      </c>
      <c r="E1433" s="113">
        <v>179</v>
      </c>
      <c r="F1433" s="113">
        <v>-0.14519760002988347</v>
      </c>
    </row>
    <row r="1434" spans="2:6" x14ac:dyDescent="0.3">
      <c r="B1434" s="113">
        <v>1430</v>
      </c>
      <c r="C1434" s="113">
        <v>119.16666666666667</v>
      </c>
      <c r="D1434" s="113">
        <v>119</v>
      </c>
      <c r="E1434" s="113">
        <v>179</v>
      </c>
      <c r="F1434" s="113">
        <v>-0.14519760002988347</v>
      </c>
    </row>
    <row r="1435" spans="2:6" x14ac:dyDescent="0.3">
      <c r="B1435" s="113">
        <v>1431</v>
      </c>
      <c r="C1435" s="113">
        <v>119.25</v>
      </c>
      <c r="D1435" s="113">
        <v>119</v>
      </c>
      <c r="E1435" s="113">
        <v>179</v>
      </c>
      <c r="F1435" s="113">
        <v>-0.14519760002988347</v>
      </c>
    </row>
    <row r="1436" spans="2:6" x14ac:dyDescent="0.3">
      <c r="B1436" s="113">
        <v>1432</v>
      </c>
      <c r="C1436" s="113">
        <v>119.33333333333333</v>
      </c>
      <c r="D1436" s="113">
        <v>119</v>
      </c>
      <c r="E1436" s="113">
        <v>179</v>
      </c>
      <c r="F1436" s="113">
        <v>-0.14519760002988347</v>
      </c>
    </row>
    <row r="1437" spans="2:6" x14ac:dyDescent="0.3">
      <c r="B1437" s="113">
        <v>1433</v>
      </c>
      <c r="C1437" s="113">
        <v>119.41666666666667</v>
      </c>
      <c r="D1437" s="113">
        <v>119</v>
      </c>
      <c r="E1437" s="113">
        <v>179</v>
      </c>
      <c r="F1437" s="113">
        <v>-0.14519760002988347</v>
      </c>
    </row>
    <row r="1438" spans="2:6" x14ac:dyDescent="0.3">
      <c r="B1438" s="113">
        <v>1434</v>
      </c>
      <c r="C1438" s="113">
        <v>119.5</v>
      </c>
      <c r="D1438" s="113">
        <v>119</v>
      </c>
      <c r="E1438" s="113">
        <v>179</v>
      </c>
      <c r="F1438" s="113">
        <v>-0.14519760002988347</v>
      </c>
    </row>
    <row r="1439" spans="2:6" x14ac:dyDescent="0.3">
      <c r="B1439" s="113">
        <v>1435</v>
      </c>
      <c r="C1439" s="113">
        <v>119.58333333333333</v>
      </c>
      <c r="D1439" s="113">
        <v>119</v>
      </c>
      <c r="E1439" s="113">
        <v>179</v>
      </c>
      <c r="F1439" s="113">
        <v>-0.14519760002988347</v>
      </c>
    </row>
    <row r="1440" spans="2:6" x14ac:dyDescent="0.3">
      <c r="B1440" s="113">
        <v>1436</v>
      </c>
      <c r="C1440" s="113">
        <v>119.66666666666667</v>
      </c>
      <c r="D1440" s="113">
        <v>119</v>
      </c>
      <c r="E1440" s="113">
        <v>179</v>
      </c>
      <c r="F1440" s="113">
        <v>-0.14519760002988347</v>
      </c>
    </row>
    <row r="1441" spans="2:6" x14ac:dyDescent="0.3">
      <c r="B1441" s="113">
        <v>1437</v>
      </c>
      <c r="C1441" s="113">
        <v>119.75</v>
      </c>
      <c r="D1441" s="113">
        <v>119</v>
      </c>
      <c r="E1441" s="113">
        <v>179</v>
      </c>
      <c r="F1441" s="113">
        <v>-0.14519760002988347</v>
      </c>
    </row>
    <row r="1442" spans="2:6" x14ac:dyDescent="0.3">
      <c r="B1442" s="113">
        <v>1438</v>
      </c>
      <c r="C1442" s="113">
        <v>119.83333333333333</v>
      </c>
      <c r="D1442" s="113">
        <v>119</v>
      </c>
      <c r="E1442" s="113">
        <v>179</v>
      </c>
      <c r="F1442" s="113">
        <v>-0.14519760002988347</v>
      </c>
    </row>
    <row r="1443" spans="2:6" x14ac:dyDescent="0.3">
      <c r="B1443" s="113">
        <v>1439</v>
      </c>
      <c r="C1443" s="113">
        <v>119.91666666666667</v>
      </c>
      <c r="D1443" s="113">
        <v>119</v>
      </c>
      <c r="E1443" s="113">
        <v>179</v>
      </c>
      <c r="F1443" s="113">
        <v>-0.14519760002988347</v>
      </c>
    </row>
    <row r="1444" spans="2:6" x14ac:dyDescent="0.3">
      <c r="B1444" s="113">
        <v>1440</v>
      </c>
      <c r="C1444" s="113">
        <v>120</v>
      </c>
      <c r="D1444" s="113">
        <v>120</v>
      </c>
      <c r="E1444" s="113">
        <v>180</v>
      </c>
      <c r="F1444" s="113">
        <v>-0.14519760002988347</v>
      </c>
    </row>
    <row r="1445" spans="2:6" x14ac:dyDescent="0.3">
      <c r="B1445" s="113">
        <v>1441</v>
      </c>
      <c r="C1445" s="113">
        <v>120.08333333333333</v>
      </c>
      <c r="D1445" s="113">
        <v>120</v>
      </c>
      <c r="E1445" s="113">
        <v>180</v>
      </c>
      <c r="F1445" s="113">
        <v>-0.14519760002988347</v>
      </c>
    </row>
    <row r="1446" spans="2:6" x14ac:dyDescent="0.3">
      <c r="B1446" s="113">
        <v>1442</v>
      </c>
      <c r="C1446" s="113">
        <v>120.16666666666667</v>
      </c>
      <c r="D1446" s="113">
        <v>120</v>
      </c>
      <c r="E1446" s="113">
        <v>180</v>
      </c>
      <c r="F1446" s="113">
        <v>-0.14519760002988347</v>
      </c>
    </row>
    <row r="1447" spans="2:6" x14ac:dyDescent="0.3">
      <c r="B1447" s="113">
        <v>1443</v>
      </c>
      <c r="C1447" s="113">
        <v>120.25</v>
      </c>
      <c r="D1447" s="113">
        <v>120</v>
      </c>
      <c r="E1447" s="113">
        <v>180</v>
      </c>
      <c r="F1447" s="113">
        <v>-0.14519760002988347</v>
      </c>
    </row>
    <row r="1448" spans="2:6" x14ac:dyDescent="0.3">
      <c r="B1448" s="113">
        <v>1444</v>
      </c>
      <c r="C1448" s="113">
        <v>120.33333333333333</v>
      </c>
      <c r="D1448" s="113">
        <v>120</v>
      </c>
      <c r="E1448" s="113">
        <v>180</v>
      </c>
      <c r="F1448" s="113">
        <v>-0.14519760002988347</v>
      </c>
    </row>
    <row r="1449" spans="2:6" x14ac:dyDescent="0.3">
      <c r="B1449" s="113">
        <v>1445</v>
      </c>
      <c r="C1449" s="113">
        <v>120.41666666666667</v>
      </c>
      <c r="D1449" s="113">
        <v>120</v>
      </c>
      <c r="E1449" s="113">
        <v>180</v>
      </c>
      <c r="F1449" s="113">
        <v>-0.14519760002988347</v>
      </c>
    </row>
    <row r="1450" spans="2:6" x14ac:dyDescent="0.3">
      <c r="B1450" s="113">
        <v>1446</v>
      </c>
      <c r="C1450" s="113">
        <v>120.5</v>
      </c>
      <c r="D1450" s="113">
        <v>120</v>
      </c>
      <c r="E1450" s="113">
        <v>180</v>
      </c>
      <c r="F1450" s="113">
        <v>-0.14519760002988347</v>
      </c>
    </row>
    <row r="1451" spans="2:6" x14ac:dyDescent="0.3">
      <c r="B1451" s="113">
        <v>1447</v>
      </c>
      <c r="C1451" s="113">
        <v>120.58333333333333</v>
      </c>
      <c r="D1451" s="113">
        <v>120</v>
      </c>
      <c r="E1451" s="113">
        <v>180</v>
      </c>
      <c r="F1451" s="113">
        <v>-0.14519760002988347</v>
      </c>
    </row>
    <row r="1452" spans="2:6" x14ac:dyDescent="0.3">
      <c r="B1452" s="113">
        <v>1448</v>
      </c>
      <c r="C1452" s="113">
        <v>120.66666666666667</v>
      </c>
      <c r="D1452" s="113">
        <v>120</v>
      </c>
      <c r="E1452" s="113">
        <v>180</v>
      </c>
      <c r="F1452" s="113">
        <v>-0.14519760002988347</v>
      </c>
    </row>
    <row r="1453" spans="2:6" x14ac:dyDescent="0.3">
      <c r="B1453" s="113">
        <v>1449</v>
      </c>
      <c r="C1453" s="113">
        <v>120.75</v>
      </c>
      <c r="D1453" s="113">
        <v>120</v>
      </c>
      <c r="E1453" s="113">
        <v>180</v>
      </c>
      <c r="F1453" s="113">
        <v>-0.14519760002988347</v>
      </c>
    </row>
    <row r="1454" spans="2:6" x14ac:dyDescent="0.3">
      <c r="B1454" s="113">
        <v>1450</v>
      </c>
      <c r="C1454" s="113">
        <v>120.83333333333333</v>
      </c>
      <c r="D1454" s="113">
        <v>120</v>
      </c>
      <c r="E1454" s="113">
        <v>180</v>
      </c>
      <c r="F1454" s="113">
        <v>-0.14519760002988347</v>
      </c>
    </row>
    <row r="1455" spans="2:6" x14ac:dyDescent="0.3">
      <c r="B1455" s="113">
        <v>1451</v>
      </c>
      <c r="C1455" s="113">
        <v>120.91666666666667</v>
      </c>
      <c r="D1455" s="113">
        <v>120</v>
      </c>
      <c r="E1455" s="113">
        <v>180</v>
      </c>
      <c r="F1455" s="113">
        <v>-0.14519760002988347</v>
      </c>
    </row>
    <row r="1456" spans="2:6" x14ac:dyDescent="0.3">
      <c r="B1456" s="113">
        <v>1452</v>
      </c>
      <c r="C1456" s="113">
        <v>121</v>
      </c>
      <c r="D1456" s="113">
        <v>121</v>
      </c>
      <c r="E1456" s="113">
        <v>181</v>
      </c>
      <c r="F1456" s="113">
        <v>-0.14519760002988347</v>
      </c>
    </row>
    <row r="1457" spans="2:6" x14ac:dyDescent="0.3">
      <c r="B1457" s="113">
        <v>1453</v>
      </c>
      <c r="C1457" s="113">
        <v>121.08333333333333</v>
      </c>
      <c r="D1457" s="113">
        <v>121</v>
      </c>
      <c r="E1457" s="113">
        <v>181</v>
      </c>
      <c r="F1457" s="113">
        <v>-0.14519760002988347</v>
      </c>
    </row>
    <row r="1458" spans="2:6" x14ac:dyDescent="0.3">
      <c r="B1458" s="113">
        <v>1454</v>
      </c>
      <c r="C1458" s="113">
        <v>121.16666666666667</v>
      </c>
      <c r="D1458" s="113">
        <v>121</v>
      </c>
      <c r="E1458" s="113">
        <v>181</v>
      </c>
      <c r="F1458" s="113">
        <v>-0.14519760002988347</v>
      </c>
    </row>
    <row r="1459" spans="2:6" x14ac:dyDescent="0.3">
      <c r="B1459" s="113">
        <v>1455</v>
      </c>
      <c r="C1459" s="113">
        <v>121.25</v>
      </c>
      <c r="D1459" s="113">
        <v>121</v>
      </c>
      <c r="E1459" s="113">
        <v>181</v>
      </c>
      <c r="F1459" s="113">
        <v>-0.14519760002988347</v>
      </c>
    </row>
    <row r="1460" spans="2:6" x14ac:dyDescent="0.3">
      <c r="B1460" s="113">
        <v>1456</v>
      </c>
      <c r="C1460" s="113">
        <v>121.33333333333333</v>
      </c>
      <c r="D1460" s="113">
        <v>121</v>
      </c>
      <c r="E1460" s="113">
        <v>181</v>
      </c>
      <c r="F1460" s="113">
        <v>-0.14519760002988347</v>
      </c>
    </row>
    <row r="1461" spans="2:6" x14ac:dyDescent="0.3">
      <c r="B1461" s="113">
        <v>1457</v>
      </c>
      <c r="C1461" s="113">
        <v>121.41666666666667</v>
      </c>
      <c r="D1461" s="113">
        <v>121</v>
      </c>
      <c r="E1461" s="113">
        <v>181</v>
      </c>
      <c r="F1461" s="113">
        <v>-0.14519760002988347</v>
      </c>
    </row>
    <row r="1462" spans="2:6" x14ac:dyDescent="0.3">
      <c r="B1462" s="113">
        <v>1458</v>
      </c>
      <c r="C1462" s="113">
        <v>121.5</v>
      </c>
      <c r="D1462" s="113">
        <v>121</v>
      </c>
      <c r="E1462" s="113">
        <v>181</v>
      </c>
      <c r="F1462" s="113">
        <v>-0.14519760002988347</v>
      </c>
    </row>
    <row r="1463" spans="2:6" x14ac:dyDescent="0.3">
      <c r="B1463" s="113">
        <v>1459</v>
      </c>
      <c r="C1463" s="113">
        <v>121.58333333333333</v>
      </c>
      <c r="D1463" s="113">
        <v>121</v>
      </c>
      <c r="E1463" s="113">
        <v>181</v>
      </c>
      <c r="F1463" s="113">
        <v>-0.14519760002988347</v>
      </c>
    </row>
    <row r="1464" spans="2:6" x14ac:dyDescent="0.3">
      <c r="B1464" s="113">
        <v>1460</v>
      </c>
      <c r="C1464" s="113">
        <v>121.66666666666667</v>
      </c>
      <c r="D1464" s="113">
        <v>121</v>
      </c>
      <c r="E1464" s="113">
        <v>181</v>
      </c>
      <c r="F1464" s="113">
        <v>-0.14519760002988347</v>
      </c>
    </row>
    <row r="1465" spans="2:6" x14ac:dyDescent="0.3">
      <c r="B1465" s="113">
        <v>1461</v>
      </c>
      <c r="C1465" s="113">
        <v>121.75</v>
      </c>
      <c r="D1465" s="113">
        <v>121</v>
      </c>
      <c r="E1465" s="113">
        <v>181</v>
      </c>
      <c r="F1465" s="113">
        <v>-0.15137478645152125</v>
      </c>
    </row>
    <row r="1466" spans="2:6" x14ac:dyDescent="0.3">
      <c r="B1466" s="113">
        <v>1462</v>
      </c>
      <c r="C1466" s="113">
        <v>121.83333333333333</v>
      </c>
      <c r="D1466" s="113">
        <v>121</v>
      </c>
      <c r="E1466" s="113">
        <v>181</v>
      </c>
      <c r="F1466" s="113">
        <v>-0.15137478645152125</v>
      </c>
    </row>
    <row r="1467" spans="2:6" x14ac:dyDescent="0.3">
      <c r="B1467" s="113">
        <v>1463</v>
      </c>
      <c r="C1467" s="113">
        <v>121.91666666666667</v>
      </c>
      <c r="D1467" s="113">
        <v>121</v>
      </c>
      <c r="E1467" s="113">
        <v>181</v>
      </c>
      <c r="F1467" s="113">
        <v>-0.15137478645152125</v>
      </c>
    </row>
    <row r="1468" spans="2:6" x14ac:dyDescent="0.3">
      <c r="B1468" s="113">
        <v>1464</v>
      </c>
      <c r="C1468" s="113">
        <v>122</v>
      </c>
      <c r="D1468" s="113">
        <v>122</v>
      </c>
      <c r="E1468" s="113">
        <v>182</v>
      </c>
      <c r="F1468" s="113">
        <v>-0.15137478645152125</v>
      </c>
    </row>
    <row r="1469" spans="2:6" x14ac:dyDescent="0.3">
      <c r="B1469" s="113">
        <v>1465</v>
      </c>
      <c r="C1469" s="113">
        <v>122.08333333333333</v>
      </c>
      <c r="D1469" s="113">
        <v>122</v>
      </c>
      <c r="E1469" s="113">
        <v>182</v>
      </c>
      <c r="F1469" s="113">
        <v>-0.15137478645152125</v>
      </c>
    </row>
    <row r="1470" spans="2:6" x14ac:dyDescent="0.3">
      <c r="B1470" s="113">
        <v>1466</v>
      </c>
      <c r="C1470" s="113">
        <v>122.16666666666667</v>
      </c>
      <c r="D1470" s="113">
        <v>122</v>
      </c>
      <c r="E1470" s="113">
        <v>182</v>
      </c>
      <c r="F1470" s="113">
        <v>-0.15137478645152125</v>
      </c>
    </row>
    <row r="1471" spans="2:6" x14ac:dyDescent="0.3">
      <c r="B1471" s="113">
        <v>1467</v>
      </c>
      <c r="C1471" s="113">
        <v>122.25</v>
      </c>
      <c r="D1471" s="113">
        <v>122</v>
      </c>
      <c r="E1471" s="113">
        <v>182</v>
      </c>
      <c r="F1471" s="113">
        <v>-0.15137478645152125</v>
      </c>
    </row>
    <row r="1472" spans="2:6" x14ac:dyDescent="0.3">
      <c r="B1472" s="113">
        <v>1468</v>
      </c>
      <c r="C1472" s="113">
        <v>122.33333333333333</v>
      </c>
      <c r="D1472" s="113">
        <v>122</v>
      </c>
      <c r="E1472" s="113">
        <v>182</v>
      </c>
      <c r="F1472" s="113">
        <v>-0.15137478645152125</v>
      </c>
    </row>
    <row r="1473" spans="2:6" x14ac:dyDescent="0.3">
      <c r="B1473" s="113">
        <v>1469</v>
      </c>
      <c r="C1473" s="113">
        <v>122.41666666666667</v>
      </c>
      <c r="D1473" s="113">
        <v>122</v>
      </c>
      <c r="E1473" s="113">
        <v>182</v>
      </c>
      <c r="F1473" s="113">
        <v>-0.15137478645152125</v>
      </c>
    </row>
    <row r="1474" spans="2:6" x14ac:dyDescent="0.3">
      <c r="B1474" s="113">
        <v>1470</v>
      </c>
      <c r="C1474" s="113">
        <v>122.5</v>
      </c>
      <c r="D1474" s="113">
        <v>122</v>
      </c>
      <c r="E1474" s="113">
        <v>182</v>
      </c>
      <c r="F1474" s="113">
        <v>-0.15137478645152125</v>
      </c>
    </row>
    <row r="1475" spans="2:6" x14ac:dyDescent="0.3">
      <c r="B1475" s="113">
        <v>1471</v>
      </c>
      <c r="C1475" s="113">
        <v>122.58333333333333</v>
      </c>
      <c r="D1475" s="113">
        <v>122</v>
      </c>
      <c r="E1475" s="113">
        <v>182</v>
      </c>
      <c r="F1475" s="113">
        <v>-0.15137478645152125</v>
      </c>
    </row>
    <row r="1476" spans="2:6" x14ac:dyDescent="0.3">
      <c r="B1476" s="113">
        <v>1472</v>
      </c>
      <c r="C1476" s="113">
        <v>122.66666666666667</v>
      </c>
      <c r="D1476" s="113">
        <v>122</v>
      </c>
      <c r="E1476" s="113">
        <v>182</v>
      </c>
      <c r="F1476" s="113">
        <v>-0.15137478645152125</v>
      </c>
    </row>
    <row r="1477" spans="2:6" x14ac:dyDescent="0.3">
      <c r="B1477" s="113">
        <v>1473</v>
      </c>
      <c r="C1477" s="113">
        <v>122.75</v>
      </c>
      <c r="D1477" s="113">
        <v>122</v>
      </c>
      <c r="E1477" s="113">
        <v>182</v>
      </c>
      <c r="F1477" s="113">
        <v>-0.15137478645152125</v>
      </c>
    </row>
    <row r="1478" spans="2:6" x14ac:dyDescent="0.3">
      <c r="B1478" s="113">
        <v>1474</v>
      </c>
      <c r="C1478" s="113">
        <v>122.83333333333333</v>
      </c>
      <c r="D1478" s="113">
        <v>122</v>
      </c>
      <c r="E1478" s="113">
        <v>182</v>
      </c>
      <c r="F1478" s="113">
        <v>-0.15137478645152125</v>
      </c>
    </row>
    <row r="1479" spans="2:6" x14ac:dyDescent="0.3">
      <c r="B1479" s="113">
        <v>1475</v>
      </c>
      <c r="C1479" s="113">
        <v>122.91666666666667</v>
      </c>
      <c r="D1479" s="113">
        <v>122</v>
      </c>
      <c r="E1479" s="113">
        <v>182</v>
      </c>
      <c r="F1479" s="113">
        <v>-0.15137478645152125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692AFF0777D43B7B6BBE0B3D4C826" ma:contentTypeVersion="13" ma:contentTypeDescription="Create a new document." ma:contentTypeScope="" ma:versionID="6a8b1d08d39ed3643b78b5dc6d49ada4">
  <xsd:schema xmlns:xsd="http://www.w3.org/2001/XMLSchema" xmlns:xs="http://www.w3.org/2001/XMLSchema" xmlns:p="http://schemas.microsoft.com/office/2006/metadata/properties" xmlns:ns2="ca0c100f-9080-4401-abf7-ef30e9345fd3" xmlns:ns3="c7328b9c-3303-4449-b376-f06d03647e58" targetNamespace="http://schemas.microsoft.com/office/2006/metadata/properties" ma:root="true" ma:fieldsID="8868adc3b61bb46b54684721a1207d09" ns2:_="" ns3:_="">
    <xsd:import namespace="ca0c100f-9080-4401-abf7-ef30e9345fd3"/>
    <xsd:import namespace="c7328b9c-3303-4449-b376-f06d03647e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0c100f-9080-4401-abf7-ef30e9345f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1249136-7d93-477b-8e64-b3ee4c7290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328b9c-3303-4449-b376-f06d03647e5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9266cd9-c4ce-43f2-902c-b6fce037ea18}" ma:internalName="TaxCatchAll" ma:showField="CatchAllData" ma:web="c7328b9c-3303-4449-b376-f06d03647e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a0c100f-9080-4401-abf7-ef30e9345fd3">
      <Terms xmlns="http://schemas.microsoft.com/office/infopath/2007/PartnerControls"/>
    </lcf76f155ced4ddcb4097134ff3c332f>
    <TaxCatchAll xmlns="c7328b9c-3303-4449-b376-f06d03647e58" xsi:nil="true"/>
  </documentManagement>
</p:properties>
</file>

<file path=customXml/itemProps1.xml><?xml version="1.0" encoding="utf-8"?>
<ds:datastoreItem xmlns:ds="http://schemas.openxmlformats.org/officeDocument/2006/customXml" ds:itemID="{72EBE181-56E0-4CB1-B22F-F571E5AEA9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BFE62-B3E3-4A3A-8C00-73A3810195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0c100f-9080-4401-abf7-ef30e9345fd3"/>
    <ds:schemaRef ds:uri="c7328b9c-3303-4449-b376-f06d03647e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447D06-92F6-456B-9AF5-2EC40A0CF379}">
  <ds:schemaRefs>
    <ds:schemaRef ds:uri="http://www.w3.org/XML/1998/namespace"/>
    <ds:schemaRef ds:uri="c7328b9c-3303-4449-b376-f06d03647e58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ca0c100f-9080-4401-abf7-ef30e9345fd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89</vt:i4>
      </vt:variant>
    </vt:vector>
  </HeadingPairs>
  <TitlesOfParts>
    <vt:vector size="100" baseType="lpstr">
      <vt:lpstr>Controls</vt:lpstr>
      <vt:lpstr>Model Parameters</vt:lpstr>
      <vt:lpstr>Drug Cost</vt:lpstr>
      <vt:lpstr>Disease Management Costs</vt:lpstr>
      <vt:lpstr>Utilities</vt:lpstr>
      <vt:lpstr>Adverse Event</vt:lpstr>
      <vt:lpstr>AE Incidence</vt:lpstr>
      <vt:lpstr>End of Life cost</vt:lpstr>
      <vt:lpstr>Age related disutilities</vt:lpstr>
      <vt:lpstr>General Mortalities</vt:lpstr>
      <vt:lpstr>Parameters</vt:lpstr>
      <vt:lpstr>AE_alanine_cost</vt:lpstr>
      <vt:lpstr>AE_anemic_cost</vt:lpstr>
      <vt:lpstr>AE_appet_cost</vt:lpstr>
      <vt:lpstr>AE_aspar_cost</vt:lpstr>
      <vt:lpstr>AE_creatinine_cost</vt:lpstr>
      <vt:lpstr>AE_disutil_alanine</vt:lpstr>
      <vt:lpstr>AE_disutil_anemic</vt:lpstr>
      <vt:lpstr>AE_disutil_appetite</vt:lpstr>
      <vt:lpstr>AE_disutil_aspart</vt:lpstr>
      <vt:lpstr>AE_disutil_creatinine</vt:lpstr>
      <vt:lpstr>AE_disutil_headache</vt:lpstr>
      <vt:lpstr>AE_disutil_high_temp</vt:lpstr>
      <vt:lpstr>AE_disutil_hypo</vt:lpstr>
      <vt:lpstr>AE_disutil_nausea</vt:lpstr>
      <vt:lpstr>AE_disutil_oedema</vt:lpstr>
      <vt:lpstr>AE_disutil_vomit</vt:lpstr>
      <vt:lpstr>AE_headache_cost</vt:lpstr>
      <vt:lpstr>AE_high_temp_cost</vt:lpstr>
      <vt:lpstr>AE_hypo_cost</vt:lpstr>
      <vt:lpstr>AE_naus_cost</vt:lpstr>
      <vt:lpstr>AE_oedema_cost</vt:lpstr>
      <vt:lpstr>AE_vomit_cost</vt:lpstr>
      <vt:lpstr>chemo_bed_cost</vt:lpstr>
      <vt:lpstr>chemo_blood_test_cost</vt:lpstr>
      <vt:lpstr>chemo_electro_cost</vt:lpstr>
      <vt:lpstr>chemo_outp_service_cost</vt:lpstr>
      <vt:lpstr>chemo_sero_exam_cost</vt:lpstr>
      <vt:lpstr>chemo_stool_test_cost</vt:lpstr>
      <vt:lpstr>chemo_urine_test_cost</vt:lpstr>
      <vt:lpstr>con_disc</vt:lpstr>
      <vt:lpstr>con_DR_costs</vt:lpstr>
      <vt:lpstr>con_DR_QALYs</vt:lpstr>
      <vt:lpstr>con_HCC</vt:lpstr>
      <vt:lpstr>con_modelstructure</vt:lpstr>
      <vt:lpstr>con_modelstructure_code</vt:lpstr>
      <vt:lpstr>con_TWE</vt:lpstr>
      <vt:lpstr>con_WTP</vt:lpstr>
      <vt:lpstr>cycles_in_months</vt:lpstr>
      <vt:lpstr>first_bed_cost</vt:lpstr>
      <vt:lpstr>first_bone_scan_cost</vt:lpstr>
      <vt:lpstr>first_bronch_cost</vt:lpstr>
      <vt:lpstr>first_CT_cost</vt:lpstr>
      <vt:lpstr>first_fib_bronch_cost</vt:lpstr>
      <vt:lpstr>first_gene_seq_cost</vt:lpstr>
      <vt:lpstr>first_MRI_cost</vt:lpstr>
      <vt:lpstr>first_nurse_cost</vt:lpstr>
      <vt:lpstr>first_outp_service_cost</vt:lpstr>
      <vt:lpstr>guma_AE_incidence_alanine</vt:lpstr>
      <vt:lpstr>guma_AE_incidence_anemic</vt:lpstr>
      <vt:lpstr>guma_AE_incidence_appet</vt:lpstr>
      <vt:lpstr>guma_AE_incidence_aspart</vt:lpstr>
      <vt:lpstr>guma_AE_incidence_creatinine</vt:lpstr>
      <vt:lpstr>guma_AE_incidence_headache</vt:lpstr>
      <vt:lpstr>guma_AE_incidence_high_temp</vt:lpstr>
      <vt:lpstr>guma_AE_incidence_hypo</vt:lpstr>
      <vt:lpstr>guma_AE_incidence_nausea</vt:lpstr>
      <vt:lpstr>guma_AE_incidence_oedema</vt:lpstr>
      <vt:lpstr>guma_AE_incidence_vomit</vt:lpstr>
      <vt:lpstr>guma_OS_exp_lambda</vt:lpstr>
      <vt:lpstr>guma_per_cycle_drug_cost</vt:lpstr>
      <vt:lpstr>guma_PFS_lognorm_lambda</vt:lpstr>
      <vt:lpstr>guma_PFS_lognorm_sigma</vt:lpstr>
      <vt:lpstr>patient_mean_BSA</vt:lpstr>
      <vt:lpstr>patient_mean_weight</vt:lpstr>
      <vt:lpstr>peme_cisp_per_cycle_drug_cost</vt:lpstr>
      <vt:lpstr>return_blood_test_cost</vt:lpstr>
      <vt:lpstr>return_electro_cost</vt:lpstr>
      <vt:lpstr>return_sero_exam_cost</vt:lpstr>
      <vt:lpstr>return_stool_test_cost</vt:lpstr>
      <vt:lpstr>return_urine_test_cost</vt:lpstr>
      <vt:lpstr>savo_AE_incidence_alanine</vt:lpstr>
      <vt:lpstr>savo_AE_incidence_anemic</vt:lpstr>
      <vt:lpstr>savo_AE_incidence_appet</vt:lpstr>
      <vt:lpstr>savo_AE_incidence_aspart</vt:lpstr>
      <vt:lpstr>savo_AE_incidence_creatinine</vt:lpstr>
      <vt:lpstr>savo_AE_incidence_headache</vt:lpstr>
      <vt:lpstr>savo_AE_incidence_high_temp</vt:lpstr>
      <vt:lpstr>savo_AE_incidence_hypo</vt:lpstr>
      <vt:lpstr>savo_AE_incidence_nausea</vt:lpstr>
      <vt:lpstr>savo_AE_incidence_oedema</vt:lpstr>
      <vt:lpstr>savo_AE_incidence_vomit</vt:lpstr>
      <vt:lpstr>savo_OS_exp_lambda</vt:lpstr>
      <vt:lpstr>savo_per_cycle_drug_cost</vt:lpstr>
      <vt:lpstr>savo_PFS_lognorm_lambda</vt:lpstr>
      <vt:lpstr>savo_PFS_lognorm_sigma</vt:lpstr>
      <vt:lpstr>terminal_cost</vt:lpstr>
      <vt:lpstr>util_PD</vt:lpstr>
      <vt:lpstr>util_PFS</vt:lpstr>
      <vt:lpstr>utility_pfs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Aastha Bharti</dc:creator>
  <cp:keywords/>
  <dc:description/>
  <cp:lastModifiedBy>Abhijoy Kumar</cp:lastModifiedBy>
  <cp:revision/>
  <dcterms:created xsi:type="dcterms:W3CDTF">2024-11-26T11:23:17Z</dcterms:created>
  <dcterms:modified xsi:type="dcterms:W3CDTF">2025-10-06T07:57:45Z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0x010100F01692AFF0777D43B7B6BBE0B3D4C826</vt:lpwstr>
  </property>
  <property fmtid="{D5CDD505-2E9C-101B-9397-08002B2CF9AE}" pid="3" name="MediaServiceImageTags">
    <vt:lpwstr/>
  </property>
</Properties>
</file>