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hb11/main/Grad_Research/CM/project-pareto/pareto/case_studies/"/>
    </mc:Choice>
  </mc:AlternateContent>
  <xr:revisionPtr revIDLastSave="0" documentId="13_ncr:1_{7A8EE863-B27A-C04A-AE8C-54D2C0210B13}" xr6:coauthVersionLast="47" xr6:coauthVersionMax="47" xr10:uidLastSave="{00000000-0000-0000-0000-000000000000}"/>
  <bookViews>
    <workbookView xWindow="0" yWindow="760" windowWidth="30240" windowHeight="17620" tabRatio="834" firstSheet="76" activeTab="84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WaterQualityComponents" sheetId="125" r:id="rId8"/>
    <sheet name="FreshwaterSources" sheetId="35" r:id="rId9"/>
    <sheet name="StorageSites" sheetId="36" r:id="rId10"/>
    <sheet name="TreatmentSites" sheetId="37" r:id="rId11"/>
    <sheet name="TreatmentTechnologies" sheetId="104" r:id="rId12"/>
    <sheet name="ReuseOptions" sheetId="38" r:id="rId13"/>
    <sheet name="NetworkNodes" sheetId="39" r:id="rId14"/>
    <sheet name="PipelineDiameters" sheetId="53" r:id="rId15"/>
    <sheet name="StorageCapacities" sheetId="54" r:id="rId16"/>
    <sheet name="TreatmentCapacities" sheetId="86" r:id="rId17"/>
    <sheet name="InjectionCapacities" sheetId="55" r:id="rId18"/>
    <sheet name="PNA" sheetId="56" r:id="rId19"/>
    <sheet name="CNA" sheetId="57" r:id="rId20"/>
    <sheet name="CCA" sheetId="73" r:id="rId21"/>
    <sheet name="NNA" sheetId="58" r:id="rId22"/>
    <sheet name="NCA" sheetId="59" r:id="rId23"/>
    <sheet name="NKA" sheetId="60" r:id="rId24"/>
    <sheet name="NRA" sheetId="61" r:id="rId25"/>
    <sheet name="NSA" sheetId="76" r:id="rId26"/>
    <sheet name="SNA" sheetId="77" r:id="rId27"/>
    <sheet name="FCA" sheetId="41" r:id="rId28"/>
    <sheet name="FNA" sheetId="118" r:id="rId29"/>
    <sheet name="RCA" sheetId="83" r:id="rId30"/>
    <sheet name="RSA" sheetId="105" r:id="rId31"/>
    <sheet name="SCA" sheetId="108" r:id="rId32"/>
    <sheet name="RNA" sheetId="62" r:id="rId33"/>
    <sheet name="PCT" sheetId="42" r:id="rId34"/>
    <sheet name="FCT" sheetId="70" r:id="rId35"/>
    <sheet name="PKT" sheetId="43" r:id="rId36"/>
    <sheet name="CKT" sheetId="44" r:id="rId37"/>
    <sheet name="CCT" sheetId="74" r:id="rId38"/>
    <sheet name="CST" sheetId="64" r:id="rId39"/>
    <sheet name="CompletionsDemand" sheetId="8" r:id="rId40"/>
    <sheet name="PadRates" sheetId="65" r:id="rId41"/>
    <sheet name="FlowbackRates" sheetId="75" r:id="rId42"/>
    <sheet name="InitialStorageLevel" sheetId="122" r:id="rId43"/>
    <sheet name="InitialPipelineCapacity" sheetId="109" r:id="rId44"/>
    <sheet name="InitialDisposalCapacity" sheetId="46" r:id="rId45"/>
    <sheet name="InitialStorageCapacity" sheetId="80" r:id="rId46"/>
    <sheet name="InitialTreatmentCapacity" sheetId="67" r:id="rId47"/>
    <sheet name="FreshwaterSourcingAvailability" sheetId="47" r:id="rId48"/>
    <sheet name="CompletionsPadStorage" sheetId="72" r:id="rId49"/>
    <sheet name="PadOffloadingCapacity" sheetId="48" r:id="rId50"/>
    <sheet name="NodeCapacities" sheetId="102" r:id="rId51"/>
    <sheet name="DisposalOperatingCapacity" sheetId="112" r:id="rId52"/>
    <sheet name="DisposalOperationalCost" sheetId="49" r:id="rId53"/>
    <sheet name="TreatmentOperationalCost" sheetId="68" r:id="rId54"/>
    <sheet name="ReuseOperationalCost" sheetId="50" r:id="rId55"/>
    <sheet name="PipelineOperationalCost" sheetId="69" r:id="rId56"/>
    <sheet name="StorageCost" sheetId="119" r:id="rId57"/>
    <sheet name="StorageWithdrawalRevenue" sheetId="120" r:id="rId58"/>
    <sheet name="FreshSourcingCost" sheetId="52" r:id="rId59"/>
    <sheet name="BeneficialReuseCost" sheetId="123" r:id="rId60"/>
    <sheet name="BeneficialReuseRevenue" sheetId="124" r:id="rId61"/>
    <sheet name="TruckingHourlyCost" sheetId="71" r:id="rId62"/>
    <sheet name="TruckingTime" sheetId="7" r:id="rId63"/>
    <sheet name="DisposalExpansionCost" sheetId="90" r:id="rId64"/>
    <sheet name="DisposalCapacityIncrements" sheetId="79" r:id="rId65"/>
    <sheet name="StorageExpansionCost" sheetId="91" r:id="rId66"/>
    <sheet name="StorageCapacityIncrements" sheetId="81" r:id="rId67"/>
    <sheet name="TreatmentExpansionCost" sheetId="92" r:id="rId68"/>
    <sheet name="TreatmentCapacityIncrements" sheetId="87" r:id="rId69"/>
    <sheet name="PipelineCapexDistanceBased" sheetId="89" r:id="rId70"/>
    <sheet name="PipelineExpansionDistance" sheetId="94" r:id="rId71"/>
    <sheet name="PipelineCapexCapacityBased" sheetId="98" r:id="rId72"/>
    <sheet name="PipelineCapacityIncrements" sheetId="97" r:id="rId73"/>
    <sheet name="PipelineDiameterValues" sheetId="78" r:id="rId74"/>
    <sheet name="TreatmentEfficiency" sheetId="107" r:id="rId75"/>
    <sheet name="RemovalEfficiency" sheetId="114" r:id="rId76"/>
    <sheet name="DesalinationTechnologies" sheetId="111" r:id="rId77"/>
    <sheet name="DesalinationSites" sheetId="113" r:id="rId78"/>
    <sheet name="CompletionsPadOutsideSystem" sheetId="110" r:id="rId79"/>
    <sheet name="Hydraulics" sheetId="93" r:id="rId80"/>
    <sheet name="Economics" sheetId="95" r:id="rId81"/>
    <sheet name="PadWaterQuality" sheetId="99" r:id="rId82"/>
    <sheet name="StorageInitialWaterQuality" sheetId="100" r:id="rId83"/>
    <sheet name="PadStorageInitialWaterQuality" sheetId="101" r:id="rId84"/>
    <sheet name="MinTreatmentFlow" sheetId="126" r:id="rId85"/>
    <sheet name="MinResidualQuality" sheetId="115" r:id="rId86"/>
    <sheet name="ComponentPrice" sheetId="116" r:id="rId87"/>
    <sheet name="ComponentTreatment" sheetId="117" r:id="rId88"/>
    <sheet name="TimeDiscretization" sheetId="121" r:id="rId89"/>
  </sheets>
  <definedNames>
    <definedName name="_xlnm._FilterDatabase" localSheetId="70" hidden="1">#REF!</definedName>
    <definedName name="_xlnm.Extract" localSheetId="70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24" l="1"/>
  <c r="A1" i="123"/>
  <c r="A1" i="122"/>
  <c r="A1" i="80" l="1"/>
  <c r="A1" i="99"/>
  <c r="A1" i="101"/>
  <c r="A1" i="100"/>
  <c r="I7" i="94"/>
  <c r="A1" i="112" l="1"/>
  <c r="A1" i="48"/>
  <c r="A1" i="46"/>
  <c r="A1" i="109"/>
  <c r="A1" i="87"/>
  <c r="A1" i="79"/>
  <c r="A1" i="6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A1" i="98" l="1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102"/>
  <c r="A1" i="75"/>
  <c r="A1" i="8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W3" i="75"/>
  <c r="AI3" i="75"/>
  <c r="X3" i="75"/>
  <c r="AJ3" i="75"/>
  <c r="Y3" i="75"/>
  <c r="AK3" i="75"/>
  <c r="Z3" i="75"/>
  <c r="AL3" i="75"/>
  <c r="O3" i="75"/>
  <c r="AA3" i="75"/>
  <c r="AM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<sst xmlns="http://schemas.openxmlformats.org/spreadsheetml/2006/main" count="1209" uniqueCount="272">
  <si>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</si>
  <si>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</si>
  <si>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</si>
  <si>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</si>
  <si>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</si>
  <si>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</si>
  <si>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</si>
  <si>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</si>
  <si>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</si>
  <si>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</si>
  <si>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</si>
  <si>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</si>
  <si>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</si>
  <si>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</si>
  <si>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</si>
  <si>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</si>
  <si>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</si>
  <si>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</si>
  <si>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</si>
  <si>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</si>
  <si>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</si>
  <si>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</si>
  <si>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</si>
  <si>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</si>
  <si>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</si>
  <si>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</si>
  <si>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</si>
  <si>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</si>
  <si>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</si>
  <si>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</si>
  <si>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</si>
  <si>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</si>
  <si>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</si>
  <si>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</si>
  <si>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</si>
  <si>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</si>
  <si>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</si>
  <si>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</si>
  <si>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</si>
  <si>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</si>
  <si>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</si>
  <si>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</si>
  <si>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</si>
  <si>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</si>
  <si>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</si>
  <si>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</si>
  <si>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</si>
  <si>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</si>
  <si>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</si>
  <si>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</si>
  <si>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</si>
  <si>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</si>
  <si>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</si>
  <si>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</si>
  <si>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</si>
  <si>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</si>
  <si>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</si>
  <si>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</si>
  <si>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</si>
  <si>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</si>
  <si>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</si>
  <si>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</si>
  <si>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</si>
  <si>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</si>
  <si>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</si>
  <si>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</si>
  <si>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</si>
  <si>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</si>
  <si>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</si>
  <si>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</si>
  <si>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</si>
  <si>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</si>
  <si>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</si>
  <si>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</si>
  <si>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</si>
  <si>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</si>
  <si>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</si>
  <si>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</si>
  <si>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</si>
  <si>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</si>
  <si>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</si>
  <si>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</si>
  <si>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</si>
  <si>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</si>
  <si>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</si>
  <si>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</si>
  <si>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</si>
  <si>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</si>
  <si>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</si>
  <si>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</si>
  <si>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</si>
  <si>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</si>
  <si>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</si>
  <si>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</si>
  <si>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</si>
  <si>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</si>
  <si>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</si>
  <si>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</si>
  <si>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</si>
  <si>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</si>
  <si>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</si>
  <si>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</si>
  <si>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</si>
  <si>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</si>
  <si>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</si>
  <si>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</si>
  <si>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</si>
  <si>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</si>
  <si>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</si>
  <si>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</si>
  <si>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</si>
  <si>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</si>
  <si>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</si>
  <si>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</si>
  <si>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</si>
  <si>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</si>
  <si>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</si>
  <si>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</si>
  <si>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</si>
  <si>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</si>
  <si>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</si>
  <si>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</si>
  <si>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</si>
  <si>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</si>
  <si>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</si>
  <si>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</si>
  <si>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</si>
  <si>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</si>
  <si>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</si>
  <si>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</si>
  <si>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</si>
  <si>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</si>
  <si>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</si>
  <si>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</si>
  <si>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</si>
  <si>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</si>
  <si>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</si>
  <si>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</si>
  <si>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</si>
  <si>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</si>
  <si>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</si>
  <si>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</si>
  <si>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</si>
  <si>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</si>
  <si>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</si>
  <si>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</si>
  <si>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</si>
  <si>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</si>
  <si>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</si>
  <si>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</si>
  <si>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</si>
  <si>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</si>
  <si>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</si>
  <si>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</si>
  <si>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</si>
  <si>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</si>
  <si>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</si>
  <si>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</si>
  <si>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</si>
  <si>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</si>
  <si>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</si>
  <si>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</si>
  <si>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</si>
  <si>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</si>
  <si>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</si>
  <si>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</si>
  <si>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</si>
  <si>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</si>
  <si>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</si>
  <si>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</si>
  <si>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</si>
  <si>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</si>
  <si>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</si>
  <si>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</si>
  <si>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</si>
  <si>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</si>
  <si>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</si>
  <si>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</si>
  <si>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</si>
  <si>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</si>
  <si>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</si>
  <si>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</si>
  <si>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</si>
  <si>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</si>
  <si>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</si>
  <si>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</si>
  <si>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</si>
  <si>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</si>
  <si>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</si>
  <si>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</si>
  <si>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</si>
  <si>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</si>
  <si>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</si>
  <si>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</si>
  <si>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</si>
  <si>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</si>
  <si>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</si>
  <si>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</si>
  <si>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</si>
  <si>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</si>
  <si>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</si>
  <si>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</si>
  <si>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</si>
  <si>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</si>
  <si>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</si>
  <si>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</si>
  <si>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</si>
  <si>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</si>
  <si>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</si>
  <si>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</si>
  <si>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</si>
  <si>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</si>
  <si>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</si>
  <si>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</si>
  <si>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</si>
  <si>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</si>
  <si>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</si>
  <si>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</si>
  <si>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</si>
  <si>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</si>
  <si>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</si>
  <si>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</si>
  <si>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</si>
  <si>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</si>
  <si>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</si>
  <si>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</si>
  <si>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</si>
  <si>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</si>
  <si>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</si>
  <si>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</si>
  <si>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</si>
  <si>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</si>
  <si>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</si>
  <si>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</si>
  <si>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</si>
  <si>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</si>
  <si>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</si>
  <si>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</si>
  <si>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</si>
  <si>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</si>
  <si>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</si>
  <si>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</si>
  <si>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</si>
  <si>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</si>
  <si>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</si>
  <si>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</si>
  <si>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</si>
  <si>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</si>
  <si>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</si>
  <si>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</si>
  <si>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</si>
  <si>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</si>
  <si>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</si>
  <si>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</si>
  <si>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</si>
  <si>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</si>
  <si>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</si>
  <si>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</si>
  <si>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</si>
  <si>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</si>
  <si>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</si>
  <si>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</si>
  <si>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Li</t>
  </si>
  <si>
    <t>Minimum Water Quality out of Residual Stream</t>
  </si>
  <si>
    <t>Choice on whether the site will treat that componenet or not</t>
  </si>
  <si>
    <t>Price earned based on each residuual treatment node [USD/mg]</t>
  </si>
  <si>
    <t>Freshwater Sources to Network Nodes Piping Arcs [-]</t>
  </si>
  <si>
    <t>Cost to store produced water [bbl/day]</t>
  </si>
  <si>
    <t>Cost to release produced water [bbl/day]</t>
  </si>
  <si>
    <t>Time discretization for inventory</t>
  </si>
  <si>
    <t>List of all Water Quality Components [-]</t>
  </si>
  <si>
    <t>Minimum inlet flow required at each treatment site [bbl/day]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</si>
</sst>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1" fillId="3" borderId="41" xfId="0" applyFont="1" applyFill="1" applyBorder="1" applyAlignment="1">
      <alignment horizontal="center"/>
    </xf>
    <xf numFmtId="3" fontId="1" fillId="3" borderId="42" xfId="0" applyNumberFormat="1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39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43" fontId="1" fillId="3" borderId="45" xfId="2" applyFont="1" applyFill="1" applyBorder="1" applyAlignment="1">
      <alignment horizontal="center"/>
    </xf>
    <xf numFmtId="3" fontId="9" fillId="5" borderId="17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11" fontId="1" fillId="3" borderId="22" xfId="2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144425</xdr:colOff>
      <xdr:row>37</xdr:row>
      <xdr:rowOff>39089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471AA2-E63B-4D6A-BE14-72AE3450C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07700" cy="7087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baseColWidth="10" defaultColWidth="8.83203125" defaultRowHeight="15" x14ac:dyDescent="0.2"/>
  <cols>
    <col min="2" max="2" width="4.1640625" customWidth="1"/>
    <col min="10" max="10" width="4.5" customWidth="1"/>
    <col min="11" max="11" width="9.5" customWidth="1"/>
  </cols>
  <sheetData>
    <row r="1" spans="2:11" ht="16" thickBot="1" x14ac:dyDescent="0.25"/>
    <row r="2" spans="2:11" x14ac:dyDescent="0.2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2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2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2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2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2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6" thickBot="1" x14ac:dyDescent="0.25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/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116</v>
      </c>
    </row>
    <row r="2" spans="1:16" x14ac:dyDescent="0.2">
      <c r="A2" s="2" t="s">
        <v>117</v>
      </c>
    </row>
    <row r="3" spans="1:16" x14ac:dyDescent="0.2">
      <c r="A3" s="10"/>
      <c r="N3" s="11"/>
      <c r="O3" s="11"/>
      <c r="P3" s="11"/>
    </row>
    <row r="4" spans="1:16" x14ac:dyDescent="0.2">
      <c r="A4" s="1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/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118</v>
      </c>
    </row>
    <row r="2" spans="1:16" x14ac:dyDescent="0.2">
      <c r="A2" s="2" t="s">
        <v>119</v>
      </c>
    </row>
    <row r="3" spans="1:16" x14ac:dyDescent="0.2">
      <c r="A3" s="2" t="s">
        <v>120</v>
      </c>
      <c r="N3" s="11"/>
      <c r="O3" s="11"/>
      <c r="P3" s="11"/>
    </row>
    <row r="4" spans="1:16" x14ac:dyDescent="0.2">
      <c r="A4" s="10"/>
    </row>
    <row r="5" spans="1:16" x14ac:dyDescent="0.2">
      <c r="A5" s="10"/>
    </row>
    <row r="6" spans="1:16" x14ac:dyDescent="0.2">
      <c r="A6" s="10"/>
    </row>
    <row r="7" spans="1:16" x14ac:dyDescent="0.2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/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118</v>
      </c>
    </row>
    <row r="2" spans="1:16" x14ac:dyDescent="0.2">
      <c r="A2" s="2" t="s">
        <v>121</v>
      </c>
    </row>
    <row r="3" spans="1:16" x14ac:dyDescent="0.2">
      <c r="A3" s="2" t="s">
        <v>122</v>
      </c>
      <c r="N3" s="11"/>
      <c r="O3" s="11"/>
      <c r="P3" s="11"/>
    </row>
    <row r="4" spans="1:16" x14ac:dyDescent="0.2">
      <c r="A4" s="2" t="s">
        <v>258</v>
      </c>
    </row>
    <row r="5" spans="1:16" x14ac:dyDescent="0.2">
      <c r="A5" s="2" t="s">
        <v>259</v>
      </c>
    </row>
    <row r="6" spans="1:16" x14ac:dyDescent="0.2">
      <c r="A6" s="2" t="s">
        <v>260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123</v>
      </c>
    </row>
    <row r="2" spans="1:16" x14ac:dyDescent="0.2">
      <c r="A2" s="2"/>
    </row>
    <row r="3" spans="1:16" x14ac:dyDescent="0.2">
      <c r="A3" s="2"/>
      <c r="N3" s="11"/>
      <c r="O3" s="11"/>
      <c r="P3" s="1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124</v>
      </c>
    </row>
    <row r="2" spans="1:16" x14ac:dyDescent="0.2">
      <c r="A2" s="2" t="s">
        <v>125</v>
      </c>
    </row>
    <row r="3" spans="1:16" x14ac:dyDescent="0.2">
      <c r="A3" s="2" t="s">
        <v>126</v>
      </c>
      <c r="N3" s="11"/>
      <c r="O3" s="11"/>
      <c r="P3" s="11"/>
    </row>
    <row r="4" spans="1:16" x14ac:dyDescent="0.2">
      <c r="A4" s="2" t="s">
        <v>127</v>
      </c>
    </row>
    <row r="5" spans="1:16" x14ac:dyDescent="0.2">
      <c r="A5" s="2" t="s">
        <v>128</v>
      </c>
    </row>
    <row r="6" spans="1:16" x14ac:dyDescent="0.2">
      <c r="A6" s="2" t="s">
        <v>129</v>
      </c>
    </row>
    <row r="7" spans="1:16" x14ac:dyDescent="0.2">
      <c r="A7" s="2" t="s">
        <v>130</v>
      </c>
    </row>
    <row r="8" spans="1:16" x14ac:dyDescent="0.2">
      <c r="A8" s="2" t="s">
        <v>131</v>
      </c>
    </row>
    <row r="9" spans="1:16" x14ac:dyDescent="0.2">
      <c r="A9" s="2" t="s">
        <v>132</v>
      </c>
    </row>
    <row r="10" spans="1:16" x14ac:dyDescent="0.2">
      <c r="A10" s="2" t="s">
        <v>133</v>
      </c>
    </row>
    <row r="11" spans="1:16" x14ac:dyDescent="0.2">
      <c r="A11" s="10"/>
    </row>
    <row r="12" spans="1:16" x14ac:dyDescent="0.2">
      <c r="A12" s="10"/>
    </row>
    <row r="13" spans="1:16" x14ac:dyDescent="0.2">
      <c r="A13" s="10"/>
    </row>
    <row r="14" spans="1:16" x14ac:dyDescent="0.2">
      <c r="A14" s="10"/>
    </row>
    <row r="15" spans="1:16" x14ac:dyDescent="0.2">
      <c r="A15" s="10"/>
    </row>
    <row r="16" spans="1:16" x14ac:dyDescent="0.2">
      <c r="A16" s="10"/>
    </row>
    <row r="17" spans="1:1" x14ac:dyDescent="0.2">
      <c r="A17" s="10"/>
    </row>
    <row r="18" spans="1:1" x14ac:dyDescent="0.2">
      <c r="A18" s="10"/>
    </row>
    <row r="19" spans="1:1" x14ac:dyDescent="0.2">
      <c r="A19" s="10"/>
    </row>
    <row r="20" spans="1:1" x14ac:dyDescent="0.2">
      <c r="A20" s="10"/>
    </row>
    <row r="21" spans="1:1" x14ac:dyDescent="0.2">
      <c r="A21" s="10"/>
    </row>
    <row r="22" spans="1:1" x14ac:dyDescent="0.2">
      <c r="A22" s="10"/>
    </row>
    <row r="23" spans="1:1" x14ac:dyDescent="0.2">
      <c r="A23" s="10"/>
    </row>
    <row r="24" spans="1:1" x14ac:dyDescent="0.2">
      <c r="A24" s="10"/>
    </row>
    <row r="25" spans="1:1" x14ac:dyDescent="0.2">
      <c r="A25" s="10"/>
    </row>
    <row r="26" spans="1:1" x14ac:dyDescent="0.2">
      <c r="A26" s="10"/>
    </row>
    <row r="27" spans="1:1" x14ac:dyDescent="0.2">
      <c r="A27" s="10"/>
    </row>
    <row r="28" spans="1:1" x14ac:dyDescent="0.2">
      <c r="A28" s="10"/>
    </row>
    <row r="29" spans="1:1" x14ac:dyDescent="0.2">
      <c r="A29" s="10"/>
    </row>
    <row r="30" spans="1:1" x14ac:dyDescent="0.2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8" sqref="A8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" x14ac:dyDescent="0.2">
      <c r="A1" s="1" t="s">
        <v>134</v>
      </c>
    </row>
    <row r="2" spans="1:1" x14ac:dyDescent="0.2">
      <c r="A2" s="2" t="s">
        <v>135</v>
      </c>
    </row>
    <row r="3" spans="1:1" x14ac:dyDescent="0.2">
      <c r="A3" s="2" t="s">
        <v>136</v>
      </c>
    </row>
    <row r="4" spans="1:1" x14ac:dyDescent="0.2">
      <c r="A4" s="2" t="s">
        <v>137</v>
      </c>
    </row>
    <row r="5" spans="1:1" x14ac:dyDescent="0.2">
      <c r="A5" s="2" t="s">
        <v>138</v>
      </c>
    </row>
    <row r="6" spans="1:1" x14ac:dyDescent="0.2">
      <c r="A6" s="2" t="s">
        <v>139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7" sqref="A7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140</v>
      </c>
    </row>
    <row r="2" spans="1:16" x14ac:dyDescent="0.2">
      <c r="A2" s="2" t="s">
        <v>141</v>
      </c>
    </row>
    <row r="3" spans="1:16" x14ac:dyDescent="0.2">
      <c r="A3" s="2" t="s">
        <v>142</v>
      </c>
      <c r="N3" s="11"/>
      <c r="O3" s="11"/>
      <c r="P3" s="11"/>
    </row>
    <row r="4" spans="1:16" x14ac:dyDescent="0.2">
      <c r="A4" s="2" t="s">
        <v>143</v>
      </c>
    </row>
    <row r="5" spans="1:16" x14ac:dyDescent="0.2">
      <c r="A5" s="2" t="s">
        <v>144</v>
      </c>
    </row>
    <row r="6" spans="1:16" x14ac:dyDescent="0.2">
      <c r="A6" s="10"/>
    </row>
    <row r="7" spans="1:16" x14ac:dyDescent="0.2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145</v>
      </c>
    </row>
    <row r="2" spans="1:16" x14ac:dyDescent="0.2">
      <c r="A2" s="2" t="s">
        <v>146</v>
      </c>
    </row>
    <row r="3" spans="1:16" x14ac:dyDescent="0.2">
      <c r="A3" s="2" t="s">
        <v>147</v>
      </c>
      <c r="N3" s="11"/>
      <c r="O3" s="11"/>
      <c r="P3" s="11"/>
    </row>
    <row r="4" spans="1:16" x14ac:dyDescent="0.2">
      <c r="A4" s="2" t="s">
        <v>148</v>
      </c>
    </row>
    <row r="5" spans="1:16" x14ac:dyDescent="0.2">
      <c r="A5" s="2" t="s">
        <v>149</v>
      </c>
    </row>
    <row r="6" spans="1:16" x14ac:dyDescent="0.2">
      <c r="A6" s="10"/>
    </row>
    <row r="7" spans="1:16" x14ac:dyDescent="0.2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7" sqref="A7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150</v>
      </c>
    </row>
    <row r="2" spans="1:16" x14ac:dyDescent="0.2">
      <c r="A2" s="2" t="s">
        <v>151</v>
      </c>
    </row>
    <row r="3" spans="1:16" x14ac:dyDescent="0.2">
      <c r="A3" s="2" t="s">
        <v>152</v>
      </c>
      <c r="N3" s="11"/>
      <c r="O3" s="11"/>
      <c r="P3" s="11"/>
    </row>
    <row r="4" spans="1:16" x14ac:dyDescent="0.2">
      <c r="A4" s="2" t="s">
        <v>153</v>
      </c>
    </row>
    <row r="5" spans="1:16" x14ac:dyDescent="0.2">
      <c r="A5" s="2" t="s">
        <v>154</v>
      </c>
    </row>
    <row r="6" spans="1:16" x14ac:dyDescent="0.2">
      <c r="A6" s="10"/>
    </row>
    <row r="7" spans="1:16" x14ac:dyDescent="0.2">
      <c r="A7" s="10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/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11" ht="17" thickBot="1" x14ac:dyDescent="0.25">
      <c r="A1" s="1" t="s">
        <v>155</v>
      </c>
    </row>
    <row r="2" spans="1:11" s="6" customFormat="1" x14ac:dyDescent="0.2">
      <c r="A2" s="4" t="s">
        <v>156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2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2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7" thickBot="1" x14ac:dyDescent="0.25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baseColWidth="10" defaultColWidth="8.83203125" defaultRowHeight="15" x14ac:dyDescent="0.2"/>
  <cols>
    <col min="2" max="2" width="4.1640625" customWidth="1"/>
    <col min="10" max="10" width="4.5" customWidth="1"/>
    <col min="11" max="11" width="9.5" customWidth="1"/>
  </cols>
  <sheetData>
    <row r="3" spans="3:3" x14ac:dyDescent="0.2">
      <c r="C3" s="38"/>
    </row>
    <row r="21" spans="3:13" x14ac:dyDescent="0.2">
      <c r="C21" s="39"/>
      <c r="F21" s="39"/>
    </row>
    <row r="23" spans="3:13" x14ac:dyDescent="0.2">
      <c r="C23" s="40"/>
    </row>
    <row r="24" spans="3:13" x14ac:dyDescent="0.2">
      <c r="C24" s="40"/>
    </row>
    <row r="25" spans="3:13" x14ac:dyDescent="0.2">
      <c r="C25" s="40"/>
    </row>
    <row r="26" spans="3:13" x14ac:dyDescent="0.2">
      <c r="C26" s="40"/>
    </row>
    <row r="27" spans="3:13" x14ac:dyDescent="0.2">
      <c r="C27" s="40"/>
    </row>
    <row r="28" spans="3:13" x14ac:dyDescent="0.2">
      <c r="C28" s="40"/>
    </row>
    <row r="29" spans="3:13" x14ac:dyDescent="0.2">
      <c r="C29" s="40"/>
    </row>
    <row r="30" spans="3:13" x14ac:dyDescent="0.2">
      <c r="C30" s="40"/>
    </row>
    <row r="31" spans="3:13" x14ac:dyDescent="0.2">
      <c r="C31" s="40"/>
      <c r="M31" s="24"/>
    </row>
    <row r="32" spans="3:13" x14ac:dyDescent="0.2">
      <c r="C32" s="40"/>
    </row>
    <row r="33" spans="3:3" x14ac:dyDescent="0.2">
      <c r="C33" s="40"/>
    </row>
    <row r="34" spans="3:3" x14ac:dyDescent="0.2">
      <c r="C34" s="40"/>
    </row>
    <row r="35" spans="3:3" x14ac:dyDescent="0.2">
      <c r="C35" s="40"/>
    </row>
    <row r="36" spans="3:3" x14ac:dyDescent="0.2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/>
  </sheetViews>
  <sheetFormatPr baseColWidth="10" defaultColWidth="9.1640625" defaultRowHeight="16" x14ac:dyDescent="0.2"/>
  <cols>
    <col min="1" max="1" width="16.83203125" style="1" customWidth="1"/>
    <col min="2" max="16384" width="9.1640625" style="1"/>
  </cols>
  <sheetData>
    <row r="1" spans="1:11" ht="17" thickBot="1" x14ac:dyDescent="0.25">
      <c r="A1" s="1" t="s">
        <v>157</v>
      </c>
    </row>
    <row r="2" spans="1:11" s="6" customFormat="1" x14ac:dyDescent="0.2">
      <c r="A2" s="4" t="s">
        <v>158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ht="17" thickBot="1" x14ac:dyDescent="0.25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2" ht="17" thickBot="1" x14ac:dyDescent="0.25">
      <c r="A1" s="1" t="s">
        <v>159</v>
      </c>
    </row>
    <row r="2" spans="1:2" s="6" customFormat="1" x14ac:dyDescent="0.2">
      <c r="A2" s="4" t="s">
        <v>158</v>
      </c>
      <c r="B2" s="25" t="s">
        <v>109</v>
      </c>
    </row>
    <row r="3" spans="1:2" ht="17" thickBot="1" x14ac:dyDescent="0.25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/>
  </sheetViews>
  <sheetFormatPr baseColWidth="10" defaultColWidth="9.1640625" defaultRowHeight="16" x14ac:dyDescent="0.2"/>
  <cols>
    <col min="1" max="1" width="15.1640625" style="1" customWidth="1"/>
    <col min="2" max="16384" width="9.1640625" style="1"/>
  </cols>
  <sheetData>
    <row r="1" spans="1:11" ht="17" thickBot="1" x14ac:dyDescent="0.25">
      <c r="A1" s="1" t="s">
        <v>160</v>
      </c>
    </row>
    <row r="2" spans="1:11" s="6" customFormat="1" x14ac:dyDescent="0.2">
      <c r="A2" s="4" t="s">
        <v>161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">
      <c r="A3" s="26" t="s">
        <v>125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2">
      <c r="A4" s="26" t="s">
        <v>126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2">
      <c r="A5" s="26" t="s">
        <v>127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2">
      <c r="A6" s="26" t="s">
        <v>128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2">
      <c r="A7" s="26" t="s">
        <v>129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2">
      <c r="A8" s="26" t="s">
        <v>130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2">
      <c r="A9" s="26" t="s">
        <v>131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2">
      <c r="A10" s="26" t="s">
        <v>132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7" thickBot="1" x14ac:dyDescent="0.25">
      <c r="A11" s="27" t="s">
        <v>133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/>
  </sheetViews>
  <sheetFormatPr baseColWidth="10" defaultColWidth="9.1640625" defaultRowHeight="16" x14ac:dyDescent="0.2"/>
  <cols>
    <col min="1" max="1" width="15.6640625" style="1" customWidth="1"/>
    <col min="2" max="16384" width="9.1640625" style="1"/>
  </cols>
  <sheetData>
    <row r="1" spans="1:2" ht="17" thickBot="1" x14ac:dyDescent="0.25">
      <c r="A1" s="1" t="s">
        <v>162</v>
      </c>
    </row>
    <row r="2" spans="1:2" s="6" customFormat="1" x14ac:dyDescent="0.2">
      <c r="A2" s="4" t="s">
        <v>161</v>
      </c>
      <c r="B2" s="25" t="s">
        <v>109</v>
      </c>
    </row>
    <row r="3" spans="1:2" x14ac:dyDescent="0.2">
      <c r="A3" s="26" t="s">
        <v>125</v>
      </c>
      <c r="B3" s="29"/>
    </row>
    <row r="4" spans="1:2" x14ac:dyDescent="0.2">
      <c r="A4" s="26" t="s">
        <v>126</v>
      </c>
      <c r="B4" s="29"/>
    </row>
    <row r="5" spans="1:2" x14ac:dyDescent="0.2">
      <c r="A5" s="26" t="s">
        <v>127</v>
      </c>
      <c r="B5" s="29"/>
    </row>
    <row r="6" spans="1:2" x14ac:dyDescent="0.2">
      <c r="A6" s="26" t="s">
        <v>128</v>
      </c>
      <c r="B6" s="29"/>
    </row>
    <row r="7" spans="1:2" x14ac:dyDescent="0.2">
      <c r="A7" s="26" t="s">
        <v>129</v>
      </c>
      <c r="B7" s="29"/>
    </row>
    <row r="8" spans="1:2" x14ac:dyDescent="0.2">
      <c r="A8" s="26" t="s">
        <v>130</v>
      </c>
      <c r="B8" s="29"/>
    </row>
    <row r="9" spans="1:2" x14ac:dyDescent="0.2">
      <c r="A9" s="26" t="s">
        <v>131</v>
      </c>
      <c r="B9" s="29"/>
    </row>
    <row r="10" spans="1:2" x14ac:dyDescent="0.2">
      <c r="A10" s="26" t="s">
        <v>132</v>
      </c>
      <c r="B10" s="29"/>
    </row>
    <row r="11" spans="1:2" ht="17" thickBot="1" x14ac:dyDescent="0.25">
      <c r="A11" s="27" t="s">
        <v>133</v>
      </c>
      <c r="B11" s="9"/>
    </row>
    <row r="12" spans="1:2" x14ac:dyDescent="0.2">
      <c r="A12" s="11"/>
      <c r="B12" s="6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/>
  </sheetViews>
  <sheetFormatPr baseColWidth="10" defaultColWidth="9.1640625" defaultRowHeight="16" x14ac:dyDescent="0.2"/>
  <cols>
    <col min="1" max="1" width="14.6640625" style="1" customWidth="1"/>
    <col min="2" max="16384" width="9.1640625" style="1"/>
  </cols>
  <sheetData>
    <row r="1" spans="1:3" ht="17" thickBot="1" x14ac:dyDescent="0.25">
      <c r="A1" s="1" t="s">
        <v>163</v>
      </c>
    </row>
    <row r="2" spans="1:3" s="6" customFormat="1" x14ac:dyDescent="0.2">
      <c r="A2" s="4" t="s">
        <v>161</v>
      </c>
      <c r="B2" s="5" t="s">
        <v>111</v>
      </c>
      <c r="C2" s="25" t="s">
        <v>112</v>
      </c>
    </row>
    <row r="3" spans="1:3" x14ac:dyDescent="0.2">
      <c r="A3" s="26" t="s">
        <v>125</v>
      </c>
      <c r="B3" s="7">
        <v>1</v>
      </c>
      <c r="C3" s="29"/>
    </row>
    <row r="4" spans="1:3" x14ac:dyDescent="0.2">
      <c r="A4" s="26" t="s">
        <v>126</v>
      </c>
      <c r="B4" s="7"/>
      <c r="C4" s="29"/>
    </row>
    <row r="5" spans="1:3" x14ac:dyDescent="0.2">
      <c r="A5" s="26" t="s">
        <v>127</v>
      </c>
      <c r="B5" s="7"/>
      <c r="C5" s="29"/>
    </row>
    <row r="6" spans="1:3" x14ac:dyDescent="0.2">
      <c r="A6" s="26" t="s">
        <v>128</v>
      </c>
      <c r="B6" s="7"/>
      <c r="C6" s="29">
        <v>1</v>
      </c>
    </row>
    <row r="7" spans="1:3" x14ac:dyDescent="0.2">
      <c r="A7" s="26" t="s">
        <v>129</v>
      </c>
      <c r="B7" s="7"/>
      <c r="C7" s="29"/>
    </row>
    <row r="8" spans="1:3" x14ac:dyDescent="0.2">
      <c r="A8" s="26" t="s">
        <v>130</v>
      </c>
      <c r="B8" s="7"/>
      <c r="C8" s="29"/>
    </row>
    <row r="9" spans="1:3" x14ac:dyDescent="0.2">
      <c r="A9" s="26" t="s">
        <v>131</v>
      </c>
      <c r="B9" s="7"/>
      <c r="C9" s="29"/>
    </row>
    <row r="10" spans="1:3" x14ac:dyDescent="0.2">
      <c r="A10" s="26" t="s">
        <v>132</v>
      </c>
      <c r="B10" s="7"/>
      <c r="C10" s="29"/>
    </row>
    <row r="11" spans="1:3" ht="17" thickBot="1" x14ac:dyDescent="0.25">
      <c r="A11" s="27" t="s">
        <v>133</v>
      </c>
      <c r="B11" s="8"/>
      <c r="C11" s="9"/>
    </row>
    <row r="12" spans="1:3" x14ac:dyDescent="0.2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/>
  </sheetViews>
  <sheetFormatPr baseColWidth="10" defaultColWidth="9.1640625" defaultRowHeight="16" x14ac:dyDescent="0.2"/>
  <cols>
    <col min="1" max="1" width="15" style="1" customWidth="1"/>
    <col min="2" max="16384" width="9.1640625" style="1"/>
  </cols>
  <sheetData>
    <row r="1" spans="1:3" ht="17" thickBot="1" x14ac:dyDescent="0.25">
      <c r="A1" s="1" t="s">
        <v>164</v>
      </c>
    </row>
    <row r="2" spans="1:3" s="6" customFormat="1" x14ac:dyDescent="0.2">
      <c r="A2" s="4" t="s">
        <v>161</v>
      </c>
      <c r="B2" s="5" t="s">
        <v>119</v>
      </c>
      <c r="C2" s="25" t="s">
        <v>120</v>
      </c>
    </row>
    <row r="3" spans="1:3" x14ac:dyDescent="0.2">
      <c r="A3" s="26" t="s">
        <v>125</v>
      </c>
      <c r="B3" s="7"/>
      <c r="C3" s="29"/>
    </row>
    <row r="4" spans="1:3" x14ac:dyDescent="0.2">
      <c r="A4" s="26" t="s">
        <v>126</v>
      </c>
      <c r="B4" s="7"/>
      <c r="C4" s="29"/>
    </row>
    <row r="5" spans="1:3" x14ac:dyDescent="0.2">
      <c r="A5" s="26" t="s">
        <v>127</v>
      </c>
      <c r="B5" s="7">
        <v>1</v>
      </c>
      <c r="C5" s="29"/>
    </row>
    <row r="6" spans="1:3" x14ac:dyDescent="0.2">
      <c r="A6" s="26" t="s">
        <v>128</v>
      </c>
      <c r="B6" s="7"/>
      <c r="C6" s="29"/>
    </row>
    <row r="7" spans="1:3" x14ac:dyDescent="0.2">
      <c r="A7" s="26" t="s">
        <v>129</v>
      </c>
      <c r="B7" s="7"/>
      <c r="C7" s="29"/>
    </row>
    <row r="8" spans="1:3" x14ac:dyDescent="0.2">
      <c r="A8" s="26" t="s">
        <v>130</v>
      </c>
      <c r="B8" s="7"/>
      <c r="C8" s="29"/>
    </row>
    <row r="9" spans="1:3" x14ac:dyDescent="0.2">
      <c r="A9" s="26" t="s">
        <v>131</v>
      </c>
      <c r="B9" s="7"/>
      <c r="C9" s="29"/>
    </row>
    <row r="10" spans="1:3" x14ac:dyDescent="0.2">
      <c r="A10" s="26" t="s">
        <v>132</v>
      </c>
      <c r="B10" s="7"/>
      <c r="C10" s="29"/>
    </row>
    <row r="11" spans="1:3" ht="17" thickBot="1" x14ac:dyDescent="0.25">
      <c r="A11" s="27" t="s">
        <v>133</v>
      </c>
      <c r="B11" s="8"/>
      <c r="C11" s="9">
        <v>1</v>
      </c>
    </row>
    <row r="12" spans="1:3" x14ac:dyDescent="0.2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11"/>
  <sheetViews>
    <sheetView workbookViewId="0"/>
  </sheetViews>
  <sheetFormatPr baseColWidth="10" defaultColWidth="9.1640625" defaultRowHeight="16" x14ac:dyDescent="0.2"/>
  <cols>
    <col min="1" max="1" width="16" style="1" customWidth="1"/>
    <col min="2" max="16384" width="9.1640625" style="1"/>
  </cols>
  <sheetData>
    <row r="1" spans="1:2" ht="17" thickBot="1" x14ac:dyDescent="0.25">
      <c r="A1" s="1" t="s">
        <v>165</v>
      </c>
    </row>
    <row r="2" spans="1:2" s="6" customFormat="1" x14ac:dyDescent="0.2">
      <c r="A2" s="4" t="s">
        <v>161</v>
      </c>
      <c r="B2" s="47" t="s">
        <v>117</v>
      </c>
    </row>
    <row r="3" spans="1:2" x14ac:dyDescent="0.2">
      <c r="A3" s="26" t="s">
        <v>125</v>
      </c>
      <c r="B3" s="87"/>
    </row>
    <row r="4" spans="1:2" x14ac:dyDescent="0.2">
      <c r="A4" s="26" t="s">
        <v>126</v>
      </c>
      <c r="B4" s="87"/>
    </row>
    <row r="5" spans="1:2" x14ac:dyDescent="0.2">
      <c r="A5" s="26" t="s">
        <v>127</v>
      </c>
      <c r="B5" s="87"/>
    </row>
    <row r="6" spans="1:2" x14ac:dyDescent="0.2">
      <c r="A6" s="26" t="s">
        <v>128</v>
      </c>
      <c r="B6" s="87"/>
    </row>
    <row r="7" spans="1:2" x14ac:dyDescent="0.2">
      <c r="A7" s="26" t="s">
        <v>129</v>
      </c>
      <c r="B7" s="87"/>
    </row>
    <row r="8" spans="1:2" x14ac:dyDescent="0.2">
      <c r="A8" s="26" t="s">
        <v>130</v>
      </c>
      <c r="B8" s="87"/>
    </row>
    <row r="9" spans="1:2" x14ac:dyDescent="0.2">
      <c r="A9" s="26" t="s">
        <v>131</v>
      </c>
      <c r="B9" s="87"/>
    </row>
    <row r="10" spans="1:2" x14ac:dyDescent="0.2">
      <c r="A10" s="26" t="s">
        <v>132</v>
      </c>
      <c r="B10" s="87"/>
    </row>
    <row r="11" spans="1:2" ht="17" thickBot="1" x14ac:dyDescent="0.25">
      <c r="A11" s="27" t="s">
        <v>133</v>
      </c>
      <c r="B11" s="88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3"/>
  <sheetViews>
    <sheetView workbookViewId="0">
      <selection sqref="A1:J3"/>
    </sheetView>
  </sheetViews>
  <sheetFormatPr baseColWidth="10" defaultColWidth="9.1640625" defaultRowHeight="16" x14ac:dyDescent="0.2"/>
  <cols>
    <col min="1" max="1" width="13.1640625" style="1" customWidth="1"/>
    <col min="2" max="16384" width="9.1640625" style="1"/>
  </cols>
  <sheetData>
    <row r="1" spans="1:10" ht="17" thickBot="1" x14ac:dyDescent="0.25">
      <c r="A1" s="1" t="s">
        <v>166</v>
      </c>
    </row>
    <row r="2" spans="1:10" s="6" customFormat="1" x14ac:dyDescent="0.2">
      <c r="A2" s="4" t="s">
        <v>173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ht="17" thickBot="1" x14ac:dyDescent="0.25">
      <c r="A3" s="27" t="s">
        <v>117</v>
      </c>
      <c r="B3" s="31"/>
      <c r="C3" s="31"/>
      <c r="D3" s="31"/>
      <c r="E3" s="31"/>
      <c r="F3" s="31"/>
      <c r="G3" s="31"/>
      <c r="H3" s="31"/>
      <c r="I3" s="31"/>
      <c r="J3" s="33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/>
  </sheetViews>
  <sheetFormatPr baseColWidth="10" defaultColWidth="9.1640625" defaultRowHeight="16" x14ac:dyDescent="0.2"/>
  <cols>
    <col min="1" max="1" width="19.6640625" style="1" customWidth="1"/>
    <col min="2" max="16384" width="9.1640625" style="1"/>
  </cols>
  <sheetData>
    <row r="1" spans="1:2" ht="17" thickBot="1" x14ac:dyDescent="0.25">
      <c r="A1" s="1" t="s">
        <v>167</v>
      </c>
    </row>
    <row r="2" spans="1:2" s="6" customFormat="1" x14ac:dyDescent="0.2">
      <c r="A2" s="4" t="s">
        <v>168</v>
      </c>
      <c r="B2" s="25" t="s">
        <v>109</v>
      </c>
    </row>
    <row r="3" spans="1:2" x14ac:dyDescent="0.2">
      <c r="A3" s="26" t="s">
        <v>114</v>
      </c>
      <c r="B3" s="29">
        <v>1</v>
      </c>
    </row>
    <row r="4" spans="1:2" ht="17" thickBot="1" x14ac:dyDescent="0.25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7D036-2A71-C94A-8FA4-3D5051D6983D}">
  <sheetPr>
    <tabColor theme="7" tint="0.39997558519241921"/>
  </sheetPr>
  <dimension ref="A1:J4"/>
  <sheetViews>
    <sheetView workbookViewId="0">
      <selection activeCell="K26" sqref="K26"/>
    </sheetView>
  </sheetViews>
  <sheetFormatPr baseColWidth="10" defaultRowHeight="15" x14ac:dyDescent="0.2"/>
  <sheetData>
    <row r="1" spans="1:10" ht="17" thickBot="1" x14ac:dyDescent="0.25">
      <c r="A1" s="1" t="s">
        <v>266</v>
      </c>
      <c r="B1" s="1"/>
      <c r="C1" s="1"/>
      <c r="D1" s="1"/>
      <c r="E1" s="1"/>
      <c r="F1" s="1"/>
      <c r="G1" s="1"/>
      <c r="H1" s="1"/>
      <c r="I1" s="1"/>
      <c r="J1" s="1"/>
    </row>
    <row r="2" spans="1:10" ht="16" x14ac:dyDescent="0.2">
      <c r="A2" s="4" t="s">
        <v>173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ht="17" thickBot="1" x14ac:dyDescent="0.25">
      <c r="A3" s="27" t="s">
        <v>114</v>
      </c>
      <c r="B3" s="31"/>
      <c r="C3" s="31"/>
      <c r="D3" s="31">
        <v>1</v>
      </c>
      <c r="E3" s="31"/>
      <c r="F3" s="31"/>
      <c r="G3" s="31"/>
      <c r="H3" s="31"/>
      <c r="I3" s="31"/>
      <c r="J3" s="33"/>
    </row>
    <row r="4" spans="1:10" ht="17" thickBot="1" x14ac:dyDescent="0.25">
      <c r="A4" s="27" t="s">
        <v>115</v>
      </c>
      <c r="B4" s="31"/>
      <c r="C4" s="31"/>
      <c r="D4" s="31"/>
      <c r="E4" s="31"/>
      <c r="F4" s="31"/>
      <c r="G4" s="31"/>
      <c r="H4" s="31"/>
      <c r="I4" s="31"/>
      <c r="J4" s="3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zoomScaleNormal="100" workbookViewId="0">
      <selection activeCell="B12" sqref="B12"/>
    </sheetView>
  </sheetViews>
  <sheetFormatPr baseColWidth="10" defaultColWidth="9.1640625" defaultRowHeight="16" x14ac:dyDescent="0.2"/>
  <cols>
    <col min="1" max="1" width="16.83203125" style="1" customWidth="1"/>
    <col min="2" max="2" width="13.1640625" style="1" customWidth="1"/>
    <col min="3" max="3" width="9.1640625" style="1"/>
    <col min="4" max="4" width="92.5" style="1" bestFit="1" customWidth="1"/>
    <col min="5" max="5" width="8.5" style="1" bestFit="1" customWidth="1"/>
    <col min="6" max="6" width="2.1640625" style="1" bestFit="1" customWidth="1"/>
    <col min="7" max="7" width="12.5" style="1" bestFit="1" customWidth="1"/>
    <col min="8" max="8" width="0.6640625" style="1" customWidth="1"/>
    <col min="9" max="9" width="8.5" style="1" bestFit="1" customWidth="1"/>
    <col min="10" max="10" width="2.1640625" style="1" bestFit="1" customWidth="1"/>
    <col min="11" max="11" width="12.5" style="1" bestFit="1" customWidth="1"/>
    <col min="12" max="48" width="9.1640625" style="1"/>
    <col min="49" max="49" width="13.83203125" style="1" bestFit="1" customWidth="1"/>
    <col min="50" max="50" width="9.1640625" style="1" bestFit="1" customWidth="1"/>
    <col min="51" max="51" width="6.1640625" style="1" bestFit="1" customWidth="1"/>
    <col min="52" max="52" width="15.5" style="1" bestFit="1" customWidth="1"/>
    <col min="53" max="16384" width="9.1640625" style="1"/>
  </cols>
  <sheetData>
    <row r="1" spans="1:52" ht="17" thickBot="1" x14ac:dyDescent="0.25">
      <c r="A1" s="1" t="s">
        <v>44</v>
      </c>
    </row>
    <row r="2" spans="1:52" s="6" customFormat="1" x14ac:dyDescent="0.2">
      <c r="A2" s="4" t="s">
        <v>45</v>
      </c>
      <c r="B2" s="25" t="s">
        <v>46</v>
      </c>
      <c r="D2" s="69" t="s">
        <v>47</v>
      </c>
      <c r="E2" s="70" t="s">
        <v>48</v>
      </c>
      <c r="F2" s="62"/>
      <c r="G2" s="62"/>
      <c r="H2" s="63"/>
      <c r="I2" s="62"/>
      <c r="J2" s="62"/>
      <c r="K2" s="64"/>
    </row>
    <row r="3" spans="1:52" x14ac:dyDescent="0.2">
      <c r="A3" s="26" t="s">
        <v>49</v>
      </c>
      <c r="B3" s="42" t="s">
        <v>50</v>
      </c>
      <c r="D3" s="57" t="s">
        <v>51</v>
      </c>
      <c r="E3" s="58" t="s">
        <v>50</v>
      </c>
      <c r="F3" s="59" t="s">
        <v>52</v>
      </c>
      <c r="G3" s="52" t="s">
        <v>53</v>
      </c>
      <c r="H3" s="56"/>
      <c r="I3" s="52" t="s">
        <v>54</v>
      </c>
      <c r="J3" s="59" t="s">
        <v>52</v>
      </c>
      <c r="K3" s="54" t="s">
        <v>55</v>
      </c>
    </row>
    <row r="4" spans="1:52" x14ac:dyDescent="0.2">
      <c r="A4" s="26" t="s">
        <v>56</v>
      </c>
      <c r="B4" s="42" t="s">
        <v>57</v>
      </c>
      <c r="D4" s="57" t="s">
        <v>58</v>
      </c>
      <c r="E4" s="58" t="s">
        <v>59</v>
      </c>
      <c r="F4" s="59" t="s">
        <v>52</v>
      </c>
      <c r="G4" s="52" t="s">
        <v>60</v>
      </c>
      <c r="H4" s="56"/>
      <c r="I4" s="52"/>
      <c r="J4" s="52"/>
      <c r="K4" s="54"/>
    </row>
    <row r="5" spans="1:52" x14ac:dyDescent="0.2">
      <c r="A5" s="26" t="s">
        <v>61</v>
      </c>
      <c r="B5" s="42" t="s">
        <v>62</v>
      </c>
      <c r="D5" s="57" t="s">
        <v>63</v>
      </c>
      <c r="E5" s="60"/>
      <c r="F5" s="53"/>
      <c r="G5" s="53"/>
      <c r="H5" s="57"/>
      <c r="I5" s="53"/>
      <c r="J5" s="53"/>
      <c r="K5" s="55"/>
    </row>
    <row r="6" spans="1:52" x14ac:dyDescent="0.2">
      <c r="A6" s="26" t="s">
        <v>64</v>
      </c>
      <c r="B6" s="42" t="s">
        <v>65</v>
      </c>
      <c r="D6" s="57" t="s">
        <v>66</v>
      </c>
      <c r="E6" s="58" t="s">
        <v>65</v>
      </c>
      <c r="F6" s="59" t="s">
        <v>52</v>
      </c>
      <c r="G6" s="52" t="s">
        <v>67</v>
      </c>
      <c r="H6" s="57"/>
      <c r="I6" s="53"/>
      <c r="J6" s="53"/>
      <c r="K6" s="55"/>
    </row>
    <row r="7" spans="1:52" x14ac:dyDescent="0.2">
      <c r="A7" s="26" t="s">
        <v>68</v>
      </c>
      <c r="B7" s="42" t="s">
        <v>69</v>
      </c>
      <c r="D7" s="57" t="s">
        <v>70</v>
      </c>
      <c r="E7" s="58" t="s">
        <v>71</v>
      </c>
      <c r="F7" s="59" t="s">
        <v>52</v>
      </c>
      <c r="G7" s="52" t="s">
        <v>72</v>
      </c>
      <c r="H7" s="57"/>
      <c r="I7" s="53"/>
      <c r="J7" s="53"/>
      <c r="K7" s="55"/>
    </row>
    <row r="8" spans="1:52" x14ac:dyDescent="0.2">
      <c r="A8" s="26" t="s">
        <v>73</v>
      </c>
      <c r="B8" s="42" t="s">
        <v>74</v>
      </c>
      <c r="D8" s="57" t="s">
        <v>75</v>
      </c>
      <c r="E8" s="60"/>
      <c r="F8" s="53"/>
      <c r="G8" s="53"/>
      <c r="H8" s="57"/>
      <c r="I8" s="53"/>
      <c r="J8" s="53"/>
      <c r="K8" s="55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76</v>
      </c>
    </row>
    <row r="9" spans="1:52" ht="17" thickBot="1" x14ac:dyDescent="0.25">
      <c r="A9" s="27" t="s">
        <v>77</v>
      </c>
      <c r="B9" s="37" t="s">
        <v>78</v>
      </c>
      <c r="D9" s="61" t="s">
        <v>79</v>
      </c>
      <c r="E9" s="65" t="s">
        <v>80</v>
      </c>
      <c r="F9" s="66" t="s">
        <v>52</v>
      </c>
      <c r="G9" s="67" t="s">
        <v>81</v>
      </c>
      <c r="H9" s="61"/>
      <c r="I9" s="68" t="s">
        <v>82</v>
      </c>
      <c r="J9" s="66" t="s">
        <v>52</v>
      </c>
      <c r="K9" s="67" t="s">
        <v>83</v>
      </c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74</v>
      </c>
    </row>
    <row r="10" spans="1:52" x14ac:dyDescent="0.2"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78</v>
      </c>
    </row>
    <row r="11" spans="1:52" x14ac:dyDescent="0.2">
      <c r="AU11" s="1" t="s">
        <v>87</v>
      </c>
      <c r="AZ11" s="1" t="s">
        <v>80</v>
      </c>
    </row>
    <row r="12" spans="1:52" x14ac:dyDescent="0.2">
      <c r="AU12" s="1" t="s">
        <v>59</v>
      </c>
      <c r="AZ12" s="1" t="s">
        <v>82</v>
      </c>
    </row>
  </sheetData>
  <dataValidations count="8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  <dataValidation type="list" showInputMessage="1" showErrorMessage="1" sqref="B10" xr:uid="{A24BB091-DB56-43A3-A3BF-F8F5DFC553A8}">
      <formula1>"removed concentration, removal load"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R35" sqref="R35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2" ht="17" thickBot="1" x14ac:dyDescent="0.25">
      <c r="A1" s="1" t="s">
        <v>169</v>
      </c>
    </row>
    <row r="2" spans="1:2" s="6" customFormat="1" x14ac:dyDescent="0.2">
      <c r="A2" s="4" t="s">
        <v>170</v>
      </c>
      <c r="B2" s="25" t="s">
        <v>109</v>
      </c>
    </row>
    <row r="3" spans="1:2" x14ac:dyDescent="0.2">
      <c r="A3" s="26" t="s">
        <v>119</v>
      </c>
      <c r="B3" s="29"/>
    </row>
    <row r="4" spans="1:2" ht="17" thickBot="1" x14ac:dyDescent="0.25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B4"/>
  <sheetViews>
    <sheetView workbookViewId="0"/>
  </sheetViews>
  <sheetFormatPr baseColWidth="10" defaultColWidth="8.83203125" defaultRowHeight="15" x14ac:dyDescent="0.2"/>
  <cols>
    <col min="1" max="1" width="16.5" customWidth="1"/>
  </cols>
  <sheetData>
    <row r="1" spans="1:2" ht="17" thickBot="1" x14ac:dyDescent="0.25">
      <c r="A1" s="1" t="s">
        <v>171</v>
      </c>
      <c r="B1" s="1"/>
    </row>
    <row r="2" spans="1:2" ht="16" x14ac:dyDescent="0.2">
      <c r="A2" s="4" t="s">
        <v>170</v>
      </c>
      <c r="B2" s="25" t="s">
        <v>117</v>
      </c>
    </row>
    <row r="3" spans="1:2" ht="16" x14ac:dyDescent="0.2">
      <c r="A3" s="26" t="s">
        <v>119</v>
      </c>
      <c r="B3" s="29"/>
    </row>
    <row r="4" spans="1:2" ht="17" thickBot="1" x14ac:dyDescent="0.25">
      <c r="A4" s="27" t="s">
        <v>120</v>
      </c>
      <c r="B4" s="9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/>
  </sheetViews>
  <sheetFormatPr baseColWidth="10" defaultColWidth="8.83203125" defaultRowHeight="15" x14ac:dyDescent="0.2"/>
  <cols>
    <col min="1" max="1" width="14.6640625" customWidth="1"/>
  </cols>
  <sheetData>
    <row r="1" spans="1:2" ht="17" thickBot="1" x14ac:dyDescent="0.25">
      <c r="A1" s="1" t="s">
        <v>172</v>
      </c>
    </row>
    <row r="2" spans="1:2" ht="16" x14ac:dyDescent="0.2">
      <c r="A2" s="4" t="s">
        <v>173</v>
      </c>
      <c r="B2" s="25" t="s">
        <v>109</v>
      </c>
    </row>
    <row r="3" spans="1:2" ht="17" thickBot="1" x14ac:dyDescent="0.25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/>
  </sheetViews>
  <sheetFormatPr baseColWidth="10" defaultColWidth="9.1640625" defaultRowHeight="16" x14ac:dyDescent="0.2"/>
  <cols>
    <col min="1" max="1" width="15.6640625" style="1" customWidth="1"/>
    <col min="2" max="16384" width="9.1640625" style="1"/>
  </cols>
  <sheetData>
    <row r="1" spans="1:10" ht="17" thickBot="1" x14ac:dyDescent="0.25">
      <c r="A1" s="1" t="s">
        <v>174</v>
      </c>
    </row>
    <row r="2" spans="1:10" s="6" customFormat="1" x14ac:dyDescent="0.2">
      <c r="A2" s="4" t="s">
        <v>170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">
      <c r="A3" s="26" t="s">
        <v>119</v>
      </c>
      <c r="B3" s="7"/>
      <c r="C3" s="7"/>
      <c r="D3" s="7"/>
      <c r="E3" s="7"/>
      <c r="F3" s="7"/>
      <c r="G3" s="7"/>
      <c r="H3" s="7"/>
      <c r="I3" s="7"/>
      <c r="J3" s="29"/>
    </row>
    <row r="4" spans="1:10" ht="17" thickBot="1" x14ac:dyDescent="0.25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/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2" ht="17" thickBot="1" x14ac:dyDescent="0.25">
      <c r="A1" s="1" t="s">
        <v>175</v>
      </c>
    </row>
    <row r="2" spans="1:2" s="6" customFormat="1" x14ac:dyDescent="0.2">
      <c r="A2" s="4" t="s">
        <v>156</v>
      </c>
      <c r="B2" s="25" t="s">
        <v>109</v>
      </c>
    </row>
    <row r="3" spans="1:2" s="6" customFormat="1" x14ac:dyDescent="0.2">
      <c r="A3" s="26" t="s">
        <v>89</v>
      </c>
      <c r="B3" s="29"/>
    </row>
    <row r="4" spans="1:2" x14ac:dyDescent="0.2">
      <c r="A4" s="26" t="s">
        <v>90</v>
      </c>
      <c r="B4" s="29"/>
    </row>
    <row r="5" spans="1:2" x14ac:dyDescent="0.2">
      <c r="A5" s="26" t="s">
        <v>91</v>
      </c>
      <c r="B5" s="29"/>
    </row>
    <row r="6" spans="1:2" ht="17" thickBot="1" x14ac:dyDescent="0.25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/>
  </sheetViews>
  <sheetFormatPr baseColWidth="10" defaultColWidth="9.1640625" defaultRowHeight="16" x14ac:dyDescent="0.2"/>
  <cols>
    <col min="1" max="1" width="19.83203125" style="1" customWidth="1"/>
    <col min="2" max="16384" width="9.1640625" style="1"/>
  </cols>
  <sheetData>
    <row r="1" spans="1:2" ht="17" thickBot="1" x14ac:dyDescent="0.25">
      <c r="A1" s="1" t="s">
        <v>176</v>
      </c>
    </row>
    <row r="2" spans="1:2" s="6" customFormat="1" x14ac:dyDescent="0.2">
      <c r="A2" s="4" t="s">
        <v>168</v>
      </c>
      <c r="B2" s="25" t="s">
        <v>109</v>
      </c>
    </row>
    <row r="3" spans="1:2" x14ac:dyDescent="0.2">
      <c r="A3" s="26" t="s">
        <v>114</v>
      </c>
      <c r="B3" s="29">
        <v>1</v>
      </c>
    </row>
    <row r="4" spans="1:2" ht="17" thickBot="1" x14ac:dyDescent="0.25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/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3" ht="17" thickBot="1" x14ac:dyDescent="0.25">
      <c r="A1" s="1" t="s">
        <v>177</v>
      </c>
    </row>
    <row r="2" spans="1:3" s="6" customFormat="1" x14ac:dyDescent="0.2">
      <c r="A2" s="4" t="s">
        <v>156</v>
      </c>
      <c r="B2" s="5" t="s">
        <v>111</v>
      </c>
      <c r="C2" s="25" t="s">
        <v>112</v>
      </c>
    </row>
    <row r="3" spans="1:3" s="6" customFormat="1" x14ac:dyDescent="0.2">
      <c r="A3" s="26" t="s">
        <v>89</v>
      </c>
      <c r="B3" s="7">
        <v>1</v>
      </c>
      <c r="C3" s="29">
        <v>1</v>
      </c>
    </row>
    <row r="4" spans="1:3" s="6" customFormat="1" x14ac:dyDescent="0.2">
      <c r="A4" s="26" t="s">
        <v>90</v>
      </c>
      <c r="B4" s="7">
        <v>1</v>
      </c>
      <c r="C4" s="29">
        <v>1</v>
      </c>
    </row>
    <row r="5" spans="1:3" s="6" customFormat="1" x14ac:dyDescent="0.2">
      <c r="A5" s="26" t="s">
        <v>91</v>
      </c>
      <c r="B5" s="7">
        <v>1</v>
      </c>
      <c r="C5" s="29">
        <v>1</v>
      </c>
    </row>
    <row r="6" spans="1:3" ht="17" thickBot="1" x14ac:dyDescent="0.25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/>
  </sheetViews>
  <sheetFormatPr baseColWidth="10" defaultColWidth="9.1640625" defaultRowHeight="16" x14ac:dyDescent="0.2"/>
  <cols>
    <col min="1" max="1" width="18.1640625" style="1" customWidth="1"/>
    <col min="2" max="16384" width="9.1640625" style="1"/>
  </cols>
  <sheetData>
    <row r="1" spans="1:3" ht="17" thickBot="1" x14ac:dyDescent="0.25">
      <c r="A1" s="1" t="s">
        <v>178</v>
      </c>
    </row>
    <row r="2" spans="1:3" s="6" customFormat="1" x14ac:dyDescent="0.2">
      <c r="A2" s="4" t="s">
        <v>158</v>
      </c>
      <c r="B2" s="5" t="s">
        <v>111</v>
      </c>
      <c r="C2" s="25" t="s">
        <v>112</v>
      </c>
    </row>
    <row r="3" spans="1:3" s="6" customFormat="1" ht="17" thickBot="1" x14ac:dyDescent="0.25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6640625" style="1" customWidth="1"/>
    <col min="2" max="16384" width="9.1640625" style="1"/>
  </cols>
  <sheetData>
    <row r="1" spans="1:2" ht="17" thickBot="1" x14ac:dyDescent="0.25">
      <c r="A1" s="1" t="s">
        <v>179</v>
      </c>
    </row>
    <row r="2" spans="1:2" s="6" customFormat="1" x14ac:dyDescent="0.2">
      <c r="A2" s="4" t="s">
        <v>158</v>
      </c>
      <c r="B2" s="25" t="s">
        <v>109</v>
      </c>
    </row>
    <row r="3" spans="1:2" s="6" customFormat="1" ht="17" thickBot="1" x14ac:dyDescent="0.25">
      <c r="A3" s="27" t="s">
        <v>109</v>
      </c>
      <c r="B3" s="33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2" ht="17" thickBot="1" x14ac:dyDescent="0.25">
      <c r="A1" s="1" t="s">
        <v>180</v>
      </c>
    </row>
    <row r="2" spans="1:2" s="6" customFormat="1" x14ac:dyDescent="0.2">
      <c r="A2" s="4" t="s">
        <v>158</v>
      </c>
      <c r="B2" s="25" t="s">
        <v>117</v>
      </c>
    </row>
    <row r="3" spans="1:2" s="6" customFormat="1" ht="17" thickBot="1" x14ac:dyDescent="0.25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/>
  </sheetViews>
  <sheetFormatPr baseColWidth="10" defaultColWidth="9.1640625" defaultRowHeight="16" x14ac:dyDescent="0.2"/>
  <cols>
    <col min="1" max="2" width="9.1640625" style="1"/>
    <col min="3" max="3" width="3.5" style="1" customWidth="1"/>
    <col min="4" max="12" width="9.1640625" style="1"/>
    <col min="13" max="13" width="11.16406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1640625" style="1"/>
  </cols>
  <sheetData>
    <row r="1" spans="1:4" x14ac:dyDescent="0.2">
      <c r="A1" s="1" t="s">
        <v>88</v>
      </c>
    </row>
    <row r="2" spans="1:4" x14ac:dyDescent="0.2">
      <c r="A2" s="2" t="s">
        <v>89</v>
      </c>
    </row>
    <row r="3" spans="1:4" x14ac:dyDescent="0.2">
      <c r="A3" s="2" t="s">
        <v>90</v>
      </c>
      <c r="D3" s="10"/>
    </row>
    <row r="4" spans="1:4" x14ac:dyDescent="0.2">
      <c r="A4" s="2" t="s">
        <v>91</v>
      </c>
    </row>
    <row r="5" spans="1:4" x14ac:dyDescent="0.2">
      <c r="A5" s="2" t="s">
        <v>92</v>
      </c>
    </row>
    <row r="6" spans="1:4" x14ac:dyDescent="0.2">
      <c r="A6" s="10"/>
    </row>
    <row r="7" spans="1:4" x14ac:dyDescent="0.2">
      <c r="A7" s="10"/>
    </row>
    <row r="8" spans="1:4" x14ac:dyDescent="0.2">
      <c r="A8" s="10"/>
    </row>
    <row r="9" spans="1:4" x14ac:dyDescent="0.2">
      <c r="A9" s="10"/>
    </row>
    <row r="10" spans="1:4" x14ac:dyDescent="0.2">
      <c r="A10" s="10"/>
    </row>
    <row r="11" spans="1:4" x14ac:dyDescent="0.2">
      <c r="A11" s="10"/>
    </row>
    <row r="12" spans="1:4" x14ac:dyDescent="0.2">
      <c r="A12" s="10"/>
    </row>
    <row r="13" spans="1:4" x14ac:dyDescent="0.2">
      <c r="A13" s="10"/>
    </row>
    <row r="14" spans="1:4" x14ac:dyDescent="0.2">
      <c r="A14" s="10"/>
    </row>
    <row r="15" spans="1:4" x14ac:dyDescent="0.2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>
      <selection activeCell="N35" sqref="N35"/>
    </sheetView>
  </sheetViews>
  <sheetFormatPr baseColWidth="10" defaultColWidth="9.1640625" defaultRowHeight="16" x14ac:dyDescent="0.2"/>
  <cols>
    <col min="1" max="1" width="18" style="1" customWidth="1"/>
    <col min="2" max="2" width="15.5" style="1" bestFit="1" customWidth="1"/>
    <col min="3" max="3" width="9.83203125" style="1" bestFit="1" customWidth="1"/>
    <col min="4" max="53" width="9.1640625" style="1"/>
    <col min="54" max="54" width="11.6640625" style="1" bestFit="1" customWidth="1"/>
    <col min="55" max="55" width="13.1640625" style="1" bestFit="1" customWidth="1"/>
    <col min="56" max="16384" width="9.1640625" style="1"/>
  </cols>
  <sheetData>
    <row r="1" spans="1:55" ht="17" thickBot="1" x14ac:dyDescent="0.25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5" s="6" customFormat="1" x14ac:dyDescent="0.2">
      <c r="A2" s="4" t="s">
        <v>158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5" s="6" customFormat="1" ht="17" thickBot="1" x14ac:dyDescent="0.25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5"/>
      <c r="BC3" s="75"/>
    </row>
    <row r="7" spans="1:55" x14ac:dyDescent="0.2">
      <c r="B7" s="46"/>
    </row>
    <row r="8" spans="1:55" x14ac:dyDescent="0.2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topLeftCell="AH1" workbookViewId="0">
      <selection activeCell="F36" sqref="F36"/>
    </sheetView>
  </sheetViews>
  <sheetFormatPr baseColWidth="10" defaultColWidth="9.1640625" defaultRowHeight="16" x14ac:dyDescent="0.2"/>
  <cols>
    <col min="1" max="1" width="15.6640625" style="6" customWidth="1"/>
    <col min="2" max="2" width="16.5" style="1" bestFit="1" customWidth="1"/>
    <col min="3" max="3" width="14.1640625" style="1" bestFit="1" customWidth="1"/>
    <col min="4" max="5" width="10.1640625" style="1" bestFit="1" customWidth="1"/>
    <col min="6" max="16384" width="9.1640625" style="1"/>
  </cols>
  <sheetData>
    <row r="1" spans="1:53" ht="17" thickBot="1" x14ac:dyDescent="0.25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6" customFormat="1" x14ac:dyDescent="0.2">
      <c r="A2" s="4" t="s">
        <v>156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2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2">
      <c r="A4" s="26" t="s">
        <v>90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2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7" thickBot="1" x14ac:dyDescent="0.25">
      <c r="A6" s="27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">
      <c r="B7" s="45"/>
      <c r="C7" s="46"/>
    </row>
    <row r="9" spans="1:53" x14ac:dyDescent="0.2">
      <c r="B9" s="46"/>
    </row>
    <row r="10" spans="1:53" x14ac:dyDescent="0.2">
      <c r="B10" s="46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topLeftCell="AD1" workbookViewId="0">
      <selection activeCell="D22" sqref="D22"/>
    </sheetView>
  </sheetViews>
  <sheetFormatPr baseColWidth="10" defaultColWidth="9.1640625" defaultRowHeight="16" x14ac:dyDescent="0.2"/>
  <cols>
    <col min="1" max="1" width="17.1640625" style="6" customWidth="1"/>
    <col min="2" max="2" width="14.1640625" style="1" bestFit="1" customWidth="1"/>
    <col min="3" max="13" width="9.1640625" style="1"/>
    <col min="14" max="15" width="11.1640625" style="1" bestFit="1" customWidth="1"/>
    <col min="16" max="23" width="10.1640625" style="1" bestFit="1" customWidth="1"/>
    <col min="24" max="16384" width="9.1640625" style="1"/>
  </cols>
  <sheetData>
    <row r="1" spans="1:53" ht="17" thickBot="1" x14ac:dyDescent="0.25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6" customFormat="1" x14ac:dyDescent="0.2">
      <c r="A2" s="4" t="s">
        <v>158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ht="17" thickBot="1" x14ac:dyDescent="0.25">
      <c r="A3" s="27" t="s">
        <v>109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36">
        <f>8*4000</f>
        <v>32000</v>
      </c>
      <c r="O3" s="36">
        <f>$N3*(VALUE(RIGHT(C$2,2)))^(-0.35)</f>
        <v>25106.691132696025</v>
      </c>
      <c r="P3" s="36">
        <f t="shared" ref="P3:AS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v>0</v>
      </c>
      <c r="AU3" s="36">
        <v>0</v>
      </c>
      <c r="AV3" s="36">
        <v>0</v>
      </c>
      <c r="AW3" s="36">
        <v>0</v>
      </c>
      <c r="AX3" s="36">
        <v>0</v>
      </c>
      <c r="AY3" s="36">
        <v>0</v>
      </c>
      <c r="AZ3" s="36">
        <v>0</v>
      </c>
      <c r="BA3" s="36">
        <v>0</v>
      </c>
    </row>
    <row r="5" spans="1:53" x14ac:dyDescent="0.2">
      <c r="F5" s="10"/>
    </row>
    <row r="6" spans="1:53" x14ac:dyDescent="0.2">
      <c r="A6" s="1"/>
      <c r="B6" s="46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D9FF4-C8AE-E447-83C9-FAC946CFDB3E}">
  <dimension ref="A1:B3"/>
  <sheetViews>
    <sheetView workbookViewId="0">
      <selection activeCell="B3" sqref="B3"/>
    </sheetView>
  </sheetViews>
  <sheetFormatPr baseColWidth="10" defaultRowHeight="15" x14ac:dyDescent="0.2"/>
  <sheetData>
    <row r="1" spans="1:2" ht="17" thickBot="1" x14ac:dyDescent="0.25">
      <c r="A1" s="1" t="str">
        <f>_xlfn.CONCAT( "Table of Initial Storage Volume [",VLOOKUP("volume", Units!$A$2:$B$9, 2, FALSE),"]")</f>
        <v>Table of Initial Storage Volume [bbl]</v>
      </c>
      <c r="B1" s="1"/>
    </row>
    <row r="2" spans="1:2" ht="16" x14ac:dyDescent="0.2">
      <c r="A2" s="4" t="s">
        <v>173</v>
      </c>
      <c r="B2" s="25" t="s">
        <v>46</v>
      </c>
    </row>
    <row r="3" spans="1:2" ht="17" thickBot="1" x14ac:dyDescent="0.25">
      <c r="A3" s="27" t="s">
        <v>117</v>
      </c>
      <c r="B3" s="37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P21"/>
  <sheetViews>
    <sheetView showZeros="0" zoomScaleNormal="100" workbookViewId="0">
      <selection activeCell="T25" sqref="T25"/>
    </sheetView>
  </sheetViews>
  <sheetFormatPr baseColWidth="10" defaultColWidth="9.1640625" defaultRowHeight="16" x14ac:dyDescent="0.2"/>
  <cols>
    <col min="1" max="16384" width="9.1640625" style="1"/>
  </cols>
  <sheetData>
    <row r="1" spans="1:16" ht="17" thickBot="1" x14ac:dyDescent="0.25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16" x14ac:dyDescent="0.2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85" t="s">
        <v>117</v>
      </c>
      <c r="P2" s="25" t="s">
        <v>109</v>
      </c>
    </row>
    <row r="3" spans="1:16" x14ac:dyDescent="0.2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89">
        <v>0</v>
      </c>
      <c r="P3" s="29">
        <v>0</v>
      </c>
    </row>
    <row r="4" spans="1:16" x14ac:dyDescent="0.2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89">
        <v>0</v>
      </c>
      <c r="P4" s="29">
        <v>0</v>
      </c>
    </row>
    <row r="5" spans="1:16" x14ac:dyDescent="0.2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89">
        <v>0</v>
      </c>
      <c r="P5" s="29">
        <v>0</v>
      </c>
    </row>
    <row r="6" spans="1:16" x14ac:dyDescent="0.2">
      <c r="A6" s="71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35">
        <v>14285.714285714286</v>
      </c>
      <c r="K6" s="78">
        <v>0</v>
      </c>
      <c r="L6" s="79">
        <v>0</v>
      </c>
      <c r="M6" s="78">
        <v>0</v>
      </c>
      <c r="N6" s="79">
        <v>0</v>
      </c>
      <c r="O6" s="90">
        <v>0</v>
      </c>
      <c r="P6" s="81">
        <v>0</v>
      </c>
    </row>
    <row r="7" spans="1:16" x14ac:dyDescent="0.2">
      <c r="A7" s="71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42857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90">
        <v>0</v>
      </c>
      <c r="P7" s="81">
        <v>0</v>
      </c>
    </row>
    <row r="8" spans="1:16" x14ac:dyDescent="0.2">
      <c r="A8" s="26" t="s">
        <v>125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42857</v>
      </c>
      <c r="L8" s="77">
        <v>0</v>
      </c>
      <c r="M8" s="7">
        <v>0</v>
      </c>
      <c r="N8" s="77">
        <v>0</v>
      </c>
      <c r="O8" s="89">
        <v>0</v>
      </c>
      <c r="P8" s="29">
        <v>0</v>
      </c>
    </row>
    <row r="9" spans="1:16" x14ac:dyDescent="0.2">
      <c r="A9" s="26" t="s">
        <v>126</v>
      </c>
      <c r="B9" s="7">
        <v>42857</v>
      </c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89">
        <v>0</v>
      </c>
      <c r="P9" s="29">
        <v>0</v>
      </c>
    </row>
    <row r="10" spans="1:16" x14ac:dyDescent="0.2">
      <c r="A10" s="26" t="s">
        <v>127</v>
      </c>
      <c r="B10" s="7">
        <v>0</v>
      </c>
      <c r="C10" s="7">
        <v>42857</v>
      </c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81">
        <v>14286</v>
      </c>
      <c r="N10" s="77">
        <v>0</v>
      </c>
      <c r="O10" s="89">
        <v>0</v>
      </c>
      <c r="P10" s="29">
        <v>0</v>
      </c>
    </row>
    <row r="11" spans="1:16" x14ac:dyDescent="0.2">
      <c r="A11" s="26" t="s">
        <v>128</v>
      </c>
      <c r="B11" s="7">
        <v>0</v>
      </c>
      <c r="C11" s="7">
        <v>0</v>
      </c>
      <c r="D11" s="7">
        <v>42857</v>
      </c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7">
        <v>0</v>
      </c>
      <c r="K11" s="7">
        <v>0</v>
      </c>
      <c r="L11" s="77">
        <v>42857</v>
      </c>
      <c r="M11" s="7">
        <v>0</v>
      </c>
      <c r="N11" s="77">
        <v>0</v>
      </c>
      <c r="O11" s="89">
        <v>0</v>
      </c>
      <c r="P11" s="29">
        <v>0</v>
      </c>
    </row>
    <row r="12" spans="1:16" x14ac:dyDescent="0.2">
      <c r="A12" s="26" t="s">
        <v>129</v>
      </c>
      <c r="B12" s="7">
        <v>0</v>
      </c>
      <c r="C12" s="7">
        <v>42857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89">
        <v>0</v>
      </c>
      <c r="P12" s="29">
        <v>0</v>
      </c>
    </row>
    <row r="13" spans="1:16" x14ac:dyDescent="0.2">
      <c r="A13" s="26" t="s">
        <v>130</v>
      </c>
      <c r="B13" s="7">
        <v>0</v>
      </c>
      <c r="C13" s="7">
        <v>0</v>
      </c>
      <c r="D13" s="7">
        <v>0</v>
      </c>
      <c r="E13" s="7">
        <v>42857</v>
      </c>
      <c r="F13" s="7">
        <v>0</v>
      </c>
      <c r="G13" s="7">
        <v>0</v>
      </c>
      <c r="H13" s="7">
        <v>42857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89">
        <v>0</v>
      </c>
      <c r="P13" s="29">
        <v>0</v>
      </c>
    </row>
    <row r="14" spans="1:16" x14ac:dyDescent="0.2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42857</v>
      </c>
      <c r="H14" s="7">
        <v>0</v>
      </c>
      <c r="I14" s="7">
        <v>42857</v>
      </c>
      <c r="J14" s="77">
        <v>35714</v>
      </c>
      <c r="K14" s="7">
        <v>0</v>
      </c>
      <c r="L14" s="77">
        <v>0</v>
      </c>
      <c r="M14" s="7">
        <v>0</v>
      </c>
      <c r="N14" s="77">
        <v>0</v>
      </c>
      <c r="O14" s="89">
        <v>0</v>
      </c>
      <c r="P14" s="29">
        <v>0</v>
      </c>
    </row>
    <row r="15" spans="1:16" x14ac:dyDescent="0.2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42857</v>
      </c>
      <c r="G15" s="7">
        <v>0</v>
      </c>
      <c r="H15" s="7">
        <v>42857</v>
      </c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89">
        <v>0</v>
      </c>
      <c r="P15" s="29">
        <v>0</v>
      </c>
    </row>
    <row r="16" spans="1:16" x14ac:dyDescent="0.2">
      <c r="A16" s="71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7">
        <v>35714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7">
        <v>35714</v>
      </c>
      <c r="O16" s="90">
        <v>0</v>
      </c>
      <c r="P16" s="81">
        <v>0</v>
      </c>
    </row>
    <row r="17" spans="1:16" x14ac:dyDescent="0.2">
      <c r="A17" s="71" t="s">
        <v>117</v>
      </c>
      <c r="B17" s="78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9">
        <v>0</v>
      </c>
      <c r="K17" s="78">
        <v>0</v>
      </c>
      <c r="L17" s="79">
        <v>0</v>
      </c>
      <c r="M17" s="78">
        <v>0</v>
      </c>
      <c r="N17" s="79">
        <v>0</v>
      </c>
      <c r="O17" s="90">
        <v>0</v>
      </c>
      <c r="P17" s="81">
        <v>14286</v>
      </c>
    </row>
    <row r="18" spans="1:16" x14ac:dyDescent="0.2">
      <c r="A18" s="26" t="s">
        <v>114</v>
      </c>
      <c r="B18" s="7">
        <v>0</v>
      </c>
      <c r="C18" s="7">
        <v>0</v>
      </c>
      <c r="D18" s="29">
        <v>42857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89">
        <v>0</v>
      </c>
      <c r="P18" s="29">
        <v>42857</v>
      </c>
    </row>
    <row r="19" spans="1:16" x14ac:dyDescent="0.2">
      <c r="A19" s="71" t="s">
        <v>115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81">
        <v>42857</v>
      </c>
      <c r="K19" s="78">
        <v>0</v>
      </c>
      <c r="L19" s="79">
        <v>0</v>
      </c>
      <c r="M19" s="78">
        <v>0</v>
      </c>
      <c r="N19" s="79">
        <v>0</v>
      </c>
      <c r="O19" s="90">
        <v>0</v>
      </c>
      <c r="P19" s="81">
        <v>42857</v>
      </c>
    </row>
    <row r="20" spans="1:16" x14ac:dyDescent="0.2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89">
        <v>0</v>
      </c>
      <c r="P20" s="29">
        <v>0</v>
      </c>
    </row>
    <row r="21" spans="1:16" ht="17" thickBot="1" x14ac:dyDescent="0.25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2">
        <v>0</v>
      </c>
      <c r="K21" s="8">
        <v>0</v>
      </c>
      <c r="L21" s="82">
        <v>0</v>
      </c>
      <c r="M21" s="8">
        <v>0</v>
      </c>
      <c r="N21" s="82">
        <v>0</v>
      </c>
      <c r="O21" s="91">
        <v>71429</v>
      </c>
      <c r="P21" s="9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C19" sqref="C19"/>
    </sheetView>
  </sheetViews>
  <sheetFormatPr baseColWidth="10" defaultColWidth="9.1640625" defaultRowHeight="16" x14ac:dyDescent="0.2"/>
  <cols>
    <col min="1" max="1" width="12.1640625" style="1" customWidth="1"/>
    <col min="2" max="16384" width="9.1640625" style="1"/>
  </cols>
  <sheetData>
    <row r="1" spans="1:2" ht="17" thickBot="1" x14ac:dyDescent="0.25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2" s="6" customFormat="1" x14ac:dyDescent="0.2">
      <c r="A2" s="4" t="s">
        <v>234</v>
      </c>
      <c r="B2" s="25" t="s">
        <v>46</v>
      </c>
    </row>
    <row r="3" spans="1:2" x14ac:dyDescent="0.2">
      <c r="A3" s="26" t="s">
        <v>111</v>
      </c>
      <c r="B3" s="35">
        <v>9285.7142857143008</v>
      </c>
    </row>
    <row r="4" spans="1:2" ht="17" thickBot="1" x14ac:dyDescent="0.25">
      <c r="A4" s="27" t="s">
        <v>112</v>
      </c>
      <c r="B4" s="35">
        <v>9285.7142857143008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>
      <selection activeCell="I24" sqref="I24"/>
    </sheetView>
  </sheetViews>
  <sheetFormatPr baseColWidth="10" defaultColWidth="9.1640625" defaultRowHeight="16" x14ac:dyDescent="0.2"/>
  <cols>
    <col min="1" max="1" width="14.5" style="1" customWidth="1"/>
    <col min="2" max="16384" width="9.1640625" style="1"/>
  </cols>
  <sheetData>
    <row r="1" spans="1:2" ht="17" thickBot="1" x14ac:dyDescent="0.25">
      <c r="A1" s="1" t="str">
        <f>_xlfn.CONCAT( "Table of Initial Storage Capacity [",VLOOKUP("volume", Units!$A$2:$B$9, 2, FALSE),"]")</f>
        <v>Table of Initial Storage Capacity [bbl]</v>
      </c>
    </row>
    <row r="2" spans="1:2" s="6" customFormat="1" x14ac:dyDescent="0.2">
      <c r="A2" s="4" t="s">
        <v>173</v>
      </c>
      <c r="B2" s="25" t="s">
        <v>46</v>
      </c>
    </row>
    <row r="3" spans="1:2" ht="17" thickBot="1" x14ac:dyDescent="0.25">
      <c r="A3" s="27" t="s">
        <v>117</v>
      </c>
      <c r="B3" s="37">
        <v>350000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B4"/>
  <sheetViews>
    <sheetView workbookViewId="0">
      <selection activeCell="E33" sqref="E33"/>
    </sheetView>
  </sheetViews>
  <sheetFormatPr baseColWidth="10" defaultColWidth="9.1640625" defaultRowHeight="16" x14ac:dyDescent="0.2"/>
  <cols>
    <col min="1" max="1" width="16.1640625" style="1" customWidth="1"/>
    <col min="2" max="16384" width="9.1640625" style="1"/>
  </cols>
  <sheetData>
    <row r="1" spans="1:2" ht="17" thickBot="1" x14ac:dyDescent="0.25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2" x14ac:dyDescent="0.2">
      <c r="A2" s="4" t="s">
        <v>170</v>
      </c>
      <c r="B2" s="73" t="s">
        <v>46</v>
      </c>
    </row>
    <row r="3" spans="1:2" x14ac:dyDescent="0.2">
      <c r="A3" s="26" t="s">
        <v>119</v>
      </c>
      <c r="B3" s="72">
        <v>10000</v>
      </c>
    </row>
    <row r="4" spans="1:2" ht="17" thickBot="1" x14ac:dyDescent="0.25">
      <c r="A4" s="27" t="s">
        <v>120</v>
      </c>
      <c r="B4" s="43">
        <v>20000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topLeftCell="AG1" workbookViewId="0">
      <selection activeCell="F38" sqref="F38"/>
    </sheetView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53" ht="17" thickBot="1" x14ac:dyDescent="0.25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253</v>
      </c>
      <c r="L1" s="1">
        <v>0.7</v>
      </c>
    </row>
    <row r="2" spans="1:53" s="6" customFormat="1" x14ac:dyDescent="0.2">
      <c r="A2" s="4" t="s">
        <v>168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2">
      <c r="A3" s="26" t="s">
        <v>114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7" thickBot="1" x14ac:dyDescent="0.25">
      <c r="A4" s="27" t="s">
        <v>115</v>
      </c>
      <c r="B4" s="43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2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/>
  </sheetViews>
  <sheetFormatPr baseColWidth="10" defaultColWidth="9.1640625" defaultRowHeight="16" x14ac:dyDescent="0.2"/>
  <cols>
    <col min="1" max="1" width="16.83203125" style="1" customWidth="1"/>
    <col min="2" max="2" width="10.1640625" style="1" bestFit="1" customWidth="1"/>
    <col min="3" max="16384" width="9.1640625" style="1"/>
  </cols>
  <sheetData>
    <row r="1" spans="1:2" ht="17" thickBot="1" x14ac:dyDescent="0.25">
      <c r="A1" s="1" t="str">
        <f>_xlfn.CONCAT( "Table of Completions Pad Storage Capacity [",VLOOKUP("volume", Units!$A$2:$B$9, 2, FALSE),"]")</f>
        <v>Table of Completions Pad Storage Capacity [bbl]</v>
      </c>
    </row>
    <row r="2" spans="1:2" s="6" customFormat="1" x14ac:dyDescent="0.2">
      <c r="A2" s="4" t="s">
        <v>158</v>
      </c>
      <c r="B2" s="25" t="s">
        <v>46</v>
      </c>
    </row>
    <row r="3" spans="1:2" ht="17" thickBot="1" x14ac:dyDescent="0.25">
      <c r="A3" s="27" t="s">
        <v>109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baseColWidth="10" defaultColWidth="9.1640625" defaultRowHeight="16" x14ac:dyDescent="0.2"/>
  <cols>
    <col min="1" max="2" width="9.1640625" style="1"/>
    <col min="3" max="3" width="3.5" style="1" customWidth="1"/>
    <col min="4" max="12" width="9.1640625" style="1"/>
    <col min="13" max="13" width="11.16406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1640625" style="1"/>
  </cols>
  <sheetData>
    <row r="1" spans="1:15" x14ac:dyDescent="0.2">
      <c r="A1" s="1" t="s">
        <v>93</v>
      </c>
    </row>
    <row r="2" spans="1:15" x14ac:dyDescent="0.2">
      <c r="A2" s="2" t="s">
        <v>94</v>
      </c>
    </row>
    <row r="3" spans="1:15" x14ac:dyDescent="0.2">
      <c r="A3" s="2" t="s">
        <v>95</v>
      </c>
    </row>
    <row r="4" spans="1:15" x14ac:dyDescent="0.2">
      <c r="A4" s="2" t="s">
        <v>96</v>
      </c>
      <c r="D4" s="10"/>
    </row>
    <row r="5" spans="1:15" x14ac:dyDescent="0.2">
      <c r="A5" s="2" t="s">
        <v>97</v>
      </c>
      <c r="M5" s="11"/>
      <c r="N5" s="11"/>
      <c r="O5" s="11"/>
    </row>
    <row r="6" spans="1:15" x14ac:dyDescent="0.2">
      <c r="A6" s="2" t="s">
        <v>98</v>
      </c>
    </row>
    <row r="7" spans="1:15" x14ac:dyDescent="0.2">
      <c r="A7" s="2" t="s">
        <v>99</v>
      </c>
    </row>
    <row r="8" spans="1:15" x14ac:dyDescent="0.2">
      <c r="A8" s="2" t="s">
        <v>100</v>
      </c>
    </row>
    <row r="9" spans="1:15" x14ac:dyDescent="0.2">
      <c r="A9" s="2" t="s">
        <v>101</v>
      </c>
    </row>
    <row r="10" spans="1:15" x14ac:dyDescent="0.2">
      <c r="A10" s="2" t="s">
        <v>102</v>
      </c>
    </row>
    <row r="11" spans="1:15" x14ac:dyDescent="0.2">
      <c r="A11" s="2" t="s">
        <v>103</v>
      </c>
    </row>
    <row r="12" spans="1:15" x14ac:dyDescent="0.2">
      <c r="A12" s="2" t="s">
        <v>104</v>
      </c>
    </row>
    <row r="13" spans="1:15" x14ac:dyDescent="0.2">
      <c r="A13" s="2" t="s">
        <v>105</v>
      </c>
    </row>
    <row r="14" spans="1:15" x14ac:dyDescent="0.2">
      <c r="A14" s="2" t="s">
        <v>106</v>
      </c>
    </row>
    <row r="15" spans="1:15" x14ac:dyDescent="0.2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2" ht="17" thickBot="1" x14ac:dyDescent="0.25">
      <c r="A1" s="1" t="str">
        <f>_xlfn.CONCAT( "Table of Pad Offloading Capacity [",VLOOKUP("volume", Units!$A$2:$B$9, 2, FALSE),"/", VLOOKUP("time", Units!$A$2:$B$9, 2, FALSE),"]")</f>
        <v>Table of Pad Offloading Capacity [bbl/day]</v>
      </c>
    </row>
    <row r="2" spans="1:2" s="6" customFormat="1" x14ac:dyDescent="0.2">
      <c r="A2" s="4" t="s">
        <v>158</v>
      </c>
      <c r="B2" s="25" t="s">
        <v>46</v>
      </c>
    </row>
    <row r="3" spans="1:2" s="6" customFormat="1" ht="17" thickBot="1" x14ac:dyDescent="0.25">
      <c r="A3" s="27" t="s">
        <v>109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/>
  </sheetViews>
  <sheetFormatPr baseColWidth="10" defaultColWidth="9.1640625" defaultRowHeight="16" x14ac:dyDescent="0.2"/>
  <cols>
    <col min="1" max="1" width="11" style="1" customWidth="1"/>
    <col min="2" max="2" width="10.1640625" style="1" bestFit="1" customWidth="1"/>
    <col min="3" max="16384" width="9.1640625" style="1"/>
  </cols>
  <sheetData>
    <row r="1" spans="1:2" ht="17" thickBot="1" x14ac:dyDescent="0.25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2">
      <c r="A2" s="4" t="s">
        <v>233</v>
      </c>
      <c r="B2" s="25" t="s">
        <v>46</v>
      </c>
    </row>
    <row r="3" spans="1:2" x14ac:dyDescent="0.2">
      <c r="A3" s="26" t="s">
        <v>125</v>
      </c>
      <c r="B3" s="35"/>
    </row>
    <row r="4" spans="1:2" x14ac:dyDescent="0.2">
      <c r="A4" s="26" t="s">
        <v>126</v>
      </c>
      <c r="B4" s="35"/>
    </row>
    <row r="5" spans="1:2" x14ac:dyDescent="0.2">
      <c r="A5" s="26" t="s">
        <v>127</v>
      </c>
      <c r="B5" s="35"/>
    </row>
    <row r="6" spans="1:2" x14ac:dyDescent="0.2">
      <c r="A6" s="26" t="s">
        <v>128</v>
      </c>
      <c r="B6" s="35"/>
    </row>
    <row r="7" spans="1:2" x14ac:dyDescent="0.2">
      <c r="A7" s="26" t="s">
        <v>129</v>
      </c>
      <c r="B7" s="35"/>
    </row>
    <row r="8" spans="1:2" x14ac:dyDescent="0.2">
      <c r="A8" s="26" t="s">
        <v>130</v>
      </c>
      <c r="B8" s="35"/>
    </row>
    <row r="9" spans="1:2" x14ac:dyDescent="0.2">
      <c r="A9" s="26" t="s">
        <v>131</v>
      </c>
      <c r="B9" s="35"/>
    </row>
    <row r="10" spans="1:2" x14ac:dyDescent="0.2">
      <c r="A10" s="26" t="s">
        <v>132</v>
      </c>
      <c r="B10" s="35"/>
    </row>
    <row r="11" spans="1:2" ht="17" thickBot="1" x14ac:dyDescent="0.25">
      <c r="A11" s="27" t="s">
        <v>133</v>
      </c>
      <c r="B11" s="37"/>
    </row>
    <row r="12" spans="1:2" x14ac:dyDescent="0.2">
      <c r="A12" s="11"/>
      <c r="B12" s="83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/>
  </sheetViews>
  <sheetFormatPr baseColWidth="10" defaultColWidth="9.1640625" defaultRowHeight="16" x14ac:dyDescent="0.2"/>
  <cols>
    <col min="1" max="1" width="16.5" style="1" customWidth="1"/>
    <col min="2" max="2" width="15.5" style="1" bestFit="1" customWidth="1"/>
    <col min="3" max="3" width="9.83203125" style="1" bestFit="1" customWidth="1"/>
    <col min="4" max="16384" width="9.1640625" style="1"/>
  </cols>
  <sheetData>
    <row r="1" spans="1:53" ht="17" thickBot="1" x14ac:dyDescent="0.25">
      <c r="A1" s="1" t="str">
        <f>_xlfn.CONCAT( "Operating Capacity of Disposal Site [%]")</f>
        <v>Operating Capacity of Disposal Site [%]</v>
      </c>
    </row>
    <row r="2" spans="1:53" s="6" customFormat="1" x14ac:dyDescent="0.2">
      <c r="A2" s="4" t="s">
        <v>234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2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7" thickBot="1" x14ac:dyDescent="0.25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2">
      <c r="B8" s="46"/>
    </row>
    <row r="9" spans="1:53" x14ac:dyDescent="0.2">
      <c r="D9" s="1" t="s">
        <v>254</v>
      </c>
      <c r="F9" s="10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B4" sqref="B4"/>
    </sheetView>
  </sheetViews>
  <sheetFormatPr baseColWidth="10" defaultColWidth="9.1640625" defaultRowHeight="16" x14ac:dyDescent="0.2"/>
  <cols>
    <col min="1" max="1" width="11.83203125" style="1" customWidth="1"/>
    <col min="2" max="16384" width="9.1640625" style="1"/>
  </cols>
  <sheetData>
    <row r="1" spans="1:2" ht="17" thickBot="1" x14ac:dyDescent="0.25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6" customFormat="1" x14ac:dyDescent="0.2">
      <c r="A2" s="4" t="s">
        <v>234</v>
      </c>
      <c r="B2" s="25" t="s">
        <v>46</v>
      </c>
    </row>
    <row r="3" spans="1:2" s="6" customFormat="1" x14ac:dyDescent="0.2">
      <c r="A3" s="26" t="s">
        <v>111</v>
      </c>
      <c r="B3" s="29">
        <v>0.35</v>
      </c>
    </row>
    <row r="4" spans="1:2" s="6" customFormat="1" ht="17" thickBot="1" x14ac:dyDescent="0.25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B4"/>
  <sheetViews>
    <sheetView workbookViewId="0">
      <selection sqref="A1:B4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2" ht="17" thickBot="1" x14ac:dyDescent="0.25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2" x14ac:dyDescent="0.2">
      <c r="A2" s="4" t="s">
        <v>170</v>
      </c>
      <c r="B2" s="25" t="s">
        <v>46</v>
      </c>
    </row>
    <row r="3" spans="1:2" x14ac:dyDescent="0.2">
      <c r="A3" s="26" t="s">
        <v>119</v>
      </c>
      <c r="B3" s="32">
        <v>0.5</v>
      </c>
    </row>
    <row r="4" spans="1:2" x14ac:dyDescent="0.2">
      <c r="A4" s="26" t="s">
        <v>120</v>
      </c>
      <c r="B4" s="32">
        <v>0.2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1640625" style="1" customWidth="1"/>
    <col min="2" max="16384" width="9.1640625" style="1"/>
  </cols>
  <sheetData>
    <row r="1" spans="1:2" ht="17" thickBot="1" x14ac:dyDescent="0.25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6" customFormat="1" x14ac:dyDescent="0.2">
      <c r="A2" s="4" t="s">
        <v>158</v>
      </c>
      <c r="B2" s="25" t="s">
        <v>46</v>
      </c>
    </row>
    <row r="3" spans="1:2" s="6" customFormat="1" ht="17" thickBot="1" x14ac:dyDescent="0.25">
      <c r="A3" s="27" t="s">
        <v>109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P21"/>
  <sheetViews>
    <sheetView zoomScaleNormal="100" workbookViewId="0">
      <selection activeCell="J20" sqref="J20"/>
    </sheetView>
  </sheetViews>
  <sheetFormatPr baseColWidth="10" defaultColWidth="9.1640625" defaultRowHeight="16" x14ac:dyDescent="0.2"/>
  <cols>
    <col min="1" max="3" width="9.1640625" style="1"/>
    <col min="4" max="6" width="10.1640625" style="1" bestFit="1" customWidth="1"/>
    <col min="7" max="16384" width="9.1640625" style="1"/>
  </cols>
  <sheetData>
    <row r="1" spans="1:16" ht="17" thickBot="1" x14ac:dyDescent="0.25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16" x14ac:dyDescent="0.2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85" t="s">
        <v>117</v>
      </c>
      <c r="P2" s="25" t="s">
        <v>109</v>
      </c>
    </row>
    <row r="3" spans="1:16" x14ac:dyDescent="0.2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89">
        <v>0</v>
      </c>
      <c r="P3" s="29">
        <v>0</v>
      </c>
    </row>
    <row r="4" spans="1:16" x14ac:dyDescent="0.2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89">
        <v>0</v>
      </c>
      <c r="P4" s="29">
        <v>0</v>
      </c>
    </row>
    <row r="5" spans="1:16" x14ac:dyDescent="0.2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89">
        <v>0</v>
      </c>
      <c r="P5" s="29">
        <v>0</v>
      </c>
    </row>
    <row r="6" spans="1:16" x14ac:dyDescent="0.2">
      <c r="A6" s="71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9">
        <v>0</v>
      </c>
      <c r="M6" s="78">
        <v>0</v>
      </c>
      <c r="N6" s="79">
        <v>0</v>
      </c>
      <c r="O6" s="90">
        <v>0</v>
      </c>
      <c r="P6" s="81">
        <v>0</v>
      </c>
    </row>
    <row r="7" spans="1:16" x14ac:dyDescent="0.2">
      <c r="A7" s="71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1E-4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90">
        <v>0</v>
      </c>
      <c r="P7" s="81">
        <v>0</v>
      </c>
    </row>
    <row r="8" spans="1:16" x14ac:dyDescent="0.2">
      <c r="A8" s="26" t="s">
        <v>125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1E-4</v>
      </c>
      <c r="L8" s="77">
        <v>0</v>
      </c>
      <c r="M8" s="7">
        <v>0</v>
      </c>
      <c r="N8" s="77">
        <v>0</v>
      </c>
      <c r="O8" s="89">
        <v>0</v>
      </c>
      <c r="P8" s="29">
        <v>0</v>
      </c>
    </row>
    <row r="9" spans="1:16" x14ac:dyDescent="0.2">
      <c r="A9" s="26" t="s">
        <v>126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89">
        <v>0</v>
      </c>
      <c r="P9" s="29">
        <v>0</v>
      </c>
    </row>
    <row r="10" spans="1:16" x14ac:dyDescent="0.2">
      <c r="A10" s="26" t="s">
        <v>127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1E-4</v>
      </c>
      <c r="N10" s="77">
        <v>0</v>
      </c>
      <c r="O10" s="89">
        <v>0</v>
      </c>
      <c r="P10" s="29">
        <v>0</v>
      </c>
    </row>
    <row r="11" spans="1:16" x14ac:dyDescent="0.2">
      <c r="A11" s="26" t="s">
        <v>128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7">
        <v>0</v>
      </c>
      <c r="K11" s="7">
        <v>0</v>
      </c>
      <c r="L11" s="77">
        <v>1E-4</v>
      </c>
      <c r="M11" s="7">
        <v>0</v>
      </c>
      <c r="N11" s="77">
        <v>0</v>
      </c>
      <c r="O11" s="89">
        <v>0</v>
      </c>
      <c r="P11" s="29">
        <v>0</v>
      </c>
    </row>
    <row r="12" spans="1:16" x14ac:dyDescent="0.2">
      <c r="A12" s="26" t="s">
        <v>129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89">
        <v>0</v>
      </c>
      <c r="P12" s="29">
        <v>0</v>
      </c>
    </row>
    <row r="13" spans="1:16" x14ac:dyDescent="0.2">
      <c r="A13" s="26" t="s">
        <v>130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89">
        <v>0</v>
      </c>
      <c r="P13" s="29">
        <v>0</v>
      </c>
    </row>
    <row r="14" spans="1:16" x14ac:dyDescent="0.2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7">
        <v>1E-4</v>
      </c>
      <c r="K14" s="7">
        <v>0</v>
      </c>
      <c r="L14" s="77">
        <v>0</v>
      </c>
      <c r="M14" s="7">
        <v>0</v>
      </c>
      <c r="N14" s="77">
        <v>0</v>
      </c>
      <c r="O14" s="89">
        <v>0</v>
      </c>
      <c r="P14" s="29">
        <v>0</v>
      </c>
    </row>
    <row r="15" spans="1:16" x14ac:dyDescent="0.2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89">
        <v>0</v>
      </c>
      <c r="P15" s="29">
        <v>0</v>
      </c>
    </row>
    <row r="16" spans="1:16" x14ac:dyDescent="0.2">
      <c r="A16" s="71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1E-4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1E-4</v>
      </c>
      <c r="O16" s="90">
        <v>0</v>
      </c>
      <c r="P16" s="81">
        <v>0</v>
      </c>
    </row>
    <row r="17" spans="1:16" x14ac:dyDescent="0.2">
      <c r="A17" s="71" t="s">
        <v>117</v>
      </c>
      <c r="B17" s="78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9">
        <v>0</v>
      </c>
      <c r="K17" s="78">
        <v>0</v>
      </c>
      <c r="L17" s="79">
        <v>0</v>
      </c>
      <c r="M17" s="78">
        <v>0</v>
      </c>
      <c r="N17" s="79">
        <v>0</v>
      </c>
      <c r="O17" s="90">
        <v>0</v>
      </c>
      <c r="P17" s="81">
        <v>1E-4</v>
      </c>
    </row>
    <row r="18" spans="1:16" x14ac:dyDescent="0.2">
      <c r="A18" s="26" t="s">
        <v>114</v>
      </c>
      <c r="B18" s="7">
        <v>0</v>
      </c>
      <c r="C18" s="7">
        <v>0</v>
      </c>
      <c r="D18" s="7">
        <v>1E-4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89">
        <v>0</v>
      </c>
      <c r="P18" s="29">
        <v>1E-4</v>
      </c>
    </row>
    <row r="19" spans="1:16" x14ac:dyDescent="0.2">
      <c r="A19" s="71" t="s">
        <v>115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79">
        <v>1E-4</v>
      </c>
      <c r="K19" s="78">
        <v>0</v>
      </c>
      <c r="L19" s="79">
        <v>0</v>
      </c>
      <c r="M19" s="78">
        <v>0</v>
      </c>
      <c r="N19" s="79">
        <v>0</v>
      </c>
      <c r="O19" s="90">
        <v>0</v>
      </c>
      <c r="P19" s="81">
        <v>1E-4</v>
      </c>
    </row>
    <row r="20" spans="1:16" x14ac:dyDescent="0.2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89">
        <v>0</v>
      </c>
      <c r="P20" s="29">
        <v>0</v>
      </c>
    </row>
    <row r="21" spans="1:16" ht="17" thickBot="1" x14ac:dyDescent="0.25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2">
        <v>0</v>
      </c>
      <c r="K21" s="8">
        <v>0</v>
      </c>
      <c r="L21" s="82">
        <v>0</v>
      </c>
      <c r="M21" s="8">
        <v>0</v>
      </c>
      <c r="N21" s="82">
        <v>0</v>
      </c>
      <c r="O21" s="91">
        <v>1E-4</v>
      </c>
      <c r="P21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08D6-066E-9740-9ECC-35773DE46331}">
  <sheetPr>
    <tabColor theme="5" tint="0.79998168889431442"/>
  </sheetPr>
  <dimension ref="A1:B3"/>
  <sheetViews>
    <sheetView workbookViewId="0">
      <selection sqref="A1:B3"/>
    </sheetView>
  </sheetViews>
  <sheetFormatPr baseColWidth="10" defaultRowHeight="15" x14ac:dyDescent="0.2"/>
  <sheetData>
    <row r="1" spans="1:2" ht="16" thickBot="1" x14ac:dyDescent="0.25">
      <c r="A1" t="s">
        <v>267</v>
      </c>
    </row>
    <row r="2" spans="1:2" ht="16" x14ac:dyDescent="0.2">
      <c r="A2" s="4" t="s">
        <v>173</v>
      </c>
      <c r="B2" s="25" t="s">
        <v>46</v>
      </c>
    </row>
    <row r="3" spans="1:2" ht="16" x14ac:dyDescent="0.2">
      <c r="A3" s="26" t="s">
        <v>117</v>
      </c>
      <c r="B3" s="29">
        <v>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5FBBD-9412-FB44-82A0-1AAD52847770}">
  <sheetPr>
    <tabColor theme="5" tint="0.79998168889431442"/>
  </sheetPr>
  <dimension ref="A1:B3"/>
  <sheetViews>
    <sheetView workbookViewId="0">
      <selection sqref="A1:B3"/>
    </sheetView>
  </sheetViews>
  <sheetFormatPr baseColWidth="10" defaultRowHeight="15" x14ac:dyDescent="0.2"/>
  <sheetData>
    <row r="1" spans="1:2" ht="16" thickBot="1" x14ac:dyDescent="0.25">
      <c r="A1" t="s">
        <v>268</v>
      </c>
    </row>
    <row r="2" spans="1:2" ht="16" x14ac:dyDescent="0.2">
      <c r="A2" s="4" t="s">
        <v>173</v>
      </c>
      <c r="B2" s="25" t="s">
        <v>46</v>
      </c>
    </row>
    <row r="3" spans="1:2" ht="16" x14ac:dyDescent="0.2">
      <c r="A3" s="26" t="s">
        <v>117</v>
      </c>
      <c r="B3" s="29">
        <v>0.99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sqref="A1:B4"/>
    </sheetView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ht="17" thickBot="1" x14ac:dyDescent="0.25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6" customFormat="1" x14ac:dyDescent="0.2">
      <c r="A2" s="4" t="s">
        <v>168</v>
      </c>
      <c r="B2" s="25" t="s">
        <v>46</v>
      </c>
    </row>
    <row r="3" spans="1:2" s="6" customFormat="1" x14ac:dyDescent="0.2">
      <c r="A3" s="26" t="s">
        <v>114</v>
      </c>
      <c r="B3" s="29">
        <v>1.5</v>
      </c>
    </row>
    <row r="4" spans="1:2" ht="17" thickBot="1" x14ac:dyDescent="0.25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108</v>
      </c>
    </row>
    <row r="2" spans="1:16" x14ac:dyDescent="0.2">
      <c r="A2" s="2" t="s">
        <v>109</v>
      </c>
    </row>
    <row r="3" spans="1:16" x14ac:dyDescent="0.2">
      <c r="A3" s="10"/>
      <c r="N3" s="11"/>
      <c r="O3" s="11"/>
      <c r="P3" s="11"/>
    </row>
    <row r="4" spans="1:16" x14ac:dyDescent="0.2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F1F49-A195-F347-B26F-F79184989B01}">
  <sheetPr>
    <tabColor theme="5" tint="0.79998168889431442"/>
  </sheetPr>
  <dimension ref="A1:B4"/>
  <sheetViews>
    <sheetView workbookViewId="0">
      <selection activeCell="B4" sqref="B4"/>
    </sheetView>
  </sheetViews>
  <sheetFormatPr baseColWidth="10" defaultRowHeight="15" x14ac:dyDescent="0.2"/>
  <sheetData>
    <row r="1" spans="1:2" ht="17" thickBot="1" x14ac:dyDescent="0.25">
      <c r="A1" s="1" t="str">
        <f>_xlfn.CONCAT( "Table of Beneficial Reuse Operational Cost [",VLOOKUP("currency", Units!$A$2:$B$9, 2, FALSE),"/", VLOOKUP("volume", Units!$A$2:$B$9, 2, FALSE),"]")</f>
        <v>Table of Beneficial Reuse Operational Cost [USD/bbl]</v>
      </c>
      <c r="B1" s="1"/>
    </row>
    <row r="2" spans="1:2" ht="16" x14ac:dyDescent="0.2">
      <c r="A2" s="4" t="s">
        <v>170</v>
      </c>
      <c r="B2" s="25" t="s">
        <v>46</v>
      </c>
    </row>
    <row r="3" spans="1:2" ht="16" x14ac:dyDescent="0.2">
      <c r="A3" s="26" t="s">
        <v>119</v>
      </c>
      <c r="B3" s="32">
        <v>0.15</v>
      </c>
    </row>
    <row r="4" spans="1:2" ht="16" x14ac:dyDescent="0.2">
      <c r="A4" s="26" t="s">
        <v>120</v>
      </c>
      <c r="B4" s="32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808F-CB61-C140-807C-4A2AE9886F49}">
  <sheetPr>
    <tabColor theme="5" tint="0.79998168889431442"/>
  </sheetPr>
  <dimension ref="A1:B4"/>
  <sheetViews>
    <sheetView workbookViewId="0">
      <selection activeCell="L22" sqref="L22"/>
    </sheetView>
  </sheetViews>
  <sheetFormatPr baseColWidth="10" defaultRowHeight="15" x14ac:dyDescent="0.2"/>
  <sheetData>
    <row r="1" spans="1:2" ht="17" thickBot="1" x14ac:dyDescent="0.25">
      <c r="A1" s="1" t="str">
        <f>_xlfn.CONCAT( "Table of Beneficial Reuse Operational Cost [",VLOOKUP("currency", Units!$A$2:$B$9, 2, FALSE),"/", VLOOKUP("volume", Units!$A$2:$B$9, 2, FALSE),"]")</f>
        <v>Table of Beneficial Reuse Operational Cost [USD/bbl]</v>
      </c>
      <c r="B1" s="1"/>
    </row>
    <row r="2" spans="1:2" ht="16" x14ac:dyDescent="0.2">
      <c r="A2" s="4" t="s">
        <v>170</v>
      </c>
      <c r="B2" s="25" t="s">
        <v>46</v>
      </c>
    </row>
    <row r="3" spans="1:2" ht="16" x14ac:dyDescent="0.2">
      <c r="A3" s="26" t="s">
        <v>119</v>
      </c>
      <c r="B3" s="32">
        <v>0.35</v>
      </c>
    </row>
    <row r="4" spans="1:2" ht="16" x14ac:dyDescent="0.2">
      <c r="A4" s="26" t="s">
        <v>120</v>
      </c>
      <c r="B4" s="32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2" ht="17" thickBot="1" x14ac:dyDescent="0.25">
      <c r="A1" s="1" t="str">
        <f>_xlfn.CONCAT( "Table of Trucking Hourly Cost [",VLOOKUP("currency", Units!$A$2:$B$9, 2, FALSE),"/", "hour","]")</f>
        <v>Table of Trucking Hourly Cost [USD/hour]</v>
      </c>
    </row>
    <row r="2" spans="1:2" x14ac:dyDescent="0.2">
      <c r="A2" s="4" t="s">
        <v>233</v>
      </c>
      <c r="B2" s="25" t="s">
        <v>46</v>
      </c>
    </row>
    <row r="3" spans="1:2" x14ac:dyDescent="0.2">
      <c r="A3" s="26" t="s">
        <v>89</v>
      </c>
      <c r="B3" s="29">
        <v>95</v>
      </c>
    </row>
    <row r="4" spans="1:2" x14ac:dyDescent="0.2">
      <c r="A4" s="26" t="s">
        <v>90</v>
      </c>
      <c r="B4" s="29">
        <v>93</v>
      </c>
    </row>
    <row r="5" spans="1:2" x14ac:dyDescent="0.2">
      <c r="A5" s="26" t="s">
        <v>91</v>
      </c>
      <c r="B5" s="29">
        <v>97</v>
      </c>
    </row>
    <row r="6" spans="1:2" x14ac:dyDescent="0.2">
      <c r="A6" s="71" t="s">
        <v>92</v>
      </c>
      <c r="B6" s="81">
        <v>94</v>
      </c>
    </row>
    <row r="7" spans="1:2" x14ac:dyDescent="0.2">
      <c r="A7" s="92" t="s">
        <v>109</v>
      </c>
      <c r="B7" s="93">
        <v>90</v>
      </c>
    </row>
    <row r="8" spans="1:2" x14ac:dyDescent="0.2">
      <c r="A8" s="26" t="s">
        <v>114</v>
      </c>
      <c r="B8" s="29">
        <v>110</v>
      </c>
    </row>
    <row r="9" spans="1:2" ht="17" thickBot="1" x14ac:dyDescent="0.25">
      <c r="A9" s="27" t="s">
        <v>115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3" ht="17" thickBot="1" x14ac:dyDescent="0.25">
      <c r="A1" s="1" t="s">
        <v>235</v>
      </c>
    </row>
    <row r="2" spans="1:3" x14ac:dyDescent="0.2">
      <c r="A2" s="3" t="s">
        <v>233</v>
      </c>
      <c r="B2" s="5" t="s">
        <v>111</v>
      </c>
      <c r="C2" s="25" t="s">
        <v>112</v>
      </c>
    </row>
    <row r="3" spans="1:3" x14ac:dyDescent="0.2">
      <c r="A3" s="26" t="s">
        <v>89</v>
      </c>
      <c r="B3" s="7">
        <v>3</v>
      </c>
      <c r="C3" s="29">
        <v>3.5</v>
      </c>
    </row>
    <row r="4" spans="1:3" x14ac:dyDescent="0.2">
      <c r="A4" s="26" t="s">
        <v>90</v>
      </c>
      <c r="B4" s="7">
        <v>2.5</v>
      </c>
      <c r="C4" s="29">
        <v>2</v>
      </c>
    </row>
    <row r="5" spans="1:3" x14ac:dyDescent="0.2">
      <c r="A5" s="26" t="s">
        <v>91</v>
      </c>
      <c r="B5" s="7">
        <v>3</v>
      </c>
      <c r="C5" s="29">
        <v>0.5</v>
      </c>
    </row>
    <row r="6" spans="1:3" x14ac:dyDescent="0.2">
      <c r="A6" s="71" t="s">
        <v>92</v>
      </c>
      <c r="B6" s="78">
        <v>3</v>
      </c>
      <c r="C6" s="81">
        <v>3.5</v>
      </c>
    </row>
    <row r="7" spans="1:3" ht="17" thickBot="1" x14ac:dyDescent="0.25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/>
  </sheetViews>
  <sheetFormatPr baseColWidth="10" defaultColWidth="9.1640625" defaultRowHeight="16" x14ac:dyDescent="0.2"/>
  <cols>
    <col min="1" max="1" width="12.6640625" style="1" customWidth="1"/>
    <col min="2" max="16384" width="9.1640625" style="1"/>
  </cols>
  <sheetData>
    <row r="1" spans="1:5" ht="17" thickBot="1" x14ac:dyDescent="0.25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5" s="6" customFormat="1" x14ac:dyDescent="0.2">
      <c r="A2" s="4" t="s">
        <v>234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5" s="6" customFormat="1" x14ac:dyDescent="0.2">
      <c r="A3" s="26" t="s">
        <v>111</v>
      </c>
      <c r="B3" s="34">
        <v>0</v>
      </c>
      <c r="C3" s="34">
        <v>1000</v>
      </c>
      <c r="D3" s="34">
        <v>1000</v>
      </c>
      <c r="E3" s="44">
        <v>1000</v>
      </c>
    </row>
    <row r="4" spans="1:5" s="6" customFormat="1" ht="17" thickBot="1" x14ac:dyDescent="0.25">
      <c r="A4" s="27" t="s">
        <v>112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8" sqref="A8"/>
    </sheetView>
  </sheetViews>
  <sheetFormatPr baseColWidth="10" defaultColWidth="9.1640625" defaultRowHeight="16" x14ac:dyDescent="0.2"/>
  <cols>
    <col min="1" max="1" width="19" style="1" customWidth="1"/>
    <col min="2" max="16384" width="9.1640625" style="1"/>
  </cols>
  <sheetData>
    <row r="1" spans="1:2" ht="17" thickBot="1" x14ac:dyDescent="0.25">
      <c r="A1" s="1" t="str">
        <f>_xlfn.CONCAT( "Table of Disposal Capacity Expansion Increments [",VLOOKUP("volume", Units!$A$2:$B$9, 2, FALSE),"/", VLOOKUP("time", Units!$A$2:$B$9, 2, FALSE),"]")</f>
        <v>Table of Disposal Capacity Expansion Increments [bbl/day]</v>
      </c>
    </row>
    <row r="2" spans="1:2" x14ac:dyDescent="0.2">
      <c r="A2" s="4" t="s">
        <v>238</v>
      </c>
      <c r="B2" s="25" t="s">
        <v>46</v>
      </c>
    </row>
    <row r="3" spans="1:2" x14ac:dyDescent="0.2">
      <c r="A3" s="26" t="s">
        <v>151</v>
      </c>
      <c r="B3" s="35">
        <v>0</v>
      </c>
    </row>
    <row r="4" spans="1:2" x14ac:dyDescent="0.2">
      <c r="A4" s="26" t="s">
        <v>152</v>
      </c>
      <c r="B4" s="108">
        <v>7143</v>
      </c>
    </row>
    <row r="5" spans="1:2" x14ac:dyDescent="0.2">
      <c r="A5" s="26" t="s">
        <v>153</v>
      </c>
      <c r="B5" s="108">
        <v>14286</v>
      </c>
    </row>
    <row r="6" spans="1:2" ht="17" thickBot="1" x14ac:dyDescent="0.25">
      <c r="A6" s="27" t="s">
        <v>154</v>
      </c>
      <c r="B6" s="107">
        <v>50000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3"/>
  <sheetViews>
    <sheetView workbookViewId="0"/>
  </sheetViews>
  <sheetFormatPr baseColWidth="10" defaultColWidth="9.1640625" defaultRowHeight="16" x14ac:dyDescent="0.2"/>
  <cols>
    <col min="1" max="1" width="13.1640625" style="1" customWidth="1"/>
    <col min="2" max="16384" width="9.1640625" style="1"/>
  </cols>
  <sheetData>
    <row r="1" spans="1:5" ht="17" thickBot="1" x14ac:dyDescent="0.25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5" s="6" customFormat="1" x14ac:dyDescent="0.2">
      <c r="A2" s="4" t="s">
        <v>173</v>
      </c>
      <c r="B2" s="5" t="s">
        <v>141</v>
      </c>
      <c r="C2" s="5" t="s">
        <v>142</v>
      </c>
      <c r="D2" s="5" t="s">
        <v>143</v>
      </c>
      <c r="E2" s="25" t="s">
        <v>144</v>
      </c>
    </row>
    <row r="3" spans="1:5" ht="17" thickBot="1" x14ac:dyDescent="0.25">
      <c r="A3" s="27" t="s">
        <v>117</v>
      </c>
      <c r="B3" s="36">
        <v>2</v>
      </c>
      <c r="C3" s="36">
        <v>2.2000000000000002</v>
      </c>
      <c r="D3" s="36">
        <v>2.5</v>
      </c>
      <c r="E3" s="94">
        <v>2.2999999999999998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baseColWidth="10" defaultColWidth="9.1640625" defaultRowHeight="16" x14ac:dyDescent="0.2"/>
  <cols>
    <col min="1" max="1" width="18.1640625" style="1" customWidth="1"/>
    <col min="2" max="16384" width="9.1640625" style="1"/>
  </cols>
  <sheetData>
    <row r="1" spans="1:2" ht="17" thickBot="1" x14ac:dyDescent="0.25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">
      <c r="A2" s="4" t="s">
        <v>239</v>
      </c>
      <c r="B2" s="25" t="s">
        <v>46</v>
      </c>
    </row>
    <row r="3" spans="1:2" x14ac:dyDescent="0.2">
      <c r="A3" s="26" t="s">
        <v>141</v>
      </c>
      <c r="B3" s="35">
        <v>0</v>
      </c>
    </row>
    <row r="4" spans="1:2" x14ac:dyDescent="0.2">
      <c r="A4" s="26" t="s">
        <v>142</v>
      </c>
      <c r="B4" s="35">
        <v>50000</v>
      </c>
    </row>
    <row r="5" spans="1:2" x14ac:dyDescent="0.2">
      <c r="A5" s="26" t="s">
        <v>143</v>
      </c>
      <c r="B5" s="35">
        <v>100000</v>
      </c>
    </row>
    <row r="6" spans="1:2" ht="17" thickBot="1" x14ac:dyDescent="0.25">
      <c r="A6" s="27" t="s">
        <v>144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2" sqref="A2:F12"/>
    </sheetView>
  </sheetViews>
  <sheetFormatPr baseColWidth="10" defaultColWidth="9.1640625" defaultRowHeight="16" x14ac:dyDescent="0.2"/>
  <cols>
    <col min="1" max="1" width="16.1640625" style="1" customWidth="1"/>
    <col min="2" max="2" width="23.5" style="1" bestFit="1" customWidth="1"/>
    <col min="3" max="16384" width="9.1640625" style="1"/>
  </cols>
  <sheetData>
    <row r="1" spans="1:6" ht="17" thickBot="1" x14ac:dyDescent="0.25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x14ac:dyDescent="0.2">
      <c r="A2" s="4" t="s">
        <v>170</v>
      </c>
      <c r="B2" s="80" t="s">
        <v>236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6" x14ac:dyDescent="0.2">
      <c r="A3" s="26" t="s">
        <v>119</v>
      </c>
      <c r="B3" s="76" t="s">
        <v>121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2">
      <c r="A4" s="26" t="s">
        <v>120</v>
      </c>
      <c r="B4" s="76" t="s">
        <v>121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2">
      <c r="A5" s="26" t="s">
        <v>119</v>
      </c>
      <c r="B5" s="76" t="s">
        <v>122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2">
      <c r="A6" s="26" t="s">
        <v>120</v>
      </c>
      <c r="B6" s="76" t="s">
        <v>122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2">
      <c r="A7" s="26" t="s">
        <v>119</v>
      </c>
      <c r="B7" s="76" t="s">
        <v>258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2">
      <c r="A8" s="26" t="s">
        <v>120</v>
      </c>
      <c r="B8" s="76" t="s">
        <v>258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2">
      <c r="A9" s="26" t="s">
        <v>119</v>
      </c>
      <c r="B9" s="76" t="s">
        <v>259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2">
      <c r="A10" s="26" t="s">
        <v>120</v>
      </c>
      <c r="B10" s="76" t="s">
        <v>259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2">
      <c r="A11" s="26" t="s">
        <v>119</v>
      </c>
      <c r="B11" s="76" t="s">
        <v>260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7" thickBot="1" x14ac:dyDescent="0.25">
      <c r="A12" s="27" t="s">
        <v>120</v>
      </c>
      <c r="B12" s="84" t="s">
        <v>260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C13" sqref="C13"/>
    </sheetView>
  </sheetViews>
  <sheetFormatPr baseColWidth="10" defaultColWidth="9.1640625" defaultRowHeight="16" x14ac:dyDescent="0.2"/>
  <cols>
    <col min="1" max="1" width="21.5" style="1" customWidth="1"/>
    <col min="2" max="2" width="9.1640625" style="1"/>
    <col min="3" max="3" width="14.5" style="1" bestFit="1" customWidth="1"/>
    <col min="4" max="16384" width="9.1640625" style="1"/>
  </cols>
  <sheetData>
    <row r="1" spans="1:5" ht="17" thickBot="1" x14ac:dyDescent="0.25">
      <c r="A1" s="1" t="str">
        <f>_xlfn.CONCAT( "Table of Treatment Capacity Expansion Increments [",VLOOKUP("volume", Units!$A$2:$B$9, 2, FALSE),"/", VLOOKUP("time", Units!$A$2:$B$9, 2, FALSE),"]")</f>
        <v>Table of Treatment Capacity Expansion Increments [bbl/day]</v>
      </c>
    </row>
    <row r="2" spans="1:5" x14ac:dyDescent="0.2">
      <c r="A2" s="4" t="s">
        <v>240</v>
      </c>
      <c r="B2" s="5" t="s">
        <v>146</v>
      </c>
      <c r="C2" s="5" t="s">
        <v>147</v>
      </c>
      <c r="D2" s="5" t="s">
        <v>148</v>
      </c>
      <c r="E2" s="25" t="s">
        <v>149</v>
      </c>
    </row>
    <row r="3" spans="1:5" x14ac:dyDescent="0.2">
      <c r="A3" s="26" t="s">
        <v>121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2">
      <c r="A4" s="26" t="s">
        <v>122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2">
      <c r="A5" s="26" t="s">
        <v>258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2">
      <c r="A6" s="26" t="s">
        <v>259</v>
      </c>
      <c r="B6" s="34">
        <v>0</v>
      </c>
      <c r="C6" s="34">
        <v>10000</v>
      </c>
      <c r="D6" s="34">
        <v>20000</v>
      </c>
      <c r="E6" s="35">
        <v>50000</v>
      </c>
    </row>
    <row r="7" spans="1:5" ht="17" thickBot="1" x14ac:dyDescent="0.25">
      <c r="A7" s="27" t="s">
        <v>260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2">
      <c r="C9" s="74"/>
    </row>
    <row r="10" spans="1:5" x14ac:dyDescent="0.2">
      <c r="C10" s="7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baseColWidth="10" defaultColWidth="9.1640625" defaultRowHeight="16" x14ac:dyDescent="0.2"/>
  <cols>
    <col min="1" max="3" width="9.1640625" style="1"/>
    <col min="4" max="4" width="4.5" style="1" customWidth="1"/>
    <col min="5" max="14" width="9.1640625" style="1"/>
    <col min="15" max="16" width="12.1640625" style="1" customWidth="1"/>
    <col min="17" max="17" width="4.5" style="1" customWidth="1"/>
    <col min="18" max="16384" width="9.1640625" style="1"/>
  </cols>
  <sheetData>
    <row r="1" spans="1:1" x14ac:dyDescent="0.2">
      <c r="A1" s="1" t="s">
        <v>110</v>
      </c>
    </row>
    <row r="2" spans="1:1" x14ac:dyDescent="0.2">
      <c r="A2" s="2" t="s">
        <v>111</v>
      </c>
    </row>
    <row r="3" spans="1:1" x14ac:dyDescent="0.2">
      <c r="A3" s="2" t="s">
        <v>112</v>
      </c>
    </row>
    <row r="4" spans="1:1" x14ac:dyDescent="0.2">
      <c r="A4" s="10"/>
    </row>
    <row r="5" spans="1:1" x14ac:dyDescent="0.2">
      <c r="A5" s="10"/>
    </row>
    <row r="6" spans="1:1" x14ac:dyDescent="0.2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33.1640625" bestFit="1" customWidth="1"/>
    <col min="2" max="2" width="9.1640625" customWidth="1"/>
  </cols>
  <sheetData>
    <row r="1" spans="1:2" ht="17" thickBot="1" x14ac:dyDescent="0.25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6" x14ac:dyDescent="0.2">
      <c r="A2" s="4" t="s">
        <v>45</v>
      </c>
      <c r="B2" s="25" t="s">
        <v>243</v>
      </c>
    </row>
    <row r="3" spans="1:2" ht="17" thickBot="1" x14ac:dyDescent="0.25">
      <c r="A3" s="27" t="s">
        <v>244</v>
      </c>
      <c r="B3" s="37">
        <v>300000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P21"/>
  <sheetViews>
    <sheetView zoomScaleNormal="100" workbookViewId="0">
      <pane ySplit="1" topLeftCell="A2" activePane="bottomLeft" state="frozen"/>
      <selection activeCell="C5" sqref="C5:E6"/>
      <selection pane="bottomLeft"/>
    </sheetView>
  </sheetViews>
  <sheetFormatPr baseColWidth="10" defaultColWidth="8.83203125" defaultRowHeight="15" x14ac:dyDescent="0.2"/>
  <sheetData>
    <row r="1" spans="1:16" ht="17" thickBot="1" x14ac:dyDescent="0.25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16" ht="16" x14ac:dyDescent="0.2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85" t="s">
        <v>117</v>
      </c>
      <c r="P2" s="25" t="s">
        <v>109</v>
      </c>
    </row>
    <row r="3" spans="1:16" ht="16" x14ac:dyDescent="0.2">
      <c r="A3" s="26" t="s">
        <v>89</v>
      </c>
      <c r="B3" s="7">
        <v>1.4259999999999999</v>
      </c>
      <c r="C3" s="7" t="s">
        <v>245</v>
      </c>
      <c r="D3" s="7" t="s">
        <v>245</v>
      </c>
      <c r="E3" s="7" t="s">
        <v>245</v>
      </c>
      <c r="F3" s="7" t="s">
        <v>245</v>
      </c>
      <c r="G3" s="7" t="s">
        <v>245</v>
      </c>
      <c r="H3" s="7" t="s">
        <v>245</v>
      </c>
      <c r="I3" s="7" t="s">
        <v>245</v>
      </c>
      <c r="J3" s="77" t="s">
        <v>245</v>
      </c>
      <c r="K3" s="7" t="s">
        <v>245</v>
      </c>
      <c r="L3" s="77" t="s">
        <v>245</v>
      </c>
      <c r="M3" s="7" t="s">
        <v>245</v>
      </c>
      <c r="N3" s="77"/>
      <c r="O3" s="89" t="s">
        <v>245</v>
      </c>
      <c r="P3" s="29" t="s">
        <v>245</v>
      </c>
    </row>
    <row r="4" spans="1:16" ht="16" x14ac:dyDescent="0.2">
      <c r="A4" s="26" t="s">
        <v>90</v>
      </c>
      <c r="B4" s="7" t="s">
        <v>245</v>
      </c>
      <c r="C4" s="7" t="s">
        <v>245</v>
      </c>
      <c r="D4" s="7" t="s">
        <v>245</v>
      </c>
      <c r="E4" s="7" t="s">
        <v>245</v>
      </c>
      <c r="F4" s="7">
        <v>1.6847000000000001</v>
      </c>
      <c r="G4" s="7" t="s">
        <v>245</v>
      </c>
      <c r="H4" s="7" t="s">
        <v>245</v>
      </c>
      <c r="I4" s="7" t="s">
        <v>245</v>
      </c>
      <c r="J4" s="77" t="s">
        <v>245</v>
      </c>
      <c r="K4" s="7" t="s">
        <v>245</v>
      </c>
      <c r="L4" s="77" t="s">
        <v>245</v>
      </c>
      <c r="M4" s="7" t="s">
        <v>245</v>
      </c>
      <c r="N4" s="77"/>
      <c r="O4" s="89" t="s">
        <v>245</v>
      </c>
      <c r="P4" s="29" t="s">
        <v>245</v>
      </c>
    </row>
    <row r="5" spans="1:16" ht="16" x14ac:dyDescent="0.2">
      <c r="A5" s="26" t="s">
        <v>91</v>
      </c>
      <c r="B5" s="7" t="s">
        <v>245</v>
      </c>
      <c r="C5" s="7" t="s">
        <v>245</v>
      </c>
      <c r="D5" s="7" t="s">
        <v>245</v>
      </c>
      <c r="E5" s="7" t="s">
        <v>245</v>
      </c>
      <c r="F5" s="7" t="s">
        <v>245</v>
      </c>
      <c r="G5" s="7">
        <v>1.2563</v>
      </c>
      <c r="H5" s="7" t="s">
        <v>245</v>
      </c>
      <c r="I5" s="7" t="s">
        <v>245</v>
      </c>
      <c r="J5" s="77" t="s">
        <v>245</v>
      </c>
      <c r="K5" s="7" t="s">
        <v>245</v>
      </c>
      <c r="L5" s="77" t="s">
        <v>245</v>
      </c>
      <c r="M5" s="7" t="s">
        <v>245</v>
      </c>
      <c r="N5" s="77"/>
      <c r="O5" s="89" t="s">
        <v>245</v>
      </c>
      <c r="P5" s="29" t="s">
        <v>245</v>
      </c>
    </row>
    <row r="6" spans="1:16" ht="16" x14ac:dyDescent="0.2">
      <c r="A6" s="71" t="s">
        <v>92</v>
      </c>
      <c r="B6" s="78" t="s">
        <v>245</v>
      </c>
      <c r="C6" s="78" t="s">
        <v>245</v>
      </c>
      <c r="D6" s="78" t="s">
        <v>245</v>
      </c>
      <c r="E6" s="78" t="s">
        <v>245</v>
      </c>
      <c r="F6" s="78" t="s">
        <v>245</v>
      </c>
      <c r="G6" s="78" t="s">
        <v>245</v>
      </c>
      <c r="H6" s="78" t="s">
        <v>245</v>
      </c>
      <c r="I6" s="78" t="s">
        <v>245</v>
      </c>
      <c r="J6" s="79">
        <v>2.5074000000000001</v>
      </c>
      <c r="K6" s="78" t="s">
        <v>245</v>
      </c>
      <c r="L6" s="79" t="s">
        <v>245</v>
      </c>
      <c r="M6" s="78" t="s">
        <v>245</v>
      </c>
      <c r="N6" s="79"/>
      <c r="O6" s="90" t="s">
        <v>245</v>
      </c>
      <c r="P6" s="81" t="s">
        <v>245</v>
      </c>
    </row>
    <row r="7" spans="1:16" ht="16" x14ac:dyDescent="0.2">
      <c r="A7" s="92" t="s">
        <v>109</v>
      </c>
      <c r="B7" s="96" t="s">
        <v>245</v>
      </c>
      <c r="C7" s="96" t="s">
        <v>245</v>
      </c>
      <c r="D7" s="96"/>
      <c r="E7" s="96" t="s">
        <v>245</v>
      </c>
      <c r="F7" s="96" t="s">
        <v>245</v>
      </c>
      <c r="G7" s="96" t="s">
        <v>245</v>
      </c>
      <c r="H7" s="96" t="s">
        <v>245</v>
      </c>
      <c r="I7" s="96">
        <f>2*F4</f>
        <v>3.3694000000000002</v>
      </c>
      <c r="J7" s="79" t="s">
        <v>245</v>
      </c>
      <c r="K7" s="97" t="s">
        <v>245</v>
      </c>
      <c r="L7" s="100" t="s">
        <v>245</v>
      </c>
      <c r="M7" s="96"/>
      <c r="N7" s="99"/>
      <c r="O7" s="101" t="s">
        <v>245</v>
      </c>
      <c r="P7" s="98" t="s">
        <v>245</v>
      </c>
    </row>
    <row r="8" spans="1:16" ht="16" x14ac:dyDescent="0.2">
      <c r="A8" s="26" t="s">
        <v>125</v>
      </c>
      <c r="B8" s="95" t="s">
        <v>245</v>
      </c>
      <c r="C8" s="95">
        <v>4.0752409775985399</v>
      </c>
      <c r="D8" s="7" t="s">
        <v>245</v>
      </c>
      <c r="E8" s="7" t="s">
        <v>245</v>
      </c>
      <c r="F8" s="7" t="s">
        <v>245</v>
      </c>
      <c r="G8" s="7" t="s">
        <v>245</v>
      </c>
      <c r="H8" s="7" t="s">
        <v>245</v>
      </c>
      <c r="I8" s="7" t="s">
        <v>245</v>
      </c>
      <c r="J8" s="77" t="s">
        <v>245</v>
      </c>
      <c r="K8" s="95">
        <v>4.1717000000000004</v>
      </c>
      <c r="L8" s="77" t="s">
        <v>245</v>
      </c>
      <c r="M8" s="7" t="s">
        <v>245</v>
      </c>
      <c r="N8" s="77"/>
      <c r="O8" s="89"/>
      <c r="P8" s="29"/>
    </row>
    <row r="9" spans="1:16" ht="16" x14ac:dyDescent="0.2">
      <c r="A9" s="26" t="s">
        <v>126</v>
      </c>
      <c r="B9" s="95">
        <v>4.0752409775985399</v>
      </c>
      <c r="C9" s="95" t="s">
        <v>245</v>
      </c>
      <c r="D9" s="7">
        <v>8.2970000000000006</v>
      </c>
      <c r="E9" s="7" t="s">
        <v>245</v>
      </c>
      <c r="F9" s="7">
        <v>1.8142</v>
      </c>
      <c r="G9" s="7" t="s">
        <v>245</v>
      </c>
      <c r="H9" s="7" t="s">
        <v>245</v>
      </c>
      <c r="I9" s="7" t="s">
        <v>245</v>
      </c>
      <c r="J9" s="77" t="s">
        <v>245</v>
      </c>
      <c r="K9" s="7" t="s">
        <v>245</v>
      </c>
      <c r="L9" s="77" t="s">
        <v>245</v>
      </c>
      <c r="M9" s="7" t="s">
        <v>245</v>
      </c>
      <c r="N9" s="77"/>
      <c r="O9" s="89"/>
      <c r="P9" s="29"/>
    </row>
    <row r="10" spans="1:16" ht="16" x14ac:dyDescent="0.2">
      <c r="A10" s="26" t="s">
        <v>127</v>
      </c>
      <c r="B10" s="7" t="s">
        <v>245</v>
      </c>
      <c r="C10" s="7">
        <v>8.2970000000000006</v>
      </c>
      <c r="D10" s="7" t="s">
        <v>245</v>
      </c>
      <c r="E10" s="7">
        <v>8.3129999999999988</v>
      </c>
      <c r="F10" s="7" t="s">
        <v>245</v>
      </c>
      <c r="G10" s="7" t="s">
        <v>245</v>
      </c>
      <c r="H10" s="7" t="s">
        <v>245</v>
      </c>
      <c r="I10" s="7" t="s">
        <v>245</v>
      </c>
      <c r="J10" s="77" t="s">
        <v>245</v>
      </c>
      <c r="K10" s="7" t="s">
        <v>245</v>
      </c>
      <c r="L10" s="77" t="s">
        <v>245</v>
      </c>
      <c r="M10" s="7">
        <v>1.4</v>
      </c>
      <c r="N10" s="77"/>
      <c r="O10" s="89"/>
      <c r="P10" s="29"/>
    </row>
    <row r="11" spans="1:16" ht="16" x14ac:dyDescent="0.2">
      <c r="A11" s="26" t="s">
        <v>128</v>
      </c>
      <c r="B11" s="7" t="s">
        <v>245</v>
      </c>
      <c r="C11" s="7" t="s">
        <v>245</v>
      </c>
      <c r="D11" s="7">
        <v>8.3129999999999988</v>
      </c>
      <c r="E11" s="7" t="s">
        <v>245</v>
      </c>
      <c r="F11" s="7" t="s">
        <v>245</v>
      </c>
      <c r="G11" s="7">
        <v>1.2533000000000001</v>
      </c>
      <c r="H11" s="7" t="s">
        <v>245</v>
      </c>
      <c r="I11" s="7" t="s">
        <v>245</v>
      </c>
      <c r="J11" s="77" t="s">
        <v>245</v>
      </c>
      <c r="K11" s="7" t="s">
        <v>245</v>
      </c>
      <c r="L11" s="77">
        <v>1.3163</v>
      </c>
      <c r="M11" s="7" t="s">
        <v>245</v>
      </c>
      <c r="N11" s="77"/>
      <c r="O11" s="89"/>
      <c r="P11" s="29"/>
    </row>
    <row r="12" spans="1:16" ht="16" x14ac:dyDescent="0.2">
      <c r="A12" s="26" t="s">
        <v>129</v>
      </c>
      <c r="B12" s="7" t="s">
        <v>245</v>
      </c>
      <c r="C12" s="95">
        <v>1.8142</v>
      </c>
      <c r="D12" s="7" t="s">
        <v>245</v>
      </c>
      <c r="E12" s="7" t="s">
        <v>245</v>
      </c>
      <c r="F12" s="7" t="s">
        <v>245</v>
      </c>
      <c r="G12" s="7" t="s">
        <v>245</v>
      </c>
      <c r="H12" s="7" t="s">
        <v>245</v>
      </c>
      <c r="I12" s="7">
        <v>1.4431</v>
      </c>
      <c r="J12" s="77" t="s">
        <v>245</v>
      </c>
      <c r="K12" s="7" t="s">
        <v>245</v>
      </c>
      <c r="L12" s="77" t="s">
        <v>245</v>
      </c>
      <c r="M12" s="7" t="s">
        <v>245</v>
      </c>
      <c r="N12" s="77"/>
      <c r="O12" s="89"/>
      <c r="P12" s="29"/>
    </row>
    <row r="13" spans="1:16" ht="16" x14ac:dyDescent="0.2">
      <c r="A13" s="26" t="s">
        <v>130</v>
      </c>
      <c r="B13" s="7" t="s">
        <v>245</v>
      </c>
      <c r="C13" s="7" t="s">
        <v>245</v>
      </c>
      <c r="D13" s="7" t="s">
        <v>245</v>
      </c>
      <c r="E13" s="7">
        <v>1.2533000000000001</v>
      </c>
      <c r="F13" s="7" t="s">
        <v>245</v>
      </c>
      <c r="G13" s="7" t="s">
        <v>245</v>
      </c>
      <c r="H13" s="7">
        <v>1.153</v>
      </c>
      <c r="I13" s="7" t="s">
        <v>245</v>
      </c>
      <c r="J13" s="77" t="s">
        <v>245</v>
      </c>
      <c r="K13" s="7" t="s">
        <v>245</v>
      </c>
      <c r="L13" s="77" t="s">
        <v>245</v>
      </c>
      <c r="M13" s="7" t="s">
        <v>245</v>
      </c>
      <c r="N13" s="77"/>
      <c r="O13" s="89"/>
      <c r="P13" s="29"/>
    </row>
    <row r="14" spans="1:16" ht="16" x14ac:dyDescent="0.2">
      <c r="A14" s="26" t="s">
        <v>131</v>
      </c>
      <c r="B14" s="7" t="s">
        <v>245</v>
      </c>
      <c r="C14" s="7" t="s">
        <v>245</v>
      </c>
      <c r="D14" s="7" t="s">
        <v>245</v>
      </c>
      <c r="E14" s="7" t="s">
        <v>245</v>
      </c>
      <c r="F14" s="7" t="s">
        <v>245</v>
      </c>
      <c r="G14" s="7">
        <v>1.153</v>
      </c>
      <c r="H14" s="7" t="s">
        <v>245</v>
      </c>
      <c r="I14" s="7">
        <v>6.0780000000000003</v>
      </c>
      <c r="J14" s="77">
        <v>2.4449000000000001</v>
      </c>
      <c r="K14" s="7" t="s">
        <v>245</v>
      </c>
      <c r="L14" s="77" t="s">
        <v>245</v>
      </c>
      <c r="M14" s="7" t="s">
        <v>245</v>
      </c>
      <c r="N14" s="77"/>
      <c r="O14" s="89"/>
      <c r="P14" s="29"/>
    </row>
    <row r="15" spans="1:16" ht="16" x14ac:dyDescent="0.2">
      <c r="A15" s="26" t="s">
        <v>132</v>
      </c>
      <c r="B15" s="7" t="s">
        <v>245</v>
      </c>
      <c r="C15" s="7" t="s">
        <v>245</v>
      </c>
      <c r="D15" s="7" t="s">
        <v>245</v>
      </c>
      <c r="E15" s="7" t="s">
        <v>245</v>
      </c>
      <c r="F15" s="7">
        <v>1.4431</v>
      </c>
      <c r="G15" s="7" t="s">
        <v>245</v>
      </c>
      <c r="H15" s="7">
        <v>6.0780000000000003</v>
      </c>
      <c r="I15" s="7" t="s">
        <v>245</v>
      </c>
      <c r="J15" s="77" t="s">
        <v>245</v>
      </c>
      <c r="K15" s="7" t="s">
        <v>245</v>
      </c>
      <c r="L15" s="77" t="s">
        <v>245</v>
      </c>
      <c r="M15" s="7"/>
      <c r="N15" s="77"/>
      <c r="O15" s="89"/>
      <c r="P15" s="29"/>
    </row>
    <row r="16" spans="1:16" ht="16" x14ac:dyDescent="0.2">
      <c r="A16" s="26" t="s">
        <v>133</v>
      </c>
      <c r="B16" s="7" t="s">
        <v>245</v>
      </c>
      <c r="C16" s="7" t="s">
        <v>245</v>
      </c>
      <c r="D16" s="7" t="s">
        <v>245</v>
      </c>
      <c r="E16" s="7" t="s">
        <v>245</v>
      </c>
      <c r="F16" s="7" t="s">
        <v>245</v>
      </c>
      <c r="G16" s="7" t="s">
        <v>245</v>
      </c>
      <c r="H16" s="7">
        <v>2.4449000000000001</v>
      </c>
      <c r="I16" s="7" t="s">
        <v>245</v>
      </c>
      <c r="J16" s="77" t="s">
        <v>245</v>
      </c>
      <c r="K16" s="7" t="s">
        <v>245</v>
      </c>
      <c r="L16" s="77" t="s">
        <v>245</v>
      </c>
      <c r="M16" s="7" t="s">
        <v>245</v>
      </c>
      <c r="N16" s="77">
        <v>2.5</v>
      </c>
      <c r="O16" s="89"/>
      <c r="P16" s="29"/>
    </row>
    <row r="17" spans="1:16" ht="16" x14ac:dyDescent="0.2">
      <c r="A17" s="92" t="s">
        <v>117</v>
      </c>
      <c r="B17" s="96"/>
      <c r="C17" s="96"/>
      <c r="D17" s="96"/>
      <c r="E17" s="96"/>
      <c r="F17" s="96"/>
      <c r="G17" s="96"/>
      <c r="H17" s="96"/>
      <c r="I17" s="96"/>
      <c r="J17" s="99"/>
      <c r="K17" s="96"/>
      <c r="L17" s="99"/>
      <c r="M17" s="96"/>
      <c r="N17" s="99"/>
      <c r="O17" s="101"/>
      <c r="P17" s="93">
        <v>9</v>
      </c>
    </row>
    <row r="18" spans="1:16" ht="16" x14ac:dyDescent="0.2">
      <c r="A18" s="26" t="s">
        <v>114</v>
      </c>
      <c r="B18" s="7" t="s">
        <v>245</v>
      </c>
      <c r="C18" s="7" t="s">
        <v>245</v>
      </c>
      <c r="D18" s="7" t="s">
        <v>245</v>
      </c>
      <c r="E18" s="7" t="s">
        <v>245</v>
      </c>
      <c r="F18" s="7" t="s">
        <v>245</v>
      </c>
      <c r="G18" s="7" t="s">
        <v>245</v>
      </c>
      <c r="H18" s="7" t="s">
        <v>245</v>
      </c>
      <c r="I18" s="7" t="s">
        <v>245</v>
      </c>
      <c r="J18" s="77" t="s">
        <v>245</v>
      </c>
      <c r="K18" s="7" t="s">
        <v>245</v>
      </c>
      <c r="L18" s="77" t="s">
        <v>245</v>
      </c>
      <c r="M18" s="7" t="s">
        <v>245</v>
      </c>
      <c r="N18" s="77"/>
      <c r="O18" s="89" t="s">
        <v>245</v>
      </c>
      <c r="P18" s="29">
        <v>2.6</v>
      </c>
    </row>
    <row r="19" spans="1:16" ht="16" x14ac:dyDescent="0.2">
      <c r="A19" s="71" t="s">
        <v>115</v>
      </c>
      <c r="B19" s="78" t="s">
        <v>245</v>
      </c>
      <c r="C19" s="78" t="s">
        <v>245</v>
      </c>
      <c r="D19" s="78" t="s">
        <v>245</v>
      </c>
      <c r="E19" s="78" t="s">
        <v>245</v>
      </c>
      <c r="F19" s="78" t="s">
        <v>245</v>
      </c>
      <c r="G19" s="78" t="s">
        <v>245</v>
      </c>
      <c r="H19" s="78" t="s">
        <v>245</v>
      </c>
      <c r="I19" s="78" t="s">
        <v>245</v>
      </c>
      <c r="J19" s="79" t="s">
        <v>245</v>
      </c>
      <c r="K19" s="78" t="s">
        <v>245</v>
      </c>
      <c r="L19" s="79" t="s">
        <v>245</v>
      </c>
      <c r="M19" s="78" t="s">
        <v>245</v>
      </c>
      <c r="N19" s="79"/>
      <c r="O19" s="90" t="s">
        <v>245</v>
      </c>
      <c r="P19" s="81">
        <v>2.6</v>
      </c>
    </row>
    <row r="20" spans="1:16" ht="16" x14ac:dyDescent="0.2">
      <c r="A20" s="26" t="s">
        <v>119</v>
      </c>
      <c r="B20" s="7" t="s">
        <v>245</v>
      </c>
      <c r="C20" s="7" t="s">
        <v>245</v>
      </c>
      <c r="D20" s="7"/>
      <c r="E20" s="7" t="s">
        <v>245</v>
      </c>
      <c r="F20" s="7" t="s">
        <v>245</v>
      </c>
      <c r="G20" s="7" t="s">
        <v>245</v>
      </c>
      <c r="H20" s="7" t="s">
        <v>245</v>
      </c>
      <c r="I20" s="7"/>
      <c r="J20" s="77" t="s">
        <v>245</v>
      </c>
      <c r="K20" s="7" t="s">
        <v>245</v>
      </c>
      <c r="L20" s="77" t="s">
        <v>245</v>
      </c>
      <c r="M20" s="7" t="s">
        <v>245</v>
      </c>
      <c r="N20" s="77"/>
      <c r="O20" s="89" t="s">
        <v>245</v>
      </c>
      <c r="P20" s="29"/>
    </row>
    <row r="21" spans="1:16" ht="17" thickBot="1" x14ac:dyDescent="0.25">
      <c r="A21" s="27" t="s">
        <v>120</v>
      </c>
      <c r="B21" s="8" t="s">
        <v>245</v>
      </c>
      <c r="C21" s="8" t="s">
        <v>245</v>
      </c>
      <c r="D21" s="8"/>
      <c r="E21" s="8" t="s">
        <v>245</v>
      </c>
      <c r="F21" s="8" t="s">
        <v>245</v>
      </c>
      <c r="G21" s="8" t="s">
        <v>245</v>
      </c>
      <c r="H21" s="8" t="s">
        <v>245</v>
      </c>
      <c r="I21" s="8" t="s">
        <v>245</v>
      </c>
      <c r="J21" s="82"/>
      <c r="K21" s="8" t="s">
        <v>245</v>
      </c>
      <c r="L21" s="82" t="s">
        <v>245</v>
      </c>
      <c r="M21" s="8" t="s">
        <v>245</v>
      </c>
      <c r="N21" s="82"/>
      <c r="O21" s="91">
        <v>0.1</v>
      </c>
      <c r="P21" s="9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/>
  </sheetViews>
  <sheetFormatPr baseColWidth="10" defaultColWidth="8.83203125" defaultRowHeight="15" x14ac:dyDescent="0.2"/>
  <sheetData>
    <row r="1" spans="1:7" ht="17" thickBot="1" x14ac:dyDescent="0.25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7" ht="16" x14ac:dyDescent="0.2">
      <c r="A2" s="4" t="s">
        <v>233</v>
      </c>
      <c r="B2" s="85" t="s">
        <v>233</v>
      </c>
      <c r="C2" s="5" t="s">
        <v>135</v>
      </c>
      <c r="D2" s="5" t="s">
        <v>136</v>
      </c>
      <c r="E2" s="5" t="s">
        <v>137</v>
      </c>
      <c r="F2" s="5" t="s">
        <v>138</v>
      </c>
      <c r="G2" s="25" t="s">
        <v>139</v>
      </c>
    </row>
    <row r="3" spans="1:7" ht="16" x14ac:dyDescent="0.2">
      <c r="A3" s="26" t="s">
        <v>132</v>
      </c>
      <c r="B3" s="102" t="s">
        <v>133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7" thickBot="1" x14ac:dyDescent="0.25">
      <c r="A4" s="27" t="s">
        <v>133</v>
      </c>
      <c r="B4" s="103" t="s">
        <v>132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ht="17" thickBot="1" x14ac:dyDescent="0.25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2">
      <c r="A2" s="4" t="s">
        <v>237</v>
      </c>
      <c r="B2" s="25" t="s">
        <v>46</v>
      </c>
    </row>
    <row r="3" spans="1:2" x14ac:dyDescent="0.2">
      <c r="A3" s="26" t="s">
        <v>135</v>
      </c>
      <c r="B3" s="35">
        <v>0</v>
      </c>
    </row>
    <row r="4" spans="1:2" x14ac:dyDescent="0.2">
      <c r="A4" s="26" t="s">
        <v>136</v>
      </c>
      <c r="B4" s="35">
        <v>14285.714285714286</v>
      </c>
    </row>
    <row r="5" spans="1:2" x14ac:dyDescent="0.2">
      <c r="A5" s="26" t="s">
        <v>137</v>
      </c>
      <c r="B5" s="35">
        <v>35714.285714285717</v>
      </c>
    </row>
    <row r="6" spans="1:2" x14ac:dyDescent="0.2">
      <c r="A6" s="26" t="s">
        <v>138</v>
      </c>
      <c r="B6" s="35">
        <v>42857.142857142855</v>
      </c>
    </row>
    <row r="7" spans="1:2" ht="17" thickBot="1" x14ac:dyDescent="0.25">
      <c r="A7" s="27" t="s">
        <v>139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2" ht="17" thickBot="1" x14ac:dyDescent="0.25">
      <c r="A1" s="1" t="str">
        <f>_xlfn.CONCAT( "Table of Pipeline Diameters [",VLOOKUP("diameter", Units!$A$2:$B$9, 2, FALSE),"]")</f>
        <v>Table of Pipeline Diameters [inch]</v>
      </c>
    </row>
    <row r="2" spans="1:2" x14ac:dyDescent="0.2">
      <c r="A2" s="4" t="s">
        <v>237</v>
      </c>
      <c r="B2" s="25" t="s">
        <v>46</v>
      </c>
    </row>
    <row r="3" spans="1:2" x14ac:dyDescent="0.2">
      <c r="A3" s="26" t="s">
        <v>135</v>
      </c>
      <c r="B3" s="35">
        <v>0</v>
      </c>
    </row>
    <row r="4" spans="1:2" x14ac:dyDescent="0.2">
      <c r="A4" s="26" t="s">
        <v>136</v>
      </c>
      <c r="B4" s="35">
        <v>4</v>
      </c>
    </row>
    <row r="5" spans="1:2" x14ac:dyDescent="0.2">
      <c r="A5" s="26" t="s">
        <v>137</v>
      </c>
      <c r="B5" s="35">
        <v>6</v>
      </c>
    </row>
    <row r="6" spans="1:2" x14ac:dyDescent="0.2">
      <c r="A6" s="26" t="s">
        <v>138</v>
      </c>
      <c r="B6" s="35">
        <v>8</v>
      </c>
    </row>
    <row r="7" spans="1:2" ht="17" thickBot="1" x14ac:dyDescent="0.25">
      <c r="A7" s="27" t="s">
        <v>139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B4"/>
  <sheetViews>
    <sheetView workbookViewId="0">
      <selection sqref="A1:B4"/>
    </sheetView>
  </sheetViews>
  <sheetFormatPr baseColWidth="10" defaultColWidth="8.83203125" defaultRowHeight="15" x14ac:dyDescent="0.2"/>
  <cols>
    <col min="1" max="1" width="17.1640625" customWidth="1"/>
  </cols>
  <sheetData>
    <row r="1" spans="1:2" ht="17" thickBot="1" x14ac:dyDescent="0.25">
      <c r="A1" s="1" t="s">
        <v>241</v>
      </c>
    </row>
    <row r="2" spans="1:2" ht="16" x14ac:dyDescent="0.2">
      <c r="A2" s="4" t="s">
        <v>170</v>
      </c>
      <c r="B2" s="25" t="s">
        <v>46</v>
      </c>
    </row>
    <row r="3" spans="1:2" ht="16" x14ac:dyDescent="0.2">
      <c r="A3" s="26" t="s">
        <v>119</v>
      </c>
      <c r="B3" s="32">
        <v>0.8</v>
      </c>
    </row>
    <row r="4" spans="1:2" ht="16" x14ac:dyDescent="0.2">
      <c r="A4" s="26" t="s">
        <v>120</v>
      </c>
      <c r="B4" s="32">
        <v>0.8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4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17.5" customWidth="1"/>
  </cols>
  <sheetData>
    <row r="1" spans="1:3" ht="17" thickBot="1" x14ac:dyDescent="0.25">
      <c r="A1" s="1" t="s">
        <v>261</v>
      </c>
    </row>
    <row r="2" spans="1:3" ht="16" x14ac:dyDescent="0.2">
      <c r="A2" s="4" t="s">
        <v>170</v>
      </c>
      <c r="B2" s="25" t="s">
        <v>242</v>
      </c>
      <c r="C2" s="25" t="s">
        <v>262</v>
      </c>
    </row>
    <row r="3" spans="1:3" ht="16" x14ac:dyDescent="0.2">
      <c r="A3" s="26" t="s">
        <v>119</v>
      </c>
      <c r="B3" s="32">
        <v>0.8</v>
      </c>
      <c r="C3" s="32">
        <v>1</v>
      </c>
    </row>
    <row r="4" spans="1:3" ht="16" x14ac:dyDescent="0.2">
      <c r="A4" s="26" t="s">
        <v>120</v>
      </c>
      <c r="B4" s="32">
        <v>0</v>
      </c>
      <c r="C4" s="32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/>
  </sheetViews>
  <sheetFormatPr baseColWidth="10" defaultColWidth="8.83203125" defaultRowHeight="15" x14ac:dyDescent="0.2"/>
  <cols>
    <col min="1" max="1" width="25.5" customWidth="1"/>
  </cols>
  <sheetData>
    <row r="1" spans="1:2" ht="17" thickBot="1" x14ac:dyDescent="0.25">
      <c r="A1" s="1" t="s">
        <v>257</v>
      </c>
    </row>
    <row r="2" spans="1:2" ht="16" x14ac:dyDescent="0.2">
      <c r="A2" s="4" t="s">
        <v>236</v>
      </c>
      <c r="B2" s="25" t="s">
        <v>46</v>
      </c>
    </row>
    <row r="3" spans="1:2" ht="16" x14ac:dyDescent="0.2">
      <c r="A3" s="86" t="s">
        <v>121</v>
      </c>
      <c r="B3" s="35">
        <v>0</v>
      </c>
    </row>
    <row r="4" spans="1:2" ht="16" x14ac:dyDescent="0.2">
      <c r="A4" s="86" t="s">
        <v>122</v>
      </c>
      <c r="B4" s="35">
        <v>0</v>
      </c>
    </row>
    <row r="5" spans="1:2" ht="16" x14ac:dyDescent="0.2">
      <c r="A5" s="86" t="s">
        <v>258</v>
      </c>
      <c r="B5" s="35">
        <v>1</v>
      </c>
    </row>
    <row r="6" spans="1:2" ht="16" x14ac:dyDescent="0.2">
      <c r="A6" s="86" t="s">
        <v>259</v>
      </c>
      <c r="B6" s="35">
        <v>1</v>
      </c>
    </row>
    <row r="7" spans="1:2" ht="17" thickBot="1" x14ac:dyDescent="0.25">
      <c r="A7" s="27" t="s">
        <v>260</v>
      </c>
      <c r="B7" s="37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/>
  </sheetViews>
  <sheetFormatPr baseColWidth="10" defaultColWidth="8.83203125" defaultRowHeight="15" x14ac:dyDescent="0.2"/>
  <cols>
    <col min="1" max="1" width="18" customWidth="1"/>
  </cols>
  <sheetData>
    <row r="1" spans="1:2" ht="17" thickBot="1" x14ac:dyDescent="0.25">
      <c r="A1" s="1" t="s">
        <v>255</v>
      </c>
    </row>
    <row r="2" spans="1:2" ht="16" x14ac:dyDescent="0.2">
      <c r="A2" s="4" t="s">
        <v>170</v>
      </c>
      <c r="B2" s="25" t="s">
        <v>46</v>
      </c>
    </row>
    <row r="3" spans="1:2" ht="16" x14ac:dyDescent="0.2">
      <c r="A3" s="26" t="s">
        <v>119</v>
      </c>
      <c r="B3" s="32">
        <v>1</v>
      </c>
    </row>
    <row r="4" spans="1:2" ht="17" thickBot="1" x14ac:dyDescent="0.25">
      <c r="A4" s="27" t="s">
        <v>120</v>
      </c>
      <c r="B4" s="33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/>
  </sheetViews>
  <sheetFormatPr baseColWidth="10" defaultColWidth="8.83203125" defaultRowHeight="15" x14ac:dyDescent="0.2"/>
  <cols>
    <col min="1" max="1" width="19.1640625" customWidth="1"/>
  </cols>
  <sheetData>
    <row r="1" spans="1:2" ht="17" thickBot="1" x14ac:dyDescent="0.25">
      <c r="A1" s="1" t="s">
        <v>256</v>
      </c>
    </row>
    <row r="2" spans="1:2" ht="16" x14ac:dyDescent="0.2">
      <c r="A2" s="4" t="s">
        <v>158</v>
      </c>
      <c r="B2" s="25" t="s">
        <v>46</v>
      </c>
    </row>
    <row r="3" spans="1:2" ht="17" thickBot="1" x14ac:dyDescent="0.25">
      <c r="A3" s="27" t="s">
        <v>109</v>
      </c>
      <c r="B3" s="3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F8289-1596-C64F-AD05-035B4119D141}">
  <sheetPr>
    <tabColor theme="9" tint="0.79998168889431442"/>
  </sheetPr>
  <dimension ref="A1:A3"/>
  <sheetViews>
    <sheetView workbookViewId="0">
      <selection activeCell="B39" sqref="B39"/>
    </sheetView>
  </sheetViews>
  <sheetFormatPr baseColWidth="10" defaultRowHeight="15" x14ac:dyDescent="0.2"/>
  <sheetData>
    <row r="1" spans="1:1" ht="16" x14ac:dyDescent="0.2">
      <c r="A1" s="1" t="s">
        <v>270</v>
      </c>
    </row>
    <row r="2" spans="1:1" ht="16" x14ac:dyDescent="0.2">
      <c r="A2" s="2" t="s">
        <v>242</v>
      </c>
    </row>
    <row r="3" spans="1:1" ht="16" x14ac:dyDescent="0.2">
      <c r="A3" s="2" t="s">
        <v>262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4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22.1640625" bestFit="1" customWidth="1"/>
  </cols>
  <sheetData>
    <row r="1" spans="1:2" ht="17" thickBot="1" x14ac:dyDescent="0.25">
      <c r="A1" s="28" t="s">
        <v>246</v>
      </c>
    </row>
    <row r="2" spans="1:2" ht="16" x14ac:dyDescent="0.2">
      <c r="A2" s="4" t="s">
        <v>45</v>
      </c>
      <c r="B2" s="25" t="s">
        <v>243</v>
      </c>
    </row>
    <row r="3" spans="1:2" ht="16" x14ac:dyDescent="0.2">
      <c r="A3" s="26" t="s">
        <v>247</v>
      </c>
      <c r="B3" s="35">
        <v>110</v>
      </c>
    </row>
    <row r="4" spans="1:2" ht="17" thickBot="1" x14ac:dyDescent="0.25">
      <c r="A4" s="27" t="s">
        <v>248</v>
      </c>
      <c r="B4" s="41">
        <v>0.03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17" bestFit="1" customWidth="1"/>
  </cols>
  <sheetData>
    <row r="1" spans="1:2" ht="17" thickBot="1" x14ac:dyDescent="0.25">
      <c r="A1" s="28" t="s">
        <v>249</v>
      </c>
    </row>
    <row r="2" spans="1:2" ht="16" x14ac:dyDescent="0.2">
      <c r="A2" s="4" t="s">
        <v>45</v>
      </c>
      <c r="B2" s="25" t="s">
        <v>243</v>
      </c>
    </row>
    <row r="3" spans="1:2" ht="16" x14ac:dyDescent="0.2">
      <c r="A3" s="26" t="s">
        <v>250</v>
      </c>
      <c r="B3" s="42">
        <v>0.08</v>
      </c>
    </row>
    <row r="4" spans="1:2" ht="17" thickBot="1" x14ac:dyDescent="0.25">
      <c r="A4" s="27" t="s">
        <v>251</v>
      </c>
      <c r="B4" s="37">
        <v>20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C7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9.5" bestFit="1" customWidth="1"/>
    <col min="2" max="2" width="12.6640625" bestFit="1" customWidth="1"/>
    <col min="3" max="3" width="12.5" bestFit="1" customWidth="1"/>
    <col min="4" max="4" width="11.6640625" customWidth="1"/>
    <col min="5" max="5" width="17.1640625" bestFit="1" customWidth="1"/>
    <col min="6" max="6" width="16.1640625" customWidth="1"/>
    <col min="7" max="7" width="11.5" bestFit="1" customWidth="1"/>
    <col min="8" max="8" width="11" bestFit="1" customWidth="1"/>
  </cols>
  <sheetData>
    <row r="1" spans="1:3" ht="17" thickBot="1" x14ac:dyDescent="0.25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3" ht="16" x14ac:dyDescent="0.2">
      <c r="A2" s="4" t="s">
        <v>252</v>
      </c>
      <c r="B2" s="47" t="s">
        <v>242</v>
      </c>
      <c r="C2" s="47" t="s">
        <v>262</v>
      </c>
    </row>
    <row r="3" spans="1:3" ht="16" x14ac:dyDescent="0.2">
      <c r="A3" s="48" t="s">
        <v>89</v>
      </c>
      <c r="B3" s="49">
        <v>12</v>
      </c>
      <c r="C3" s="49">
        <v>10</v>
      </c>
    </row>
    <row r="4" spans="1:3" ht="16" x14ac:dyDescent="0.2">
      <c r="A4" s="26" t="s">
        <v>90</v>
      </c>
      <c r="B4" s="50">
        <v>10</v>
      </c>
      <c r="C4" s="50">
        <v>15</v>
      </c>
    </row>
    <row r="5" spans="1:3" ht="16" x14ac:dyDescent="0.2">
      <c r="A5" s="26" t="s">
        <v>91</v>
      </c>
      <c r="B5" s="50">
        <v>15</v>
      </c>
      <c r="C5" s="109">
        <v>20</v>
      </c>
    </row>
    <row r="6" spans="1:3" ht="16" x14ac:dyDescent="0.2">
      <c r="A6" s="71" t="s">
        <v>92</v>
      </c>
      <c r="B6" s="104">
        <v>12.5</v>
      </c>
      <c r="C6" s="109">
        <v>25</v>
      </c>
    </row>
    <row r="7" spans="1:3" ht="17" thickBot="1" x14ac:dyDescent="0.25">
      <c r="A7" s="27" t="s">
        <v>109</v>
      </c>
      <c r="B7" s="51">
        <v>11</v>
      </c>
      <c r="C7" s="109">
        <v>20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C3"/>
  <sheetViews>
    <sheetView workbookViewId="0">
      <selection activeCell="C4" sqref="C4"/>
    </sheetView>
  </sheetViews>
  <sheetFormatPr baseColWidth="10" defaultColWidth="8.83203125" defaultRowHeight="15" x14ac:dyDescent="0.2"/>
  <cols>
    <col min="2" max="2" width="12.6640625" bestFit="1" customWidth="1"/>
  </cols>
  <sheetData>
    <row r="1" spans="1:3" ht="17" thickBot="1" x14ac:dyDescent="0.25">
      <c r="A1" s="1" t="str">
        <f>_xlfn.CONCAT( "Table of Initial Water Quality at Storage [", VLOOKUP("concentration", Units!A2:B9, 2, FALSE),,"]")</f>
        <v>Table of Initial Water Quality at Storage [mg/liter]</v>
      </c>
    </row>
    <row r="2" spans="1:3" ht="16" x14ac:dyDescent="0.2">
      <c r="A2" s="4" t="s">
        <v>252</v>
      </c>
      <c r="B2" s="47" t="s">
        <v>242</v>
      </c>
      <c r="C2" s="47" t="s">
        <v>262</v>
      </c>
    </row>
    <row r="3" spans="1:3" ht="17" thickBot="1" x14ac:dyDescent="0.25">
      <c r="A3" s="105" t="s">
        <v>117</v>
      </c>
      <c r="B3" s="106">
        <v>0</v>
      </c>
      <c r="C3" s="106">
        <v>0</v>
      </c>
    </row>
  </sheetData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C3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17.6640625" customWidth="1"/>
    <col min="2" max="2" width="12.5" bestFit="1" customWidth="1"/>
  </cols>
  <sheetData>
    <row r="1" spans="1:3" ht="17" thickBot="1" x14ac:dyDescent="0.25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3" ht="16" x14ac:dyDescent="0.2">
      <c r="A2" s="4" t="s">
        <v>158</v>
      </c>
      <c r="B2" s="47" t="s">
        <v>242</v>
      </c>
      <c r="C2" s="47" t="s">
        <v>262</v>
      </c>
    </row>
    <row r="3" spans="1:3" ht="17" thickBot="1" x14ac:dyDescent="0.25">
      <c r="A3" s="27" t="s">
        <v>109</v>
      </c>
      <c r="B3" s="51">
        <v>0</v>
      </c>
      <c r="C3" s="5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A89C-4E67-524F-A6A9-4B65A9363710}">
  <dimension ref="A1:B4"/>
  <sheetViews>
    <sheetView tabSelected="1" workbookViewId="0">
      <selection activeCell="B5" sqref="B5"/>
    </sheetView>
  </sheetViews>
  <sheetFormatPr baseColWidth="10" defaultRowHeight="15" x14ac:dyDescent="0.2"/>
  <sheetData>
    <row r="1" spans="1:2" ht="17" thickBot="1" x14ac:dyDescent="0.25">
      <c r="A1" s="1" t="s">
        <v>271</v>
      </c>
    </row>
    <row r="2" spans="1:2" ht="16" x14ac:dyDescent="0.2">
      <c r="A2" s="4" t="s">
        <v>170</v>
      </c>
      <c r="B2" s="25" t="s">
        <v>46</v>
      </c>
    </row>
    <row r="3" spans="1:2" ht="16" x14ac:dyDescent="0.2">
      <c r="A3" s="26" t="s">
        <v>119</v>
      </c>
      <c r="B3" s="32">
        <v>100</v>
      </c>
    </row>
    <row r="4" spans="1:2" ht="16" x14ac:dyDescent="0.2">
      <c r="A4" s="26" t="s">
        <v>120</v>
      </c>
      <c r="B4" s="32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A092-1D7B-5147-B304-542475644386}">
  <dimension ref="A1:C4"/>
  <sheetViews>
    <sheetView workbookViewId="0">
      <selection activeCell="C4" sqref="C4"/>
    </sheetView>
  </sheetViews>
  <sheetFormatPr baseColWidth="10" defaultRowHeight="15" x14ac:dyDescent="0.2"/>
  <sheetData>
    <row r="1" spans="1:3" ht="16" thickBot="1" x14ac:dyDescent="0.25">
      <c r="A1" t="s">
        <v>263</v>
      </c>
    </row>
    <row r="2" spans="1:3" ht="16" x14ac:dyDescent="0.2">
      <c r="A2" s="4" t="s">
        <v>170</v>
      </c>
      <c r="B2" s="47" t="s">
        <v>242</v>
      </c>
      <c r="C2" s="47" t="s">
        <v>262</v>
      </c>
    </row>
    <row r="3" spans="1:3" ht="16" x14ac:dyDescent="0.2">
      <c r="A3" s="26" t="s">
        <v>119</v>
      </c>
      <c r="B3" s="50">
        <v>0</v>
      </c>
      <c r="C3" s="50">
        <v>100</v>
      </c>
    </row>
    <row r="4" spans="1:3" ht="16" x14ac:dyDescent="0.2">
      <c r="A4" s="26" t="s">
        <v>120</v>
      </c>
      <c r="B4" s="50">
        <v>0</v>
      </c>
      <c r="C4" s="50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3D6E2-EC48-E04B-A292-F019B326FE69}">
  <dimension ref="A1:C4"/>
  <sheetViews>
    <sheetView workbookViewId="0">
      <selection activeCell="C4" sqref="C4"/>
    </sheetView>
  </sheetViews>
  <sheetFormatPr baseColWidth="10" defaultRowHeight="15" x14ac:dyDescent="0.2"/>
  <sheetData>
    <row r="1" spans="1:3" ht="16" thickBot="1" x14ac:dyDescent="0.25">
      <c r="A1" t="s">
        <v>265</v>
      </c>
    </row>
    <row r="2" spans="1:3" ht="16" x14ac:dyDescent="0.2">
      <c r="A2" s="4" t="s">
        <v>170</v>
      </c>
      <c r="B2" s="47" t="s">
        <v>242</v>
      </c>
      <c r="C2" s="47" t="s">
        <v>262</v>
      </c>
    </row>
    <row r="3" spans="1:3" ht="16" x14ac:dyDescent="0.2">
      <c r="A3" s="26" t="s">
        <v>119</v>
      </c>
      <c r="B3" s="50">
        <v>0</v>
      </c>
      <c r="C3" s="50">
        <v>1</v>
      </c>
    </row>
    <row r="4" spans="1:3" ht="16" x14ac:dyDescent="0.2">
      <c r="A4" s="26" t="s">
        <v>120</v>
      </c>
      <c r="B4" s="50">
        <v>0</v>
      </c>
      <c r="C4" s="50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B931-13ED-B04C-BD6B-B3248EDC4A69}">
  <dimension ref="A1:C4"/>
  <sheetViews>
    <sheetView workbookViewId="0">
      <selection activeCell="D4" sqref="D4"/>
    </sheetView>
  </sheetViews>
  <sheetFormatPr baseColWidth="10" defaultRowHeight="15" x14ac:dyDescent="0.2"/>
  <sheetData>
    <row r="1" spans="1:3" ht="16" thickBot="1" x14ac:dyDescent="0.25">
      <c r="A1" t="s">
        <v>264</v>
      </c>
    </row>
    <row r="2" spans="1:3" ht="16" x14ac:dyDescent="0.2">
      <c r="A2" s="4" t="s">
        <v>170</v>
      </c>
      <c r="B2" s="47" t="s">
        <v>242</v>
      </c>
      <c r="C2" s="47" t="s">
        <v>262</v>
      </c>
    </row>
    <row r="3" spans="1:3" ht="16" x14ac:dyDescent="0.2">
      <c r="A3" s="26" t="s">
        <v>119</v>
      </c>
      <c r="B3" s="50">
        <v>1</v>
      </c>
      <c r="C3" s="50">
        <v>1</v>
      </c>
    </row>
    <row r="4" spans="1:3" ht="16" x14ac:dyDescent="0.2">
      <c r="A4" s="26" t="s">
        <v>120</v>
      </c>
      <c r="B4" s="50">
        <v>1</v>
      </c>
      <c r="C4" s="50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4242-36AD-5141-9744-7F50F9387918}">
  <dimension ref="A1:A3"/>
  <sheetViews>
    <sheetView workbookViewId="0">
      <selection activeCell="J21" sqref="J21"/>
    </sheetView>
  </sheetViews>
  <sheetFormatPr baseColWidth="10" defaultRowHeight="15" x14ac:dyDescent="0.2"/>
  <sheetData>
    <row r="1" spans="1:1" x14ac:dyDescent="0.2">
      <c r="A1" t="s">
        <v>269</v>
      </c>
    </row>
    <row r="2" spans="1:1" x14ac:dyDescent="0.2">
      <c r="A2" s="110" t="s">
        <v>46</v>
      </c>
    </row>
    <row r="3" spans="1:1" x14ac:dyDescent="0.2">
      <c r="A3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113</v>
      </c>
    </row>
    <row r="2" spans="1:16" x14ac:dyDescent="0.2">
      <c r="A2" s="2" t="s">
        <v>114</v>
      </c>
    </row>
    <row r="3" spans="1:16" x14ac:dyDescent="0.2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WaterQualityComponents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FNA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InitialStorageLevel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StorageCost</vt:lpstr>
      <vt:lpstr>StorageWithdrawalRevenue</vt:lpstr>
      <vt:lpstr>FreshSourcingCost</vt:lpstr>
      <vt:lpstr>BeneficialReuseCost</vt:lpstr>
      <vt:lpstr>BeneficialReuseRevenue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MinTreatmentFlow</vt:lpstr>
      <vt:lpstr>MinResidualQuality</vt:lpstr>
      <vt:lpstr>ComponentPrice</vt:lpstr>
      <vt:lpstr>ComponentTreatment</vt:lpstr>
      <vt:lpstr>TimeDiscretization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Arsh Bhatia</cp:lastModifiedBy>
  <cp:revision/>
  <dcterms:created xsi:type="dcterms:W3CDTF">2021-03-26T14:51:49Z</dcterms:created>
  <dcterms:modified xsi:type="dcterms:W3CDTF">2024-03-13T13:28:54Z</dcterms:modified>
  <cp:category/>
  <cp:contentStatus/>
</cp:coreProperties>
</file>