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Sakshi\4. Excel\Assignment 4\"/>
    </mc:Choice>
  </mc:AlternateContent>
  <bookViews>
    <workbookView xWindow="0" yWindow="0" windowWidth="23040" windowHeight="9384" activeTab="5"/>
  </bookViews>
  <sheets>
    <sheet name="Instructions" sheetId="1" r:id="rId1"/>
    <sheet name="INPUTS" sheetId="8" r:id="rId2"/>
    <sheet name="HDFC" sheetId="2" r:id="rId3"/>
    <sheet name="HDFCBank" sheetId="3" r:id="rId4"/>
    <sheet name="PairTrading" sheetId="6" r:id="rId5"/>
    <sheet name="TradeList" sheetId="5" r:id="rId6"/>
  </sheets>
  <calcPr calcId="152511" calcMode="autoNoTable" iterate="1"/>
</workbook>
</file>

<file path=xl/calcChain.xml><?xml version="1.0" encoding="utf-8"?>
<calcChain xmlns="http://schemas.openxmlformats.org/spreadsheetml/2006/main">
  <c r="AH7" i="5" l="1"/>
  <c r="AD1" i="5"/>
  <c r="AK5" i="5" l="1"/>
  <c r="AK6" i="5" s="1"/>
  <c r="AK7" i="5" s="1"/>
  <c r="AK8" i="5" s="1"/>
  <c r="AK9" i="5" s="1"/>
  <c r="AK10" i="5" s="1"/>
  <c r="AK11" i="5" s="1"/>
  <c r="AK12" i="5" s="1"/>
  <c r="AK13" i="5" s="1"/>
  <c r="AK14" i="5" s="1"/>
  <c r="AK15" i="5" s="1"/>
  <c r="AK16" i="5" s="1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K27" i="5" s="1"/>
  <c r="AK28" i="5" s="1"/>
  <c r="AK29" i="5" s="1"/>
  <c r="AK30" i="5" s="1"/>
  <c r="AK31" i="5" s="1"/>
  <c r="AK32" i="5" s="1"/>
  <c r="AK33" i="5" s="1"/>
  <c r="AK34" i="5" s="1"/>
  <c r="AK35" i="5" s="1"/>
  <c r="AK36" i="5" s="1"/>
  <c r="AK37" i="5" s="1"/>
  <c r="AK38" i="5" s="1"/>
  <c r="AK39" i="5" s="1"/>
  <c r="AK40" i="5" s="1"/>
  <c r="AK41" i="5" s="1"/>
  <c r="AK42" i="5" s="1"/>
  <c r="AK43" i="5" s="1"/>
  <c r="AK44" i="5" s="1"/>
  <c r="AK45" i="5" s="1"/>
  <c r="AK46" i="5" s="1"/>
  <c r="AK47" i="5" s="1"/>
  <c r="AK48" i="5" s="1"/>
  <c r="AK49" i="5" s="1"/>
  <c r="AK50" i="5" s="1"/>
  <c r="AK51" i="5" s="1"/>
  <c r="AK52" i="5" s="1"/>
  <c r="AK53" i="5" s="1"/>
  <c r="AK54" i="5" s="1"/>
  <c r="AK55" i="5" s="1"/>
  <c r="AK56" i="5" s="1"/>
  <c r="AK57" i="5" s="1"/>
  <c r="AK58" i="5" s="1"/>
  <c r="AK59" i="5" s="1"/>
  <c r="AK60" i="5" s="1"/>
  <c r="AK61" i="5" s="1"/>
  <c r="AK62" i="5" s="1"/>
  <c r="AK63" i="5" s="1"/>
  <c r="AK64" i="5" s="1"/>
  <c r="AK65" i="5" s="1"/>
  <c r="AK66" i="5" s="1"/>
  <c r="AK67" i="5" s="1"/>
  <c r="AK68" i="5" s="1"/>
  <c r="AK69" i="5" s="1"/>
  <c r="AK70" i="5" s="1"/>
  <c r="AK71" i="5" s="1"/>
  <c r="AK72" i="5" s="1"/>
  <c r="AK73" i="5" s="1"/>
  <c r="AK74" i="5" s="1"/>
  <c r="AK75" i="5" s="1"/>
  <c r="AK76" i="5" s="1"/>
  <c r="AK77" i="5" s="1"/>
  <c r="AK78" i="5" s="1"/>
  <c r="AK79" i="5" s="1"/>
  <c r="AK80" i="5" s="1"/>
  <c r="AK81" i="5" s="1"/>
  <c r="AK82" i="5" s="1"/>
  <c r="AK83" i="5" s="1"/>
  <c r="AK84" i="5" s="1"/>
  <c r="AK85" i="5" s="1"/>
  <c r="AK86" i="5" s="1"/>
  <c r="AK87" i="5" s="1"/>
  <c r="AK88" i="5" s="1"/>
  <c r="AK89" i="5" s="1"/>
  <c r="AK90" i="5" s="1"/>
  <c r="AK91" i="5" s="1"/>
  <c r="AK92" i="5" s="1"/>
  <c r="AK93" i="5" s="1"/>
  <c r="AK94" i="5" s="1"/>
  <c r="AK95" i="5" s="1"/>
  <c r="AK96" i="5" s="1"/>
  <c r="AK97" i="5" s="1"/>
  <c r="AK98" i="5" s="1"/>
  <c r="AK99" i="5" s="1"/>
  <c r="AK100" i="5" s="1"/>
  <c r="AK101" i="5" s="1"/>
  <c r="AK102" i="5" s="1"/>
  <c r="AK103" i="5" s="1"/>
  <c r="AK104" i="5" s="1"/>
  <c r="AK105" i="5" s="1"/>
  <c r="AK106" i="5" s="1"/>
  <c r="AK107" i="5" s="1"/>
  <c r="AK108" i="5" s="1"/>
  <c r="AK109" i="5" s="1"/>
  <c r="AK110" i="5" s="1"/>
  <c r="AK111" i="5" s="1"/>
  <c r="AK112" i="5" s="1"/>
  <c r="AK113" i="5" s="1"/>
  <c r="AK114" i="5" s="1"/>
  <c r="AK115" i="5" s="1"/>
  <c r="AK116" i="5" s="1"/>
  <c r="AK117" i="5" s="1"/>
  <c r="AK118" i="5" s="1"/>
  <c r="AK119" i="5" s="1"/>
  <c r="AK120" i="5" s="1"/>
  <c r="AK121" i="5" s="1"/>
  <c r="AK122" i="5" s="1"/>
  <c r="AK123" i="5" s="1"/>
  <c r="AK124" i="5" s="1"/>
  <c r="AK125" i="5" s="1"/>
  <c r="AK126" i="5" s="1"/>
  <c r="AK127" i="5" s="1"/>
  <c r="AK128" i="5" s="1"/>
  <c r="AK129" i="5" s="1"/>
  <c r="AK130" i="5" s="1"/>
  <c r="AK131" i="5" s="1"/>
  <c r="AK132" i="5" s="1"/>
  <c r="AK133" i="5" s="1"/>
  <c r="AK134" i="5" s="1"/>
  <c r="AK135" i="5" s="1"/>
  <c r="AK136" i="5" s="1"/>
  <c r="AK137" i="5" s="1"/>
  <c r="AK138" i="5" s="1"/>
  <c r="AK139" i="5" s="1"/>
  <c r="AK140" i="5" s="1"/>
  <c r="AK141" i="5" s="1"/>
  <c r="AK142" i="5" s="1"/>
  <c r="AK143" i="5" s="1"/>
  <c r="AK144" i="5" s="1"/>
  <c r="AK145" i="5" s="1"/>
  <c r="AK146" i="5" s="1"/>
  <c r="AK147" i="5" s="1"/>
  <c r="AK148" i="5" s="1"/>
  <c r="AK149" i="5" s="1"/>
  <c r="AK150" i="5" s="1"/>
  <c r="AK151" i="5" s="1"/>
  <c r="AK152" i="5" s="1"/>
  <c r="AK153" i="5" s="1"/>
  <c r="AK154" i="5" s="1"/>
  <c r="AK155" i="5" s="1"/>
  <c r="AK156" i="5" s="1"/>
  <c r="AK157" i="5" s="1"/>
  <c r="AK158" i="5" s="1"/>
  <c r="AK159" i="5" s="1"/>
  <c r="AK160" i="5" s="1"/>
  <c r="AK161" i="5" s="1"/>
  <c r="AK162" i="5" s="1"/>
  <c r="AK163" i="5" s="1"/>
  <c r="AK164" i="5" s="1"/>
  <c r="AK165" i="5" s="1"/>
  <c r="AK166" i="5" s="1"/>
  <c r="AK167" i="5" s="1"/>
  <c r="AK168" i="5" s="1"/>
  <c r="AK169" i="5" s="1"/>
  <c r="AK170" i="5" s="1"/>
  <c r="AK171" i="5" s="1"/>
  <c r="AK172" i="5" s="1"/>
  <c r="AK173" i="5" s="1"/>
  <c r="AK174" i="5" s="1"/>
  <c r="AK175" i="5" s="1"/>
  <c r="AK176" i="5" s="1"/>
  <c r="AK177" i="5" s="1"/>
  <c r="AK178" i="5" s="1"/>
  <c r="AK179" i="5" s="1"/>
  <c r="AK180" i="5" s="1"/>
  <c r="AK181" i="5" s="1"/>
  <c r="AK182" i="5" s="1"/>
  <c r="AK183" i="5" s="1"/>
  <c r="AK184" i="5" s="1"/>
  <c r="AK185" i="5" s="1"/>
  <c r="AK186" i="5" s="1"/>
  <c r="AK187" i="5" s="1"/>
  <c r="AK188" i="5" s="1"/>
  <c r="AK189" i="5" s="1"/>
  <c r="AK190" i="5" s="1"/>
  <c r="AK191" i="5" s="1"/>
  <c r="AK192" i="5" s="1"/>
  <c r="AK193" i="5" s="1"/>
  <c r="AK194" i="5" s="1"/>
  <c r="AK195" i="5" s="1"/>
  <c r="AK196" i="5" s="1"/>
  <c r="AK197" i="5" s="1"/>
  <c r="AK198" i="5" s="1"/>
  <c r="AK199" i="5" s="1"/>
  <c r="AK200" i="5" s="1"/>
  <c r="AK201" i="5" s="1"/>
  <c r="AK202" i="5" s="1"/>
  <c r="AK203" i="5" s="1"/>
  <c r="AK204" i="5" s="1"/>
  <c r="AK205" i="5" s="1"/>
  <c r="AK206" i="5" s="1"/>
  <c r="AK207" i="5" s="1"/>
  <c r="AK208" i="5" s="1"/>
  <c r="AK209" i="5" s="1"/>
  <c r="AK210" i="5" s="1"/>
  <c r="AK211" i="5" s="1"/>
  <c r="AK212" i="5" s="1"/>
  <c r="AK213" i="5" s="1"/>
  <c r="AK214" i="5" s="1"/>
  <c r="AK215" i="5" s="1"/>
  <c r="AK216" i="5" s="1"/>
  <c r="AK217" i="5" s="1"/>
  <c r="AK218" i="5" s="1"/>
  <c r="AK219" i="5" s="1"/>
  <c r="AK220" i="5" s="1"/>
  <c r="AK221" i="5" s="1"/>
  <c r="AK222" i="5" s="1"/>
  <c r="AK223" i="5" s="1"/>
  <c r="AK224" i="5" s="1"/>
  <c r="AK225" i="5" s="1"/>
  <c r="AK226" i="5" s="1"/>
  <c r="AK227" i="5" s="1"/>
  <c r="AK228" i="5" s="1"/>
  <c r="AK229" i="5" s="1"/>
  <c r="AK230" i="5" s="1"/>
  <c r="AK231" i="5" s="1"/>
  <c r="AK232" i="5" s="1"/>
  <c r="AK233" i="5" s="1"/>
  <c r="AK234" i="5" s="1"/>
  <c r="AK235" i="5" s="1"/>
  <c r="AK236" i="5" s="1"/>
  <c r="AK237" i="5" s="1"/>
  <c r="AK238" i="5" s="1"/>
  <c r="AK239" i="5" s="1"/>
  <c r="AK240" i="5" s="1"/>
  <c r="AK241" i="5" s="1"/>
  <c r="AK242" i="5" s="1"/>
  <c r="AK243" i="5" s="1"/>
  <c r="AK244" i="5" s="1"/>
  <c r="AK245" i="5" s="1"/>
  <c r="AK246" i="5" s="1"/>
  <c r="AK247" i="5" s="1"/>
  <c r="AK248" i="5" s="1"/>
  <c r="AK249" i="5" s="1"/>
  <c r="AK250" i="5" s="1"/>
  <c r="AK251" i="5" s="1"/>
  <c r="AK252" i="5" s="1"/>
  <c r="AK253" i="5" s="1"/>
  <c r="A81" i="2"/>
  <c r="A3" i="5"/>
  <c r="M3" i="5" l="1"/>
  <c r="L3" i="5"/>
  <c r="Y5" i="5"/>
  <c r="A20" i="6"/>
  <c r="A19" i="6"/>
  <c r="A18" i="6"/>
  <c r="A17" i="6"/>
  <c r="A15" i="6"/>
  <c r="A14" i="6"/>
  <c r="A13" i="6"/>
  <c r="A12" i="6"/>
  <c r="AU3" i="6"/>
  <c r="AT3" i="6"/>
  <c r="I1" i="6"/>
  <c r="H1" i="6"/>
  <c r="C2" i="6"/>
  <c r="A26" i="6" l="1"/>
  <c r="A25" i="6"/>
  <c r="A22" i="6"/>
  <c r="I2" i="6"/>
  <c r="K2" i="6"/>
  <c r="J2" i="6"/>
  <c r="H2" i="6"/>
  <c r="A23" i="6"/>
  <c r="C4" i="5"/>
  <c r="D2" i="6"/>
  <c r="AL4" i="5" s="1"/>
  <c r="F2" i="6"/>
  <c r="E2" i="6"/>
  <c r="C5" i="5" l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G2" i="6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3" i="2"/>
  <c r="C3" i="6"/>
  <c r="F3" i="6"/>
  <c r="D3" i="6"/>
  <c r="E3" i="6"/>
  <c r="AL5" i="5"/>
  <c r="AD4" i="5" l="1"/>
  <c r="A245" i="3"/>
  <c r="G3" i="6"/>
  <c r="L3" i="6"/>
  <c r="M3" i="6"/>
  <c r="I3" i="6"/>
  <c r="K3" i="6"/>
  <c r="H3" i="6"/>
  <c r="J3" i="6"/>
  <c r="A4" i="2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C4" i="6"/>
  <c r="F4" i="6"/>
  <c r="E4" i="6"/>
  <c r="D4" i="6"/>
  <c r="AL6" i="5"/>
  <c r="A246" i="3" l="1"/>
  <c r="G4" i="6"/>
  <c r="H4" i="6"/>
  <c r="K4" i="6"/>
  <c r="I4" i="6"/>
  <c r="L4" i="6"/>
  <c r="M4" i="6"/>
  <c r="J4" i="6"/>
  <c r="N3" i="6"/>
  <c r="T3" i="6"/>
  <c r="A5" i="2"/>
  <c r="V3" i="6"/>
  <c r="W3" i="6" s="1"/>
  <c r="P3" i="6"/>
  <c r="Q3" i="6" s="1"/>
  <c r="C5" i="6"/>
  <c r="E5" i="6"/>
  <c r="D5" i="6"/>
  <c r="F5" i="6"/>
  <c r="AL7" i="5"/>
  <c r="A247" i="3" l="1"/>
  <c r="G5" i="6"/>
  <c r="I5" i="6"/>
  <c r="H5" i="6"/>
  <c r="M5" i="6"/>
  <c r="K5" i="6"/>
  <c r="L5" i="6"/>
  <c r="J5" i="6"/>
  <c r="P4" i="6"/>
  <c r="Q4" i="6" s="1"/>
  <c r="V4" i="6"/>
  <c r="W4" i="6" s="1"/>
  <c r="A6" i="2"/>
  <c r="X3" i="6"/>
  <c r="Y3" i="6" s="1"/>
  <c r="U3" i="6"/>
  <c r="N4" i="6"/>
  <c r="T4" i="6"/>
  <c r="R3" i="6"/>
  <c r="S3" i="6" s="1"/>
  <c r="O3" i="6"/>
  <c r="C6" i="6"/>
  <c r="D6" i="6"/>
  <c r="E6" i="6"/>
  <c r="F6" i="6"/>
  <c r="AL8" i="5"/>
  <c r="Z3" i="6" l="1"/>
  <c r="AA3" i="6"/>
  <c r="AE3" i="6" s="1"/>
  <c r="A248" i="3"/>
  <c r="G6" i="6"/>
  <c r="I6" i="6"/>
  <c r="L6" i="6"/>
  <c r="M6" i="6"/>
  <c r="J6" i="6"/>
  <c r="H6" i="6"/>
  <c r="K6" i="6"/>
  <c r="O4" i="6"/>
  <c r="X4" i="6"/>
  <c r="A7" i="2"/>
  <c r="P5" i="6"/>
  <c r="Q5" i="6" s="1"/>
  <c r="V5" i="6"/>
  <c r="W5" i="6" s="1"/>
  <c r="R4" i="6"/>
  <c r="S4" i="6" s="1"/>
  <c r="U4" i="6"/>
  <c r="T5" i="6"/>
  <c r="N5" i="6"/>
  <c r="C7" i="6"/>
  <c r="D7" i="6"/>
  <c r="E7" i="6"/>
  <c r="F7" i="6"/>
  <c r="AL9" i="5"/>
  <c r="AD3" i="6" l="1"/>
  <c r="AB3" i="6"/>
  <c r="AC3" i="6"/>
  <c r="AI3" i="6" s="1"/>
  <c r="AL3" i="6" s="1"/>
  <c r="AM3" i="6" s="1"/>
  <c r="AH3" i="6" s="1"/>
  <c r="Z4" i="6"/>
  <c r="A249" i="3"/>
  <c r="G7" i="6"/>
  <c r="K7" i="6"/>
  <c r="L7" i="6"/>
  <c r="H7" i="6"/>
  <c r="M7" i="6"/>
  <c r="I7" i="6"/>
  <c r="J7" i="6"/>
  <c r="A8" i="2"/>
  <c r="R5" i="6"/>
  <c r="S5" i="6" s="1"/>
  <c r="X5" i="6"/>
  <c r="Y4" i="6"/>
  <c r="AA4" i="6" s="1"/>
  <c r="AE4" i="6" s="1"/>
  <c r="P6" i="6"/>
  <c r="Q6" i="6" s="1"/>
  <c r="V6" i="6"/>
  <c r="W6" i="6" s="1"/>
  <c r="U5" i="6"/>
  <c r="O5" i="6"/>
  <c r="N6" i="6"/>
  <c r="T6" i="6"/>
  <c r="C8" i="6"/>
  <c r="E8" i="6"/>
  <c r="D8" i="6"/>
  <c r="F8" i="6"/>
  <c r="AL10" i="5"/>
  <c r="AG3" i="6" l="1"/>
  <c r="AP3" i="6" s="1"/>
  <c r="AD4" i="6"/>
  <c r="AB4" i="6"/>
  <c r="AC4" i="6"/>
  <c r="AI4" i="6" s="1"/>
  <c r="AL4" i="6" s="1"/>
  <c r="AM4" i="6" s="1"/>
  <c r="AH4" i="6" s="1"/>
  <c r="R6" i="6"/>
  <c r="S6" i="6" s="1"/>
  <c r="O6" i="6"/>
  <c r="A250" i="3"/>
  <c r="G8" i="6"/>
  <c r="J8" i="6"/>
  <c r="I8" i="6"/>
  <c r="L8" i="6"/>
  <c r="M8" i="6"/>
  <c r="H8" i="6"/>
  <c r="K8" i="6"/>
  <c r="X6" i="6"/>
  <c r="Y6" i="6" s="1"/>
  <c r="Y5" i="6"/>
  <c r="AA5" i="6" s="1"/>
  <c r="A9" i="2"/>
  <c r="N7" i="6"/>
  <c r="T7" i="6"/>
  <c r="Z5" i="6"/>
  <c r="P7" i="6"/>
  <c r="Q7" i="6" s="1"/>
  <c r="V7" i="6"/>
  <c r="W7" i="6" s="1"/>
  <c r="U6" i="6"/>
  <c r="C9" i="6"/>
  <c r="F9" i="6"/>
  <c r="D9" i="6"/>
  <c r="E9" i="6"/>
  <c r="AL11" i="5"/>
  <c r="AJ3" i="6" l="1"/>
  <c r="AK3" i="6" s="1"/>
  <c r="AF3" i="6" s="1"/>
  <c r="AN3" i="6"/>
  <c r="AO3" i="6"/>
  <c r="AG4" i="6"/>
  <c r="AD5" i="6"/>
  <c r="AE5" i="6"/>
  <c r="AB5" i="6"/>
  <c r="AC5" i="6"/>
  <c r="Z6" i="6"/>
  <c r="U7" i="6"/>
  <c r="A251" i="3"/>
  <c r="X7" i="6"/>
  <c r="Y7" i="6" s="1"/>
  <c r="G9" i="6"/>
  <c r="K9" i="6"/>
  <c r="I9" i="6"/>
  <c r="J9" i="6"/>
  <c r="L9" i="6"/>
  <c r="M9" i="6"/>
  <c r="H9" i="6"/>
  <c r="AA6" i="6"/>
  <c r="P8" i="6"/>
  <c r="Q8" i="6" s="1"/>
  <c r="V8" i="6"/>
  <c r="W8" i="6" s="1"/>
  <c r="N8" i="6"/>
  <c r="T8" i="6"/>
  <c r="R7" i="6"/>
  <c r="S7" i="6" s="1"/>
  <c r="A10" i="2"/>
  <c r="O7" i="6"/>
  <c r="C10" i="6"/>
  <c r="F10" i="6"/>
  <c r="D10" i="6"/>
  <c r="E10" i="6"/>
  <c r="AL12" i="5"/>
  <c r="AA7" i="6" l="1"/>
  <c r="AE7" i="6" s="1"/>
  <c r="AO4" i="6"/>
  <c r="AP4" i="6"/>
  <c r="AJ4" i="6"/>
  <c r="AK4" i="6" s="1"/>
  <c r="AF4" i="6" s="1"/>
  <c r="AN4" i="6"/>
  <c r="AG5" i="6"/>
  <c r="AD6" i="6"/>
  <c r="AE6" i="6"/>
  <c r="AI5" i="6"/>
  <c r="AL5" i="6" s="1"/>
  <c r="AM5" i="6" s="1"/>
  <c r="AH5" i="6" s="1"/>
  <c r="AB6" i="6"/>
  <c r="AC6" i="6"/>
  <c r="O8" i="6"/>
  <c r="X8" i="6"/>
  <c r="Y8" i="6" s="1"/>
  <c r="R8" i="6"/>
  <c r="S8" i="6" s="1"/>
  <c r="G10" i="6"/>
  <c r="H10" i="6"/>
  <c r="I10" i="6"/>
  <c r="L10" i="6"/>
  <c r="M10" i="6"/>
  <c r="J10" i="6"/>
  <c r="K10" i="6"/>
  <c r="U8" i="6"/>
  <c r="P9" i="6"/>
  <c r="Q9" i="6" s="1"/>
  <c r="V9" i="6"/>
  <c r="W9" i="6" s="1"/>
  <c r="A11" i="2"/>
  <c r="N9" i="6"/>
  <c r="T9" i="6"/>
  <c r="Z7" i="6"/>
  <c r="C11" i="6"/>
  <c r="E11" i="6"/>
  <c r="D11" i="6"/>
  <c r="F11" i="6"/>
  <c r="AL13" i="5"/>
  <c r="AD7" i="6" l="1"/>
  <c r="AP5" i="6"/>
  <c r="AO5" i="6"/>
  <c r="AJ5" i="6"/>
  <c r="AK5" i="6" s="1"/>
  <c r="AF5" i="6" s="1"/>
  <c r="AN5" i="6"/>
  <c r="X9" i="6"/>
  <c r="Y9" i="6" s="1"/>
  <c r="AB7" i="6"/>
  <c r="AC7" i="6"/>
  <c r="AI7" i="6" s="1"/>
  <c r="AL7" i="6" s="1"/>
  <c r="AI6" i="6"/>
  <c r="AL6" i="6" s="1"/>
  <c r="AM6" i="6" s="1"/>
  <c r="AH6" i="6" s="1"/>
  <c r="AG6" i="6"/>
  <c r="Z8" i="6"/>
  <c r="R9" i="6"/>
  <c r="S9" i="6" s="1"/>
  <c r="G11" i="6"/>
  <c r="H11" i="6" s="1"/>
  <c r="L11" i="6"/>
  <c r="M11" i="6"/>
  <c r="V11" i="6" s="1"/>
  <c r="J11" i="6"/>
  <c r="I11" i="6"/>
  <c r="K11" i="6"/>
  <c r="U9" i="6"/>
  <c r="O9" i="6"/>
  <c r="P10" i="6"/>
  <c r="Q10" i="6" s="1"/>
  <c r="V10" i="6"/>
  <c r="W10" i="6" s="1"/>
  <c r="T10" i="6"/>
  <c r="N10" i="6"/>
  <c r="A12" i="2"/>
  <c r="AA8" i="6"/>
  <c r="AE8" i="6" s="1"/>
  <c r="C12" i="6"/>
  <c r="E12" i="6"/>
  <c r="F12" i="6"/>
  <c r="D12" i="6"/>
  <c r="AL14" i="5"/>
  <c r="AG7" i="6" l="1"/>
  <c r="AO7" i="6" s="1"/>
  <c r="AP6" i="6"/>
  <c r="AO6" i="6"/>
  <c r="AJ6" i="6"/>
  <c r="AK6" i="6" s="1"/>
  <c r="AF6" i="6" s="1"/>
  <c r="AN6" i="6"/>
  <c r="AC8" i="6"/>
  <c r="AI8" i="6" s="1"/>
  <c r="AL8" i="6" s="1"/>
  <c r="AM7" i="6"/>
  <c r="AH7" i="6" s="1"/>
  <c r="AD8" i="6"/>
  <c r="AB8" i="6"/>
  <c r="X10" i="6"/>
  <c r="Y10" i="6" s="1"/>
  <c r="O10" i="6"/>
  <c r="R10" i="6"/>
  <c r="S10" i="6" s="1"/>
  <c r="G12" i="6"/>
  <c r="H12" i="6" s="1"/>
  <c r="M12" i="6" s="1"/>
  <c r="N11" i="6"/>
  <c r="T11" i="6"/>
  <c r="A13" i="2"/>
  <c r="Z9" i="6"/>
  <c r="U10" i="6"/>
  <c r="AA9" i="6"/>
  <c r="W11" i="6"/>
  <c r="P11" i="6"/>
  <c r="Q11" i="6" s="1"/>
  <c r="C13" i="6"/>
  <c r="D13" i="6"/>
  <c r="E13" i="6"/>
  <c r="F13" i="6"/>
  <c r="AL15" i="5"/>
  <c r="AN7" i="6" l="1"/>
  <c r="AJ7" i="6"/>
  <c r="AK7" i="6" s="1"/>
  <c r="AF7" i="6" s="1"/>
  <c r="AP7" i="6"/>
  <c r="AM8" i="6"/>
  <c r="AH8" i="6" s="1"/>
  <c r="AD9" i="6"/>
  <c r="AE9" i="6"/>
  <c r="AB9" i="6"/>
  <c r="AC9" i="6"/>
  <c r="AG8" i="6"/>
  <c r="Z10" i="6"/>
  <c r="U11" i="6"/>
  <c r="I12" i="6"/>
  <c r="K12" i="6" s="1"/>
  <c r="X11" i="6"/>
  <c r="Y11" i="6" s="1"/>
  <c r="G13" i="6"/>
  <c r="I13" i="6" s="1"/>
  <c r="P12" i="6"/>
  <c r="Q12" i="6" s="1"/>
  <c r="V12" i="6"/>
  <c r="W12" i="6" s="1"/>
  <c r="AA10" i="6"/>
  <c r="AE10" i="6" s="1"/>
  <c r="A14" i="2"/>
  <c r="R11" i="6"/>
  <c r="S11" i="6" s="1"/>
  <c r="O11" i="6"/>
  <c r="C14" i="6"/>
  <c r="D14" i="6"/>
  <c r="E14" i="6"/>
  <c r="F14" i="6"/>
  <c r="AL16" i="5"/>
  <c r="H13" i="6" l="1"/>
  <c r="K13" i="6" s="1"/>
  <c r="AO8" i="6"/>
  <c r="AP8" i="6"/>
  <c r="AJ8" i="6"/>
  <c r="AK8" i="6" s="1"/>
  <c r="AF8" i="6" s="1"/>
  <c r="AN8" i="6"/>
  <c r="AD10" i="6"/>
  <c r="AI9" i="6"/>
  <c r="AL9" i="6" s="1"/>
  <c r="AM9" i="6" s="1"/>
  <c r="AB10" i="6"/>
  <c r="AC10" i="6"/>
  <c r="AI10" i="6" s="1"/>
  <c r="AL10" i="6" s="1"/>
  <c r="AG9" i="6"/>
  <c r="J12" i="6"/>
  <c r="L12" i="6" s="1"/>
  <c r="T12" i="6" s="1"/>
  <c r="AA11" i="6"/>
  <c r="G14" i="6"/>
  <c r="H14" i="6" s="1"/>
  <c r="Z11" i="6"/>
  <c r="A15" i="2"/>
  <c r="C15" i="6"/>
  <c r="F15" i="6"/>
  <c r="E15" i="6"/>
  <c r="D15" i="6"/>
  <c r="AL17" i="5"/>
  <c r="M13" i="6" l="1"/>
  <c r="P13" i="6" s="1"/>
  <c r="Q13" i="6" s="1"/>
  <c r="J13" i="6"/>
  <c r="L13" i="6" s="1"/>
  <c r="T13" i="6" s="1"/>
  <c r="I14" i="6"/>
  <c r="K14" i="6" s="1"/>
  <c r="AP9" i="6"/>
  <c r="AO9" i="6"/>
  <c r="AJ9" i="6"/>
  <c r="AK9" i="6" s="1"/>
  <c r="AF9" i="6" s="1"/>
  <c r="AN9" i="6"/>
  <c r="AM10" i="6"/>
  <c r="AH10" i="6" s="1"/>
  <c r="AH9" i="6"/>
  <c r="AD11" i="6"/>
  <c r="AE11" i="6"/>
  <c r="AB11" i="6"/>
  <c r="AC11" i="6"/>
  <c r="AG10" i="6"/>
  <c r="N12" i="6"/>
  <c r="O12" i="6" s="1"/>
  <c r="M14" i="6"/>
  <c r="P14" i="6" s="1"/>
  <c r="G15" i="6"/>
  <c r="I15" i="6" s="1"/>
  <c r="X12" i="6"/>
  <c r="Y12" i="6" s="1"/>
  <c r="U12" i="6"/>
  <c r="A16" i="2"/>
  <c r="C16" i="6"/>
  <c r="D16" i="6"/>
  <c r="E16" i="6"/>
  <c r="F16" i="6"/>
  <c r="AL18" i="5"/>
  <c r="Q14" i="6" l="1"/>
  <c r="V13" i="6"/>
  <c r="W13" i="6" s="1"/>
  <c r="J14" i="6"/>
  <c r="L14" i="6" s="1"/>
  <c r="T14" i="6" s="1"/>
  <c r="X14" i="6" s="1"/>
  <c r="H15" i="6"/>
  <c r="M15" i="6" s="1"/>
  <c r="V15" i="6" s="1"/>
  <c r="AO10" i="6"/>
  <c r="AP10" i="6"/>
  <c r="AJ10" i="6"/>
  <c r="AK10" i="6" s="1"/>
  <c r="AF10" i="6" s="1"/>
  <c r="AN10" i="6"/>
  <c r="R12" i="6"/>
  <c r="S12" i="6" s="1"/>
  <c r="Z12" i="6" s="1"/>
  <c r="N13" i="6"/>
  <c r="U13" i="6"/>
  <c r="AI11" i="6"/>
  <c r="AL11" i="6" s="1"/>
  <c r="AM11" i="6" s="1"/>
  <c r="AH11" i="6" s="1"/>
  <c r="AG11" i="6"/>
  <c r="V14" i="6"/>
  <c r="AA12" i="6"/>
  <c r="G16" i="6"/>
  <c r="H16" i="6" s="1"/>
  <c r="A17" i="2"/>
  <c r="C17" i="6"/>
  <c r="F17" i="6"/>
  <c r="D17" i="6"/>
  <c r="E17" i="6"/>
  <c r="AL19" i="5"/>
  <c r="W14" i="6" l="1"/>
  <c r="W15" i="6" s="1"/>
  <c r="K15" i="6"/>
  <c r="X13" i="6"/>
  <c r="Y13" i="6" s="1"/>
  <c r="AA13" i="6" s="1"/>
  <c r="AE13" i="6" s="1"/>
  <c r="P15" i="6"/>
  <c r="Q15" i="6" s="1"/>
  <c r="J15" i="6"/>
  <c r="N14" i="6"/>
  <c r="R14" i="6" s="1"/>
  <c r="U14" i="6"/>
  <c r="R13" i="6"/>
  <c r="S13" i="6" s="1"/>
  <c r="I16" i="6"/>
  <c r="K16" i="6" s="1"/>
  <c r="AO11" i="6"/>
  <c r="AP11" i="6"/>
  <c r="AJ11" i="6"/>
  <c r="AK11" i="6" s="1"/>
  <c r="AF11" i="6" s="1"/>
  <c r="AN11" i="6"/>
  <c r="O13" i="6"/>
  <c r="AD12" i="6"/>
  <c r="AE12" i="6"/>
  <c r="AB12" i="6"/>
  <c r="AC12" i="6"/>
  <c r="M16" i="6"/>
  <c r="P16" i="6" s="1"/>
  <c r="G17" i="6"/>
  <c r="H17" i="6" s="1"/>
  <c r="M17" i="6" s="1"/>
  <c r="A18" i="2"/>
  <c r="C18" i="6"/>
  <c r="E18" i="6"/>
  <c r="D18" i="6"/>
  <c r="F18" i="6"/>
  <c r="AL20" i="5"/>
  <c r="Y14" i="6" l="1"/>
  <c r="AA14" i="6" s="1"/>
  <c r="AD14" i="6" s="1"/>
  <c r="L15" i="6"/>
  <c r="T15" i="6" s="1"/>
  <c r="U15" i="6" s="1"/>
  <c r="Q16" i="6"/>
  <c r="S14" i="6"/>
  <c r="O14" i="6"/>
  <c r="J16" i="6"/>
  <c r="L16" i="6" s="1"/>
  <c r="N16" i="6" s="1"/>
  <c r="Z13" i="6"/>
  <c r="AC13" i="6" s="1"/>
  <c r="AI13" i="6" s="1"/>
  <c r="AL13" i="6" s="1"/>
  <c r="AI12" i="6"/>
  <c r="AL12" i="6" s="1"/>
  <c r="AM12" i="6" s="1"/>
  <c r="AH12" i="6" s="1"/>
  <c r="AD13" i="6"/>
  <c r="V16" i="6"/>
  <c r="W16" i="6" s="1"/>
  <c r="AG12" i="6"/>
  <c r="I17" i="6"/>
  <c r="J17" i="6" s="1"/>
  <c r="G18" i="6"/>
  <c r="H18" i="6" s="1"/>
  <c r="V17" i="6"/>
  <c r="P17" i="6"/>
  <c r="A19" i="2"/>
  <c r="C19" i="6"/>
  <c r="E19" i="6"/>
  <c r="D19" i="6"/>
  <c r="F19" i="6"/>
  <c r="AL21" i="5"/>
  <c r="Z14" i="6" l="1"/>
  <c r="AC14" i="6" s="1"/>
  <c r="AE14" i="6"/>
  <c r="N15" i="6"/>
  <c r="O15" i="6" s="1"/>
  <c r="O16" i="6" s="1"/>
  <c r="X15" i="6"/>
  <c r="Y15" i="6" s="1"/>
  <c r="AA15" i="6" s="1"/>
  <c r="AD15" i="6" s="1"/>
  <c r="Q17" i="6"/>
  <c r="AB13" i="6"/>
  <c r="AG13" i="6" s="1"/>
  <c r="W17" i="6"/>
  <c r="I18" i="6"/>
  <c r="J18" i="6" s="1"/>
  <c r="AP12" i="6"/>
  <c r="AO12" i="6"/>
  <c r="AJ12" i="6"/>
  <c r="AK12" i="6" s="1"/>
  <c r="AN12" i="6"/>
  <c r="AM13" i="6"/>
  <c r="AH13" i="6" s="1"/>
  <c r="K17" i="6"/>
  <c r="L17" i="6" s="1"/>
  <c r="N17" i="6" s="1"/>
  <c r="T16" i="6"/>
  <c r="U16" i="6" s="1"/>
  <c r="G19" i="6"/>
  <c r="I19" i="6" s="1"/>
  <c r="M18" i="6"/>
  <c r="A20" i="2"/>
  <c r="C20" i="6"/>
  <c r="D20" i="6"/>
  <c r="F20" i="6"/>
  <c r="E20" i="6"/>
  <c r="AL22" i="5"/>
  <c r="AE15" i="6" l="1"/>
  <c r="AB14" i="6"/>
  <c r="AG14" i="6" s="1"/>
  <c r="AJ14" i="6" s="1"/>
  <c r="AI14" i="6"/>
  <c r="AL14" i="6" s="1"/>
  <c r="AM14" i="6" s="1"/>
  <c r="AH14" i="6" s="1"/>
  <c r="R15" i="6"/>
  <c r="S15" i="6" s="1"/>
  <c r="Z15" i="6" s="1"/>
  <c r="K18" i="6"/>
  <c r="L18" i="6" s="1"/>
  <c r="T18" i="6" s="1"/>
  <c r="X16" i="6"/>
  <c r="Y16" i="6" s="1"/>
  <c r="AA16" i="6" s="1"/>
  <c r="AO13" i="6"/>
  <c r="AP13" i="6"/>
  <c r="AJ13" i="6"/>
  <c r="AK13" i="6" s="1"/>
  <c r="AF13" i="6" s="1"/>
  <c r="AN13" i="6"/>
  <c r="T17" i="6"/>
  <c r="X17" i="6" s="1"/>
  <c r="AF12" i="6"/>
  <c r="O17" i="6"/>
  <c r="H19" i="6"/>
  <c r="K19" i="6" s="1"/>
  <c r="G20" i="6"/>
  <c r="I20" i="6" s="1"/>
  <c r="V18" i="6"/>
  <c r="W18" i="6" s="1"/>
  <c r="P18" i="6"/>
  <c r="Q18" i="6" s="1"/>
  <c r="A21" i="2"/>
  <c r="C21" i="6"/>
  <c r="E21" i="6"/>
  <c r="D21" i="6"/>
  <c r="F21" i="6"/>
  <c r="AL23" i="5"/>
  <c r="AO14" i="6" l="1"/>
  <c r="AN14" i="6"/>
  <c r="AP14" i="6"/>
  <c r="R16" i="6"/>
  <c r="S16" i="6" s="1"/>
  <c r="Z16" i="6" s="1"/>
  <c r="AC16" i="6" s="1"/>
  <c r="Y17" i="6"/>
  <c r="AB15" i="6"/>
  <c r="AG15" i="6" s="1"/>
  <c r="AJ15" i="6" s="1"/>
  <c r="AC15" i="6"/>
  <c r="AI15" i="6" s="1"/>
  <c r="AL15" i="6" s="1"/>
  <c r="AM15" i="6" s="1"/>
  <c r="AH15" i="6" s="1"/>
  <c r="H20" i="6"/>
  <c r="J20" i="6" s="1"/>
  <c r="L20" i="6" s="1"/>
  <c r="T20" i="6" s="1"/>
  <c r="M19" i="6"/>
  <c r="P19" i="6" s="1"/>
  <c r="Q19" i="6" s="1"/>
  <c r="J19" i="6"/>
  <c r="L19" i="6" s="1"/>
  <c r="N19" i="6" s="1"/>
  <c r="U17" i="6"/>
  <c r="AK14" i="6"/>
  <c r="AF14" i="6" s="1"/>
  <c r="AD16" i="6"/>
  <c r="AE16" i="6"/>
  <c r="N18" i="6"/>
  <c r="R18" i="6" s="1"/>
  <c r="X18" i="6"/>
  <c r="Y18" i="6" s="1"/>
  <c r="G21" i="6"/>
  <c r="I21" i="6" s="1"/>
  <c r="A22" i="2"/>
  <c r="D3" i="5"/>
  <c r="C22" i="6"/>
  <c r="E22" i="6"/>
  <c r="F22" i="6"/>
  <c r="D22" i="6"/>
  <c r="AL24" i="5"/>
  <c r="AB16" i="6" l="1"/>
  <c r="AG16" i="6" s="1"/>
  <c r="AJ16" i="6" s="1"/>
  <c r="R17" i="6"/>
  <c r="S17" i="6" s="1"/>
  <c r="Z17" i="6" s="1"/>
  <c r="AC17" i="6" s="1"/>
  <c r="AA17" i="6"/>
  <c r="AE17" i="6" s="1"/>
  <c r="AN15" i="6"/>
  <c r="AP15" i="6"/>
  <c r="K20" i="6"/>
  <c r="AO15" i="6"/>
  <c r="V19" i="6"/>
  <c r="W19" i="6" s="1"/>
  <c r="M20" i="6"/>
  <c r="V20" i="6" s="1"/>
  <c r="G3" i="5"/>
  <c r="G67" i="5" s="1"/>
  <c r="AI16" i="6"/>
  <c r="AL16" i="6" s="1"/>
  <c r="AM16" i="6" s="1"/>
  <c r="AH16" i="6" s="1"/>
  <c r="U18" i="6"/>
  <c r="AA18" i="6" s="1"/>
  <c r="AK15" i="6"/>
  <c r="AF15" i="6" s="1"/>
  <c r="T19" i="6"/>
  <c r="O18" i="6"/>
  <c r="N20" i="6"/>
  <c r="H21" i="6"/>
  <c r="M21" i="6" s="1"/>
  <c r="G22" i="6"/>
  <c r="H22" i="6" s="1"/>
  <c r="R19" i="6"/>
  <c r="A23" i="2"/>
  <c r="B3" i="5"/>
  <c r="I3" i="5"/>
  <c r="H3" i="5"/>
  <c r="F3" i="5"/>
  <c r="E3" i="5"/>
  <c r="C23" i="6"/>
  <c r="E23" i="6"/>
  <c r="D23" i="6"/>
  <c r="F23" i="6"/>
  <c r="AL25" i="5"/>
  <c r="J3" i="5" l="1"/>
  <c r="AD17" i="6"/>
  <c r="AB17" i="6"/>
  <c r="S18" i="6"/>
  <c r="Z18" i="6" s="1"/>
  <c r="AB18" i="6" s="1"/>
  <c r="AI17" i="6"/>
  <c r="AL17" i="6" s="1"/>
  <c r="AM17" i="6" s="1"/>
  <c r="AH17" i="6" s="1"/>
  <c r="X19" i="6"/>
  <c r="Y19" i="6" s="1"/>
  <c r="W20" i="6"/>
  <c r="P20" i="6"/>
  <c r="Q20" i="6" s="1"/>
  <c r="U19" i="6"/>
  <c r="U20" i="6" s="1"/>
  <c r="AP16" i="6"/>
  <c r="AO16" i="6"/>
  <c r="AN16" i="6"/>
  <c r="AD18" i="6"/>
  <c r="AE18" i="6"/>
  <c r="AK16" i="6"/>
  <c r="O19" i="6"/>
  <c r="O20" i="6" s="1"/>
  <c r="J21" i="6"/>
  <c r="L21" i="6" s="1"/>
  <c r="T21" i="6" s="1"/>
  <c r="X21" i="6" s="1"/>
  <c r="V21" i="6"/>
  <c r="P21" i="6"/>
  <c r="K21" i="6"/>
  <c r="M22" i="6"/>
  <c r="V22" i="6" s="1"/>
  <c r="I22" i="6"/>
  <c r="J22" i="6" s="1"/>
  <c r="G23" i="6"/>
  <c r="I23" i="6" s="1"/>
  <c r="X20" i="6"/>
  <c r="A24" i="2"/>
  <c r="S19" i="6"/>
  <c r="C24" i="6"/>
  <c r="F24" i="6"/>
  <c r="E24" i="6"/>
  <c r="D24" i="6"/>
  <c r="AL26" i="5"/>
  <c r="AG17" i="6" l="1"/>
  <c r="AJ17" i="6" s="1"/>
  <c r="AK17" i="6" s="1"/>
  <c r="AF17" i="6" s="1"/>
  <c r="AC18" i="6"/>
  <c r="AI18" i="6" s="1"/>
  <c r="AL18" i="6" s="1"/>
  <c r="AM18" i="6" s="1"/>
  <c r="AH18" i="6" s="1"/>
  <c r="Y20" i="6"/>
  <c r="AA20" i="6" s="1"/>
  <c r="AE20" i="6" s="1"/>
  <c r="W21" i="6"/>
  <c r="W22" i="6" s="1"/>
  <c r="Z19" i="6"/>
  <c r="AB19" i="6" s="1"/>
  <c r="N3" i="5"/>
  <c r="AA19" i="6"/>
  <c r="AD19" i="6" s="1"/>
  <c r="Q21" i="6"/>
  <c r="R20" i="6"/>
  <c r="S20" i="6" s="1"/>
  <c r="Z20" i="6" s="1"/>
  <c r="AB20" i="6" s="1"/>
  <c r="H23" i="6"/>
  <c r="M23" i="6" s="1"/>
  <c r="P23" i="6" s="1"/>
  <c r="AG18" i="6"/>
  <c r="AJ18" i="6" s="1"/>
  <c r="N21" i="6"/>
  <c r="R21" i="6" s="1"/>
  <c r="P22" i="6"/>
  <c r="AF16" i="6"/>
  <c r="Y21" i="6"/>
  <c r="U21" i="6"/>
  <c r="K22" i="6"/>
  <c r="L22" i="6" s="1"/>
  <c r="G24" i="6"/>
  <c r="I24" i="6" s="1"/>
  <c r="A25" i="2"/>
  <c r="C25" i="6"/>
  <c r="E25" i="6"/>
  <c r="D25" i="6"/>
  <c r="F25" i="6"/>
  <c r="AL27" i="5"/>
  <c r="AP17" i="6" l="1"/>
  <c r="AO17" i="6"/>
  <c r="AN17" i="6"/>
  <c r="AC19" i="6"/>
  <c r="AD20" i="6"/>
  <c r="AG20" i="6" s="1"/>
  <c r="AE19" i="6"/>
  <c r="J23" i="6"/>
  <c r="AC20" i="6"/>
  <c r="AI20" i="6" s="1"/>
  <c r="AL20" i="6" s="1"/>
  <c r="K23" i="6"/>
  <c r="Q22" i="6"/>
  <c r="Q23" i="6" s="1"/>
  <c r="S21" i="6"/>
  <c r="O21" i="6"/>
  <c r="H24" i="6"/>
  <c r="K24" i="6" s="1"/>
  <c r="AP18" i="6"/>
  <c r="AN18" i="6"/>
  <c r="AO18" i="6"/>
  <c r="AK18" i="6"/>
  <c r="AF18" i="6" s="1"/>
  <c r="AG19" i="6"/>
  <c r="AA21" i="6"/>
  <c r="V23" i="6"/>
  <c r="W23" i="6" s="1"/>
  <c r="N22" i="6"/>
  <c r="R22" i="6" s="1"/>
  <c r="S22" i="6" s="1"/>
  <c r="T22" i="6"/>
  <c r="G25" i="6"/>
  <c r="H25" i="6" s="1"/>
  <c r="A26" i="2"/>
  <c r="D4" i="5"/>
  <c r="C26" i="6"/>
  <c r="D26" i="6"/>
  <c r="F26" i="6"/>
  <c r="E26" i="6"/>
  <c r="AL28" i="5"/>
  <c r="M24" i="6" l="1"/>
  <c r="P24" i="6" s="1"/>
  <c r="Q24" i="6" s="1"/>
  <c r="L23" i="6"/>
  <c r="T23" i="6" s="1"/>
  <c r="AI19" i="6"/>
  <c r="AL19" i="6" s="1"/>
  <c r="AM19" i="6" s="1"/>
  <c r="AH19" i="6" s="1"/>
  <c r="Z21" i="6"/>
  <c r="AB21" i="6" s="1"/>
  <c r="J24" i="6"/>
  <c r="L24" i="6" s="1"/>
  <c r="N24" i="6" s="1"/>
  <c r="G4" i="5"/>
  <c r="AO20" i="6"/>
  <c r="AP20" i="6"/>
  <c r="AJ20" i="6"/>
  <c r="AN20" i="6"/>
  <c r="AJ19" i="6"/>
  <c r="AK19" i="6" s="1"/>
  <c r="AD21" i="6"/>
  <c r="AE21" i="6"/>
  <c r="I25" i="6"/>
  <c r="K25" i="6" s="1"/>
  <c r="O22" i="6"/>
  <c r="U22" i="6"/>
  <c r="X22" i="6"/>
  <c r="M25" i="6"/>
  <c r="V25" i="6" s="1"/>
  <c r="G26" i="6"/>
  <c r="H26" i="6" s="1"/>
  <c r="A27" i="2"/>
  <c r="F4" i="5"/>
  <c r="E4" i="5"/>
  <c r="C27" i="6"/>
  <c r="E27" i="6"/>
  <c r="D27" i="6"/>
  <c r="F27" i="6"/>
  <c r="AL29" i="5"/>
  <c r="AC21" i="6" l="1"/>
  <c r="AI21" i="6" s="1"/>
  <c r="AL21" i="6" s="1"/>
  <c r="AN19" i="6"/>
  <c r="AO19" i="6"/>
  <c r="AM20" i="6"/>
  <c r="AH20" i="6" s="1"/>
  <c r="V24" i="6"/>
  <c r="W24" i="6" s="1"/>
  <c r="W25" i="6" s="1"/>
  <c r="U23" i="6"/>
  <c r="N23" i="6"/>
  <c r="R23" i="6" s="1"/>
  <c r="S23" i="6" s="1"/>
  <c r="AP19" i="6"/>
  <c r="T24" i="6"/>
  <c r="I26" i="6"/>
  <c r="K26" i="6" s="1"/>
  <c r="AK20" i="6"/>
  <c r="AF20" i="6" s="1"/>
  <c r="AF19" i="6"/>
  <c r="AG21" i="6"/>
  <c r="P25" i="6"/>
  <c r="Q25" i="6" s="1"/>
  <c r="M26" i="6"/>
  <c r="V26" i="6" s="1"/>
  <c r="Z22" i="6"/>
  <c r="J25" i="6"/>
  <c r="L25" i="6" s="1"/>
  <c r="N25" i="6" s="1"/>
  <c r="X23" i="6"/>
  <c r="Y22" i="6"/>
  <c r="AA22" i="6" s="1"/>
  <c r="G27" i="6"/>
  <c r="H27" i="6" s="1"/>
  <c r="A28" i="2"/>
  <c r="R24" i="6"/>
  <c r="H4" i="5"/>
  <c r="I4" i="5"/>
  <c r="B4" i="5"/>
  <c r="D5" i="5"/>
  <c r="C28" i="6"/>
  <c r="E28" i="6"/>
  <c r="F28" i="6"/>
  <c r="D28" i="6"/>
  <c r="AL30" i="5"/>
  <c r="U24" i="6" l="1"/>
  <c r="W26" i="6"/>
  <c r="AM21" i="6"/>
  <c r="AH21" i="6" s="1"/>
  <c r="O23" i="6"/>
  <c r="Z23" i="6" s="1"/>
  <c r="AC23" i="6" s="1"/>
  <c r="J26" i="6"/>
  <c r="L26" i="6" s="1"/>
  <c r="P26" i="6"/>
  <c r="Q26" i="6" s="1"/>
  <c r="G5" i="5"/>
  <c r="I27" i="6"/>
  <c r="K27" i="6" s="1"/>
  <c r="AP21" i="6"/>
  <c r="AO21" i="6"/>
  <c r="AJ21" i="6"/>
  <c r="AK21" i="6" s="1"/>
  <c r="AF21" i="6" s="1"/>
  <c r="AN21" i="6"/>
  <c r="R25" i="6"/>
  <c r="S25" i="6" s="1"/>
  <c r="AD22" i="6"/>
  <c r="AE22" i="6"/>
  <c r="AB23" i="6"/>
  <c r="AB22" i="6"/>
  <c r="AC22" i="6"/>
  <c r="T25" i="6"/>
  <c r="Y23" i="6"/>
  <c r="AA23" i="6" s="1"/>
  <c r="X24" i="6"/>
  <c r="Y24" i="6" s="1"/>
  <c r="AA24" i="6" s="1"/>
  <c r="G28" i="6"/>
  <c r="I28" i="6" s="1"/>
  <c r="A29" i="2"/>
  <c r="S24" i="6"/>
  <c r="M27" i="6"/>
  <c r="F5" i="5"/>
  <c r="E5" i="5"/>
  <c r="C29" i="6"/>
  <c r="F29" i="6"/>
  <c r="E29" i="6"/>
  <c r="D29" i="6"/>
  <c r="AL31" i="5"/>
  <c r="U25" i="6" l="1"/>
  <c r="O24" i="6"/>
  <c r="O25" i="6" s="1"/>
  <c r="Z25" i="6" s="1"/>
  <c r="AC25" i="6" s="1"/>
  <c r="J27" i="6"/>
  <c r="L27" i="6" s="1"/>
  <c r="T27" i="6" s="1"/>
  <c r="AI22" i="6"/>
  <c r="AL22" i="6" s="1"/>
  <c r="AM22" i="6" s="1"/>
  <c r="AH22" i="6" s="1"/>
  <c r="H28" i="6"/>
  <c r="M28" i="6" s="1"/>
  <c r="V28" i="6" s="1"/>
  <c r="AG22" i="6"/>
  <c r="AJ22" i="6" s="1"/>
  <c r="AK22" i="6" s="1"/>
  <c r="AF22" i="6" s="1"/>
  <c r="AD23" i="6"/>
  <c r="AE23" i="6"/>
  <c r="AI23" i="6" s="1"/>
  <c r="AL23" i="6" s="1"/>
  <c r="AD24" i="6"/>
  <c r="AE24" i="6"/>
  <c r="N26" i="6"/>
  <c r="T26" i="6"/>
  <c r="X26" i="6" s="1"/>
  <c r="X25" i="6"/>
  <c r="Y25" i="6" s="1"/>
  <c r="G29" i="6"/>
  <c r="H29" i="6" s="1"/>
  <c r="M29" i="6" s="1"/>
  <c r="P27" i="6"/>
  <c r="Q27" i="6" s="1"/>
  <c r="V27" i="6"/>
  <c r="W27" i="6" s="1"/>
  <c r="A30" i="2"/>
  <c r="C30" i="6"/>
  <c r="F30" i="6"/>
  <c r="E30" i="6"/>
  <c r="D30" i="6"/>
  <c r="AL32" i="5"/>
  <c r="AA25" i="6" l="1"/>
  <c r="AE25" i="6" s="1"/>
  <c r="AI25" i="6" s="1"/>
  <c r="AL25" i="6" s="1"/>
  <c r="Z24" i="6"/>
  <c r="AB24" i="6" s="1"/>
  <c r="AG24" i="6" s="1"/>
  <c r="AM23" i="6"/>
  <c r="AH23" i="6" s="1"/>
  <c r="AB25" i="6"/>
  <c r="J28" i="6"/>
  <c r="N27" i="6"/>
  <c r="K28" i="6"/>
  <c r="P28" i="6"/>
  <c r="Q28" i="6" s="1"/>
  <c r="AO22" i="6"/>
  <c r="AN22" i="6"/>
  <c r="AP22" i="6"/>
  <c r="I29" i="6"/>
  <c r="J29" i="6" s="1"/>
  <c r="AG23" i="6"/>
  <c r="U26" i="6"/>
  <c r="U27" i="6" s="1"/>
  <c r="R26" i="6"/>
  <c r="S26" i="6" s="1"/>
  <c r="O26" i="6"/>
  <c r="Y26" i="6"/>
  <c r="G30" i="6"/>
  <c r="I30" i="6" s="1"/>
  <c r="W28" i="6"/>
  <c r="V29" i="6"/>
  <c r="P29" i="6"/>
  <c r="A31" i="2"/>
  <c r="X27" i="6"/>
  <c r="Y27" i="6" s="1"/>
  <c r="B5" i="5"/>
  <c r="I5" i="5"/>
  <c r="H5" i="5"/>
  <c r="C31" i="6"/>
  <c r="E31" i="6"/>
  <c r="D31" i="6"/>
  <c r="F31" i="6"/>
  <c r="AL33" i="5"/>
  <c r="AD25" i="6" l="1"/>
  <c r="AG25" i="6" s="1"/>
  <c r="AC24" i="6"/>
  <c r="AI24" i="6" s="1"/>
  <c r="AL24" i="6" s="1"/>
  <c r="AM24" i="6" s="1"/>
  <c r="AH24" i="6" s="1"/>
  <c r="L28" i="6"/>
  <c r="N28" i="6" s="1"/>
  <c r="R28" i="6" s="1"/>
  <c r="O27" i="6"/>
  <c r="K29" i="6"/>
  <c r="L29" i="6" s="1"/>
  <c r="T29" i="6" s="1"/>
  <c r="X29" i="6" s="1"/>
  <c r="AO23" i="6"/>
  <c r="AP23" i="6"/>
  <c r="AJ23" i="6"/>
  <c r="AK23" i="6" s="1"/>
  <c r="AF23" i="6" s="1"/>
  <c r="AN23" i="6"/>
  <c r="AJ24" i="6"/>
  <c r="AA26" i="6"/>
  <c r="AE26" i="6" s="1"/>
  <c r="Z26" i="6"/>
  <c r="R27" i="6"/>
  <c r="H30" i="6"/>
  <c r="M30" i="6" s="1"/>
  <c r="G31" i="6"/>
  <c r="H31" i="6" s="1"/>
  <c r="AA27" i="6"/>
  <c r="A32" i="2"/>
  <c r="Q29" i="6"/>
  <c r="W29" i="6"/>
  <c r="C32" i="6"/>
  <c r="D32" i="6"/>
  <c r="F32" i="6"/>
  <c r="E32" i="6"/>
  <c r="AL34" i="5"/>
  <c r="AM25" i="6" l="1"/>
  <c r="AH25" i="6" s="1"/>
  <c r="AN24" i="6"/>
  <c r="AO24" i="6"/>
  <c r="AP24" i="6"/>
  <c r="O28" i="6"/>
  <c r="T28" i="6"/>
  <c r="X28" i="6" s="1"/>
  <c r="Y28" i="6" s="1"/>
  <c r="N29" i="6"/>
  <c r="R29" i="6" s="1"/>
  <c r="S29" i="6" s="1"/>
  <c r="J30" i="6"/>
  <c r="I31" i="6"/>
  <c r="J31" i="6" s="1"/>
  <c r="AO25" i="6"/>
  <c r="AP25" i="6"/>
  <c r="AJ25" i="6"/>
  <c r="AN25" i="6"/>
  <c r="AK24" i="6"/>
  <c r="AF24" i="6" s="1"/>
  <c r="AD27" i="6"/>
  <c r="AE27" i="6"/>
  <c r="AD26" i="6"/>
  <c r="AB26" i="6"/>
  <c r="AC26" i="6"/>
  <c r="AI26" i="6" s="1"/>
  <c r="AL26" i="6" s="1"/>
  <c r="S27" i="6"/>
  <c r="Z27" i="6" s="1"/>
  <c r="S28" i="6"/>
  <c r="K30" i="6"/>
  <c r="P30" i="6"/>
  <c r="Q30" i="6" s="1"/>
  <c r="V30" i="6"/>
  <c r="W30" i="6" s="1"/>
  <c r="M31" i="6"/>
  <c r="P31" i="6" s="1"/>
  <c r="G32" i="6"/>
  <c r="H32" i="6" s="1"/>
  <c r="A33" i="2"/>
  <c r="C33" i="6"/>
  <c r="E33" i="6"/>
  <c r="F33" i="6"/>
  <c r="D33" i="6"/>
  <c r="AL35" i="5"/>
  <c r="Y29" i="6" l="1"/>
  <c r="AM26" i="6"/>
  <c r="AH26" i="6" s="1"/>
  <c r="O29" i="6"/>
  <c r="Z29" i="6" s="1"/>
  <c r="Z28" i="6"/>
  <c r="AC28" i="6" s="1"/>
  <c r="L30" i="6"/>
  <c r="T30" i="6" s="1"/>
  <c r="X30" i="6" s="1"/>
  <c r="Y30" i="6" s="1"/>
  <c r="U28" i="6"/>
  <c r="AA28" i="6" s="1"/>
  <c r="AD28" i="6" s="1"/>
  <c r="K31" i="6"/>
  <c r="L31" i="6" s="1"/>
  <c r="I32" i="6"/>
  <c r="K32" i="6" s="1"/>
  <c r="AK25" i="6"/>
  <c r="AF25" i="6" s="1"/>
  <c r="V31" i="6"/>
  <c r="W31" i="6" s="1"/>
  <c r="AG26" i="6"/>
  <c r="AB27" i="6"/>
  <c r="AC27" i="6"/>
  <c r="AI27" i="6" s="1"/>
  <c r="AL27" i="6" s="1"/>
  <c r="M32" i="6"/>
  <c r="P32" i="6" s="1"/>
  <c r="Q31" i="6"/>
  <c r="G33" i="6"/>
  <c r="H33" i="6" s="1"/>
  <c r="A34" i="2"/>
  <c r="C34" i="6"/>
  <c r="D34" i="6"/>
  <c r="F34" i="6"/>
  <c r="E34" i="6"/>
  <c r="AL36" i="5"/>
  <c r="AM27" i="6" l="1"/>
  <c r="AH27" i="6" s="1"/>
  <c r="AB28" i="6"/>
  <c r="AG28" i="6" s="1"/>
  <c r="N30" i="6"/>
  <c r="R30" i="6" s="1"/>
  <c r="S30" i="6" s="1"/>
  <c r="AE28" i="6"/>
  <c r="AI28" i="6" s="1"/>
  <c r="AL28" i="6" s="1"/>
  <c r="U29" i="6"/>
  <c r="AA29" i="6" s="1"/>
  <c r="AD29" i="6" s="1"/>
  <c r="J32" i="6"/>
  <c r="L32" i="6" s="1"/>
  <c r="N32" i="6" s="1"/>
  <c r="R32" i="6" s="1"/>
  <c r="AG27" i="6"/>
  <c r="AP27" i="6" s="1"/>
  <c r="AO26" i="6"/>
  <c r="AP26" i="6"/>
  <c r="V32" i="6"/>
  <c r="W32" i="6" s="1"/>
  <c r="AJ26" i="6"/>
  <c r="AK26" i="6" s="1"/>
  <c r="AF26" i="6" s="1"/>
  <c r="AN26" i="6"/>
  <c r="AB29" i="6"/>
  <c r="AC29" i="6"/>
  <c r="Q32" i="6"/>
  <c r="I33" i="6"/>
  <c r="K33" i="6" s="1"/>
  <c r="N31" i="6"/>
  <c r="R31" i="6" s="1"/>
  <c r="T31" i="6"/>
  <c r="M33" i="6"/>
  <c r="V33" i="6" s="1"/>
  <c r="G34" i="6"/>
  <c r="H34" i="6" s="1"/>
  <c r="M34" i="6" s="1"/>
  <c r="A35" i="2"/>
  <c r="C35" i="6"/>
  <c r="D35" i="6"/>
  <c r="E35" i="6"/>
  <c r="F35" i="6"/>
  <c r="AL37" i="5"/>
  <c r="AJ27" i="6" l="1"/>
  <c r="AK27" i="6" s="1"/>
  <c r="AF27" i="6" s="1"/>
  <c r="AM28" i="6"/>
  <c r="AH28" i="6" s="1"/>
  <c r="S31" i="6"/>
  <c r="O30" i="6"/>
  <c r="Z30" i="6" s="1"/>
  <c r="AB30" i="6" s="1"/>
  <c r="U30" i="6"/>
  <c r="AA30" i="6" s="1"/>
  <c r="AD30" i="6" s="1"/>
  <c r="AN27" i="6"/>
  <c r="AE29" i="6"/>
  <c r="AI29" i="6" s="1"/>
  <c r="AL29" i="6" s="1"/>
  <c r="T32" i="6"/>
  <c r="X32" i="6" s="1"/>
  <c r="AO27" i="6"/>
  <c r="I34" i="6"/>
  <c r="J34" i="6" s="1"/>
  <c r="L34" i="6" s="1"/>
  <c r="T34" i="6" s="1"/>
  <c r="S32" i="6"/>
  <c r="P33" i="6"/>
  <c r="Q33" i="6" s="1"/>
  <c r="J33" i="6"/>
  <c r="L33" i="6" s="1"/>
  <c r="W33" i="6"/>
  <c r="AO28" i="6"/>
  <c r="AP28" i="6"/>
  <c r="AJ28" i="6"/>
  <c r="AN28" i="6"/>
  <c r="AG29" i="6"/>
  <c r="X31" i="6"/>
  <c r="Y31" i="6" s="1"/>
  <c r="G35" i="6"/>
  <c r="H35" i="6" s="1"/>
  <c r="M35" i="6" s="1"/>
  <c r="A36" i="2"/>
  <c r="P34" i="6"/>
  <c r="V34" i="6"/>
  <c r="C36" i="6"/>
  <c r="D36" i="6"/>
  <c r="E36" i="6"/>
  <c r="F36" i="6"/>
  <c r="AL38" i="5"/>
  <c r="AC30" i="6" l="1"/>
  <c r="AM29" i="6"/>
  <c r="AH29" i="6" s="1"/>
  <c r="AE30" i="6"/>
  <c r="U31" i="6"/>
  <c r="U32" i="6" s="1"/>
  <c r="O31" i="6"/>
  <c r="O32" i="6" s="1"/>
  <c r="Z32" i="6" s="1"/>
  <c r="K34" i="6"/>
  <c r="W34" i="6"/>
  <c r="Q34" i="6"/>
  <c r="I35" i="6"/>
  <c r="J35" i="6" s="1"/>
  <c r="L35" i="6" s="1"/>
  <c r="N35" i="6" s="1"/>
  <c r="AP29" i="6"/>
  <c r="AO29" i="6"/>
  <c r="AJ29" i="6"/>
  <c r="AN29" i="6"/>
  <c r="AK28" i="6"/>
  <c r="AF28" i="6" s="1"/>
  <c r="AG30" i="6"/>
  <c r="N34" i="6"/>
  <c r="R34" i="6" s="1"/>
  <c r="Y32" i="6"/>
  <c r="N33" i="6"/>
  <c r="R33" i="6" s="1"/>
  <c r="S33" i="6" s="1"/>
  <c r="T33" i="6"/>
  <c r="G36" i="6"/>
  <c r="H36" i="6" s="1"/>
  <c r="X34" i="6"/>
  <c r="V35" i="6"/>
  <c r="P35" i="6"/>
  <c r="A37" i="2"/>
  <c r="D6" i="5"/>
  <c r="C37" i="6"/>
  <c r="E37" i="6"/>
  <c r="D37" i="6"/>
  <c r="F37" i="6"/>
  <c r="AL39" i="5"/>
  <c r="AI30" i="6" l="1"/>
  <c r="AL30" i="6" s="1"/>
  <c r="AM30" i="6" s="1"/>
  <c r="AH30" i="6" s="1"/>
  <c r="AA31" i="6"/>
  <c r="AE31" i="6" s="1"/>
  <c r="W35" i="6"/>
  <c r="AA32" i="6"/>
  <c r="AD32" i="6" s="1"/>
  <c r="Q35" i="6"/>
  <c r="Z31" i="6"/>
  <c r="AB31" i="6" s="1"/>
  <c r="K35" i="6"/>
  <c r="S34" i="6"/>
  <c r="G6" i="5"/>
  <c r="O33" i="6"/>
  <c r="O34" i="6" s="1"/>
  <c r="I36" i="6"/>
  <c r="J36" i="6" s="1"/>
  <c r="AK29" i="6"/>
  <c r="AF29" i="6" s="1"/>
  <c r="AJ30" i="6"/>
  <c r="AB32" i="6"/>
  <c r="AC32" i="6"/>
  <c r="T35" i="6"/>
  <c r="X35" i="6" s="1"/>
  <c r="Y35" i="6" s="1"/>
  <c r="U33" i="6"/>
  <c r="U34" i="6" s="1"/>
  <c r="X33" i="6"/>
  <c r="Y33" i="6" s="1"/>
  <c r="M36" i="6"/>
  <c r="V36" i="6" s="1"/>
  <c r="G37" i="6"/>
  <c r="H37" i="6" s="1"/>
  <c r="A38" i="2"/>
  <c r="R35" i="6"/>
  <c r="S35" i="6" s="1"/>
  <c r="F6" i="5"/>
  <c r="E6" i="5"/>
  <c r="C38" i="6"/>
  <c r="F38" i="6"/>
  <c r="E38" i="6"/>
  <c r="D38" i="6"/>
  <c r="AL40" i="5"/>
  <c r="AD31" i="6" l="1"/>
  <c r="AN30" i="6"/>
  <c r="AP30" i="6"/>
  <c r="AO30" i="6"/>
  <c r="W36" i="6"/>
  <c r="Z33" i="6"/>
  <c r="AB33" i="6" s="1"/>
  <c r="AC31" i="6"/>
  <c r="AI31" i="6" s="1"/>
  <c r="AL31" i="6" s="1"/>
  <c r="AM31" i="6" s="1"/>
  <c r="AH31" i="6" s="1"/>
  <c r="AE32" i="6"/>
  <c r="AI32" i="6" s="1"/>
  <c r="AL32" i="6" s="1"/>
  <c r="AK30" i="6"/>
  <c r="AF30" i="6" s="1"/>
  <c r="K36" i="6"/>
  <c r="L36" i="6" s="1"/>
  <c r="U35" i="6"/>
  <c r="AA35" i="6" s="1"/>
  <c r="P36" i="6"/>
  <c r="Q36" i="6" s="1"/>
  <c r="AG31" i="6"/>
  <c r="AG32" i="6"/>
  <c r="AA33" i="6"/>
  <c r="I37" i="6"/>
  <c r="K37" i="6" s="1"/>
  <c r="Y34" i="6"/>
  <c r="AA34" i="6" s="1"/>
  <c r="G38" i="6"/>
  <c r="I38" i="6" s="1"/>
  <c r="Z34" i="6"/>
  <c r="O35" i="6"/>
  <c r="A39" i="2"/>
  <c r="M37" i="6"/>
  <c r="C39" i="6"/>
  <c r="F39" i="6"/>
  <c r="E39" i="6"/>
  <c r="D39" i="6"/>
  <c r="AL41" i="5"/>
  <c r="AC33" i="6" l="1"/>
  <c r="AM32" i="6"/>
  <c r="AH32" i="6" s="1"/>
  <c r="J37" i="6"/>
  <c r="H38" i="6"/>
  <c r="M38" i="6" s="1"/>
  <c r="P38" i="6" s="1"/>
  <c r="AP32" i="6"/>
  <c r="AO31" i="6"/>
  <c r="AP31" i="6"/>
  <c r="AO32" i="6"/>
  <c r="AJ32" i="6"/>
  <c r="AN32" i="6"/>
  <c r="AJ31" i="6"/>
  <c r="AK31" i="6" s="1"/>
  <c r="AF31" i="6" s="1"/>
  <c r="AN31" i="6"/>
  <c r="AD34" i="6"/>
  <c r="AE34" i="6"/>
  <c r="AD33" i="6"/>
  <c r="AE33" i="6"/>
  <c r="AD35" i="6"/>
  <c r="AE35" i="6"/>
  <c r="AB34" i="6"/>
  <c r="AC34" i="6"/>
  <c r="N36" i="6"/>
  <c r="R36" i="6" s="1"/>
  <c r="S36" i="6" s="1"/>
  <c r="T36" i="6"/>
  <c r="L37" i="6"/>
  <c r="N37" i="6" s="1"/>
  <c r="G39" i="6"/>
  <c r="I39" i="6" s="1"/>
  <c r="V37" i="6"/>
  <c r="W37" i="6" s="1"/>
  <c r="P37" i="6"/>
  <c r="Q37" i="6" s="1"/>
  <c r="A40" i="2"/>
  <c r="Z35" i="6"/>
  <c r="B6" i="5"/>
  <c r="I6" i="5"/>
  <c r="H6" i="5"/>
  <c r="C40" i="6"/>
  <c r="D40" i="6"/>
  <c r="F40" i="6"/>
  <c r="E40" i="6"/>
  <c r="AL42" i="5"/>
  <c r="J38" i="6" l="1"/>
  <c r="AI33" i="6"/>
  <c r="AL33" i="6" s="1"/>
  <c r="AM33" i="6" s="1"/>
  <c r="AH33" i="6" s="1"/>
  <c r="K38" i="6"/>
  <c r="H39" i="6"/>
  <c r="J39" i="6" s="1"/>
  <c r="V38" i="6"/>
  <c r="W38" i="6" s="1"/>
  <c r="AG34" i="6"/>
  <c r="AK32" i="6"/>
  <c r="AF32" i="6" s="1"/>
  <c r="AI34" i="6"/>
  <c r="AL34" i="6" s="1"/>
  <c r="AB35" i="6"/>
  <c r="AC35" i="6"/>
  <c r="AI35" i="6" s="1"/>
  <c r="AL35" i="6" s="1"/>
  <c r="AG33" i="6"/>
  <c r="T37" i="6"/>
  <c r="R37" i="6"/>
  <c r="S37" i="6" s="1"/>
  <c r="O36" i="6"/>
  <c r="O37" i="6" s="1"/>
  <c r="U36" i="6"/>
  <c r="X36" i="6"/>
  <c r="Y36" i="6" s="1"/>
  <c r="G40" i="6"/>
  <c r="H40" i="6" s="1"/>
  <c r="A41" i="2"/>
  <c r="Q38" i="6"/>
  <c r="D7" i="5"/>
  <c r="C41" i="6"/>
  <c r="F41" i="6"/>
  <c r="E41" i="6"/>
  <c r="D41" i="6"/>
  <c r="AL43" i="5"/>
  <c r="L38" i="6" l="1"/>
  <c r="N38" i="6" s="1"/>
  <c r="R38" i="6" s="1"/>
  <c r="S38" i="6" s="1"/>
  <c r="AM34" i="6"/>
  <c r="AH34" i="6" s="1"/>
  <c r="M39" i="6"/>
  <c r="P39" i="6" s="1"/>
  <c r="K39" i="6"/>
  <c r="L39" i="6" s="1"/>
  <c r="T39" i="6" s="1"/>
  <c r="I40" i="6"/>
  <c r="K40" i="6" s="1"/>
  <c r="G7" i="5"/>
  <c r="AG35" i="6"/>
  <c r="AO35" i="6" s="1"/>
  <c r="AO33" i="6"/>
  <c r="AP33" i="6"/>
  <c r="AP34" i="6"/>
  <c r="AO34" i="6"/>
  <c r="AJ33" i="6"/>
  <c r="AK33" i="6" s="1"/>
  <c r="AN33" i="6"/>
  <c r="AJ34" i="6"/>
  <c r="AN34" i="6"/>
  <c r="U37" i="6"/>
  <c r="Z36" i="6"/>
  <c r="AA36" i="6"/>
  <c r="X37" i="6"/>
  <c r="Y37" i="6" s="1"/>
  <c r="M40" i="6"/>
  <c r="P40" i="6" s="1"/>
  <c r="G41" i="6"/>
  <c r="I41" i="6" s="1"/>
  <c r="Z37" i="6"/>
  <c r="A42" i="2"/>
  <c r="F7" i="5"/>
  <c r="E7" i="5"/>
  <c r="C42" i="6"/>
  <c r="F42" i="6"/>
  <c r="D42" i="6"/>
  <c r="E42" i="6"/>
  <c r="AL44" i="5"/>
  <c r="O38" i="6" l="1"/>
  <c r="Z38" i="6" s="1"/>
  <c r="T38" i="6"/>
  <c r="U38" i="6" s="1"/>
  <c r="U39" i="6" s="1"/>
  <c r="AA37" i="6"/>
  <c r="AD37" i="6" s="1"/>
  <c r="AM35" i="6"/>
  <c r="AH35" i="6" s="1"/>
  <c r="V39" i="6"/>
  <c r="W39" i="6" s="1"/>
  <c r="J40" i="6"/>
  <c r="L40" i="6" s="1"/>
  <c r="T40" i="6" s="1"/>
  <c r="AN35" i="6"/>
  <c r="AP35" i="6"/>
  <c r="AJ35" i="6"/>
  <c r="H41" i="6"/>
  <c r="M41" i="6" s="1"/>
  <c r="P41" i="6" s="1"/>
  <c r="AB36" i="6"/>
  <c r="AK34" i="6"/>
  <c r="AF33" i="6"/>
  <c r="AC36" i="6"/>
  <c r="AD36" i="6"/>
  <c r="AE36" i="6"/>
  <c r="AB37" i="6"/>
  <c r="AC37" i="6"/>
  <c r="V40" i="6"/>
  <c r="N39" i="6"/>
  <c r="R39" i="6" s="1"/>
  <c r="S39" i="6" s="1"/>
  <c r="Q39" i="6"/>
  <c r="Q40" i="6" s="1"/>
  <c r="G42" i="6"/>
  <c r="I42" i="6" s="1"/>
  <c r="A43" i="2"/>
  <c r="C43" i="6"/>
  <c r="E43" i="6"/>
  <c r="D43" i="6"/>
  <c r="F43" i="6"/>
  <c r="AL45" i="5"/>
  <c r="X38" i="6" l="1"/>
  <c r="Y38" i="6" s="1"/>
  <c r="AA38" i="6" s="1"/>
  <c r="AD38" i="6" s="1"/>
  <c r="AE37" i="6"/>
  <c r="AI37" i="6" s="1"/>
  <c r="AL37" i="6" s="1"/>
  <c r="X39" i="6"/>
  <c r="K41" i="6"/>
  <c r="J41" i="6"/>
  <c r="V41" i="6"/>
  <c r="H42" i="6"/>
  <c r="M42" i="6" s="1"/>
  <c r="P42" i="6" s="1"/>
  <c r="O39" i="6"/>
  <c r="Z39" i="6" s="1"/>
  <c r="AI36" i="6"/>
  <c r="AL36" i="6" s="1"/>
  <c r="AM36" i="6" s="1"/>
  <c r="AH36" i="6" s="1"/>
  <c r="N40" i="6"/>
  <c r="R40" i="6" s="1"/>
  <c r="S40" i="6" s="1"/>
  <c r="AF34" i="6"/>
  <c r="AK35" i="6"/>
  <c r="AF35" i="6" s="1"/>
  <c r="U40" i="6"/>
  <c r="AB38" i="6"/>
  <c r="AC38" i="6"/>
  <c r="AG36" i="6"/>
  <c r="AG37" i="6"/>
  <c r="W40" i="6"/>
  <c r="G43" i="6"/>
  <c r="I43" i="6" s="1"/>
  <c r="Q41" i="6"/>
  <c r="A44" i="2"/>
  <c r="C44" i="6"/>
  <c r="F44" i="6"/>
  <c r="E44" i="6"/>
  <c r="D44" i="6"/>
  <c r="AL46" i="5"/>
  <c r="Y39" i="6" l="1"/>
  <c r="AA39" i="6" s="1"/>
  <c r="AE39" i="6" s="1"/>
  <c r="X40" i="6"/>
  <c r="Y40" i="6" s="1"/>
  <c r="AA40" i="6" s="1"/>
  <c r="AD40" i="6" s="1"/>
  <c r="AE38" i="6"/>
  <c r="AI38" i="6" s="1"/>
  <c r="AL38" i="6" s="1"/>
  <c r="W41" i="6"/>
  <c r="L41" i="6"/>
  <c r="T41" i="6" s="1"/>
  <c r="U41" i="6" s="1"/>
  <c r="V42" i="6"/>
  <c r="K42" i="6"/>
  <c r="J42" i="6"/>
  <c r="L42" i="6" s="1"/>
  <c r="N42" i="6" s="1"/>
  <c r="R42" i="6" s="1"/>
  <c r="H43" i="6"/>
  <c r="M43" i="6" s="1"/>
  <c r="P43" i="6" s="1"/>
  <c r="AP37" i="6"/>
  <c r="AP36" i="6"/>
  <c r="AO37" i="6"/>
  <c r="AO36" i="6"/>
  <c r="AJ37" i="6"/>
  <c r="AN37" i="6"/>
  <c r="AJ36" i="6"/>
  <c r="AK36" i="6" s="1"/>
  <c r="AN36" i="6"/>
  <c r="AM37" i="6"/>
  <c r="AH37" i="6" s="1"/>
  <c r="O40" i="6"/>
  <c r="Z40" i="6" s="1"/>
  <c r="AG38" i="6"/>
  <c r="AD39" i="6"/>
  <c r="AB39" i="6"/>
  <c r="AC39" i="6"/>
  <c r="G44" i="6"/>
  <c r="H44" i="6" s="1"/>
  <c r="A45" i="2"/>
  <c r="Q42" i="6"/>
  <c r="C45" i="6"/>
  <c r="D45" i="6"/>
  <c r="F45" i="6"/>
  <c r="E45" i="6"/>
  <c r="AL47" i="5"/>
  <c r="T42" i="6" l="1"/>
  <c r="X42" i="6" s="1"/>
  <c r="W42" i="6"/>
  <c r="AE40" i="6"/>
  <c r="J43" i="6"/>
  <c r="K43" i="6"/>
  <c r="X41" i="6"/>
  <c r="Y41" i="6" s="1"/>
  <c r="AA41" i="6" s="1"/>
  <c r="AE41" i="6" s="1"/>
  <c r="N41" i="6"/>
  <c r="R41" i="6" s="1"/>
  <c r="S41" i="6" s="1"/>
  <c r="V43" i="6"/>
  <c r="I44" i="6"/>
  <c r="J44" i="6" s="1"/>
  <c r="AO38" i="6"/>
  <c r="AP38" i="6"/>
  <c r="AJ38" i="6"/>
  <c r="AN38" i="6"/>
  <c r="AM38" i="6"/>
  <c r="AH38" i="6" s="1"/>
  <c r="AK37" i="6"/>
  <c r="AF36" i="6"/>
  <c r="AG39" i="6"/>
  <c r="AI39" i="6"/>
  <c r="AL39" i="6" s="1"/>
  <c r="AB40" i="6"/>
  <c r="AC40" i="6"/>
  <c r="Q43" i="6"/>
  <c r="M44" i="6"/>
  <c r="V44" i="6" s="1"/>
  <c r="G45" i="6"/>
  <c r="H45" i="6" s="1"/>
  <c r="A46" i="2"/>
  <c r="AI40" i="6" l="1"/>
  <c r="AL40" i="6" s="1"/>
  <c r="W43" i="6"/>
  <c r="L43" i="6"/>
  <c r="N43" i="6" s="1"/>
  <c r="R43" i="6" s="1"/>
  <c r="S43" i="6" s="1"/>
  <c r="Y42" i="6"/>
  <c r="U42" i="6"/>
  <c r="K44" i="6"/>
  <c r="O41" i="6"/>
  <c r="O42" i="6" s="1"/>
  <c r="S42" i="6"/>
  <c r="AG40" i="6"/>
  <c r="C46" i="6"/>
  <c r="F46" i="6"/>
  <c r="D46" i="6"/>
  <c r="E46" i="6"/>
  <c r="AL48" i="5"/>
  <c r="AP40" i="6" l="1"/>
  <c r="AA42" i="6"/>
  <c r="AD42" i="6" s="1"/>
  <c r="Z41" i="6"/>
  <c r="AB41" i="6" s="1"/>
  <c r="AO39" i="6"/>
  <c r="AP39" i="6"/>
  <c r="AO40" i="6"/>
  <c r="AJ39" i="6"/>
  <c r="AN39" i="6"/>
  <c r="AJ40" i="6"/>
  <c r="AN40" i="6"/>
  <c r="AM39" i="6"/>
  <c r="I45" i="6"/>
  <c r="J45" i="6" s="1"/>
  <c r="W44" i="6"/>
  <c r="P44" i="6"/>
  <c r="Q44" i="6" s="1"/>
  <c r="AK38" i="6"/>
  <c r="AF38" i="6" s="1"/>
  <c r="AF37" i="6"/>
  <c r="AD41" i="6"/>
  <c r="T43" i="6"/>
  <c r="X43" i="6" s="1"/>
  <c r="Y43" i="6" s="1"/>
  <c r="L44" i="6"/>
  <c r="T44" i="6" s="1"/>
  <c r="M45" i="6"/>
  <c r="P45" i="6" s="1"/>
  <c r="G46" i="6"/>
  <c r="I46" i="6" s="1"/>
  <c r="A47" i="2"/>
  <c r="Z42" i="6"/>
  <c r="O43" i="6"/>
  <c r="C47" i="6"/>
  <c r="E47" i="6"/>
  <c r="D47" i="6"/>
  <c r="F47" i="6"/>
  <c r="AL49" i="5"/>
  <c r="AE42" i="6" l="1"/>
  <c r="AC41" i="6"/>
  <c r="AI41" i="6" s="1"/>
  <c r="AL41" i="6" s="1"/>
  <c r="H46" i="6"/>
  <c r="J46" i="6" s="1"/>
  <c r="AM40" i="6"/>
  <c r="AH40" i="6" s="1"/>
  <c r="AH39" i="6"/>
  <c r="AK39" i="6"/>
  <c r="AF39" i="6" s="1"/>
  <c r="Q45" i="6"/>
  <c r="K45" i="6"/>
  <c r="L45" i="6" s="1"/>
  <c r="T45" i="6" s="1"/>
  <c r="X44" i="6"/>
  <c r="Y44" i="6" s="1"/>
  <c r="AB42" i="6"/>
  <c r="AC42" i="6"/>
  <c r="AG41" i="6"/>
  <c r="U43" i="6"/>
  <c r="AA43" i="6" s="1"/>
  <c r="V45" i="6"/>
  <c r="W45" i="6" s="1"/>
  <c r="N44" i="6"/>
  <c r="R44" i="6" s="1"/>
  <c r="S44" i="6" s="1"/>
  <c r="G47" i="6"/>
  <c r="H47" i="6" s="1"/>
  <c r="A48" i="2"/>
  <c r="Z43" i="6"/>
  <c r="B7" i="5"/>
  <c r="I7" i="5"/>
  <c r="H7" i="5"/>
  <c r="C48" i="6"/>
  <c r="D48" i="6"/>
  <c r="F48" i="6"/>
  <c r="E48" i="6"/>
  <c r="AL50" i="5"/>
  <c r="AI42" i="6" l="1"/>
  <c r="AL42" i="6" s="1"/>
  <c r="K46" i="6"/>
  <c r="L46" i="6" s="1"/>
  <c r="M46" i="6"/>
  <c r="P46" i="6" s="1"/>
  <c r="Q46" i="6" s="1"/>
  <c r="I47" i="6"/>
  <c r="J47" i="6" s="1"/>
  <c r="AG42" i="6"/>
  <c r="AO41" i="6"/>
  <c r="AP41" i="6"/>
  <c r="AJ41" i="6"/>
  <c r="AN41" i="6"/>
  <c r="AM41" i="6"/>
  <c r="AH41" i="6" s="1"/>
  <c r="N45" i="6"/>
  <c r="R45" i="6" s="1"/>
  <c r="S45" i="6" s="1"/>
  <c r="AK40" i="6"/>
  <c r="AF40" i="6" s="1"/>
  <c r="O44" i="6"/>
  <c r="Z44" i="6" s="1"/>
  <c r="U44" i="6"/>
  <c r="U45" i="6" s="1"/>
  <c r="V46" i="6"/>
  <c r="W46" i="6" s="1"/>
  <c r="AD43" i="6"/>
  <c r="AE43" i="6"/>
  <c r="AB43" i="6"/>
  <c r="AC43" i="6"/>
  <c r="X45" i="6"/>
  <c r="Y45" i="6" s="1"/>
  <c r="M47" i="6"/>
  <c r="P47" i="6" s="1"/>
  <c r="G48" i="6"/>
  <c r="I48" i="6" s="1"/>
  <c r="A49" i="2"/>
  <c r="C49" i="6"/>
  <c r="D49" i="6"/>
  <c r="E49" i="6"/>
  <c r="F49" i="6"/>
  <c r="AL51" i="5"/>
  <c r="AO42" i="6" l="1"/>
  <c r="K47" i="6"/>
  <c r="L47" i="6" s="1"/>
  <c r="N47" i="6" s="1"/>
  <c r="T46" i="6"/>
  <c r="U46" i="6" s="1"/>
  <c r="N46" i="6"/>
  <c r="AM42" i="6"/>
  <c r="AH42" i="6" s="1"/>
  <c r="AN42" i="6"/>
  <c r="AP42" i="6"/>
  <c r="AJ42" i="6"/>
  <c r="Q47" i="6"/>
  <c r="H48" i="6"/>
  <c r="J48" i="6" s="1"/>
  <c r="O45" i="6"/>
  <c r="R46" i="6"/>
  <c r="S46" i="6" s="1"/>
  <c r="AK41" i="6"/>
  <c r="AA44" i="6"/>
  <c r="V47" i="6"/>
  <c r="W47" i="6" s="1"/>
  <c r="AG43" i="6"/>
  <c r="AB44" i="6"/>
  <c r="AC44" i="6"/>
  <c r="AI43" i="6"/>
  <c r="AL43" i="6" s="1"/>
  <c r="G49" i="6"/>
  <c r="H49" i="6" s="1"/>
  <c r="A50" i="2"/>
  <c r="AA45" i="6"/>
  <c r="C50" i="6"/>
  <c r="F50" i="6"/>
  <c r="D50" i="6"/>
  <c r="E50" i="6"/>
  <c r="AL52" i="5"/>
  <c r="AM43" i="6" l="1"/>
  <c r="AH43" i="6" s="1"/>
  <c r="O46" i="6"/>
  <c r="O47" i="6" s="1"/>
  <c r="X46" i="6"/>
  <c r="Y46" i="6" s="1"/>
  <c r="AA46" i="6" s="1"/>
  <c r="AK42" i="6"/>
  <c r="AF42" i="6" s="1"/>
  <c r="M48" i="6"/>
  <c r="V48" i="6" s="1"/>
  <c r="W48" i="6" s="1"/>
  <c r="K48" i="6"/>
  <c r="L48" i="6" s="1"/>
  <c r="T48" i="6" s="1"/>
  <c r="Z45" i="6"/>
  <c r="AB45" i="6" s="1"/>
  <c r="AP43" i="6"/>
  <c r="AO43" i="6"/>
  <c r="AJ43" i="6"/>
  <c r="AN43" i="6"/>
  <c r="R47" i="6"/>
  <c r="S47" i="6" s="1"/>
  <c r="AF41" i="6"/>
  <c r="AD44" i="6"/>
  <c r="AG44" i="6" s="1"/>
  <c r="AE44" i="6"/>
  <c r="AI44" i="6" s="1"/>
  <c r="AL44" i="6" s="1"/>
  <c r="T47" i="6"/>
  <c r="X47" i="6" s="1"/>
  <c r="I49" i="6"/>
  <c r="J49" i="6" s="1"/>
  <c r="AD45" i="6"/>
  <c r="AE45" i="6"/>
  <c r="M49" i="6"/>
  <c r="P49" i="6" s="1"/>
  <c r="G50" i="6"/>
  <c r="H50" i="6" s="1"/>
  <c r="Z46" i="6"/>
  <c r="A51" i="2"/>
  <c r="B8" i="5"/>
  <c r="D8" i="5"/>
  <c r="C51" i="6"/>
  <c r="D51" i="6"/>
  <c r="E51" i="6"/>
  <c r="F51" i="6"/>
  <c r="AL53" i="5"/>
  <c r="Y47" i="6" l="1"/>
  <c r="P48" i="6"/>
  <c r="Q48" i="6" s="1"/>
  <c r="Q49" i="6" s="1"/>
  <c r="AM44" i="6"/>
  <c r="AH44" i="6" s="1"/>
  <c r="X48" i="6"/>
  <c r="Y48" i="6" s="1"/>
  <c r="AK43" i="6"/>
  <c r="AF43" i="6" s="1"/>
  <c r="AC45" i="6"/>
  <c r="AI45" i="6" s="1"/>
  <c r="AL45" i="6" s="1"/>
  <c r="G8" i="5"/>
  <c r="AP44" i="6"/>
  <c r="AO44" i="6"/>
  <c r="AJ44" i="6"/>
  <c r="AN44" i="6"/>
  <c r="K49" i="6"/>
  <c r="L49" i="6" s="1"/>
  <c r="N49" i="6" s="1"/>
  <c r="R49" i="6" s="1"/>
  <c r="U47" i="6"/>
  <c r="U48" i="6" s="1"/>
  <c r="AG45" i="6"/>
  <c r="AD46" i="6"/>
  <c r="AE46" i="6"/>
  <c r="AB46" i="6"/>
  <c r="AC46" i="6"/>
  <c r="N48" i="6"/>
  <c r="V49" i="6"/>
  <c r="W49" i="6" s="1"/>
  <c r="I50" i="6"/>
  <c r="J50" i="6" s="1"/>
  <c r="M50" i="6"/>
  <c r="P50" i="6" s="1"/>
  <c r="G51" i="6"/>
  <c r="I51" i="6" s="1"/>
  <c r="A52" i="2"/>
  <c r="Z47" i="6"/>
  <c r="I8" i="5"/>
  <c r="H8" i="5"/>
  <c r="F8" i="5"/>
  <c r="E8" i="5"/>
  <c r="C52" i="6"/>
  <c r="D52" i="6"/>
  <c r="E52" i="6"/>
  <c r="F52" i="6"/>
  <c r="AL54" i="5"/>
  <c r="AM45" i="6" l="1"/>
  <c r="AH45" i="6" s="1"/>
  <c r="R48" i="6"/>
  <c r="S48" i="6" s="1"/>
  <c r="AK44" i="6"/>
  <c r="AF44" i="6" s="1"/>
  <c r="AA47" i="6"/>
  <c r="AD47" i="6" s="1"/>
  <c r="H51" i="6"/>
  <c r="J51" i="6" s="1"/>
  <c r="AP45" i="6"/>
  <c r="AO45" i="6"/>
  <c r="AJ45" i="6"/>
  <c r="AN45" i="6"/>
  <c r="S49" i="6"/>
  <c r="AG46" i="6"/>
  <c r="Q50" i="6"/>
  <c r="AI46" i="6"/>
  <c r="AL46" i="6" s="1"/>
  <c r="AM46" i="6" s="1"/>
  <c r="AH46" i="6" s="1"/>
  <c r="T49" i="6"/>
  <c r="X49" i="6" s="1"/>
  <c r="Y49" i="6" s="1"/>
  <c r="AB47" i="6"/>
  <c r="AC47" i="6"/>
  <c r="O48" i="6"/>
  <c r="V50" i="6"/>
  <c r="W50" i="6" s="1"/>
  <c r="K50" i="6"/>
  <c r="L50" i="6" s="1"/>
  <c r="N50" i="6" s="1"/>
  <c r="R50" i="6" s="1"/>
  <c r="S50" i="6" s="1"/>
  <c r="G52" i="6"/>
  <c r="I52" i="6" s="1"/>
  <c r="AA48" i="6"/>
  <c r="A53" i="2"/>
  <c r="C53" i="6"/>
  <c r="E53" i="6"/>
  <c r="D53" i="6"/>
  <c r="F53" i="6"/>
  <c r="AL55" i="5"/>
  <c r="K51" i="6" l="1"/>
  <c r="L51" i="6" s="1"/>
  <c r="T51" i="6" s="1"/>
  <c r="Z48" i="6"/>
  <c r="AC48" i="6" s="1"/>
  <c r="AE47" i="6"/>
  <c r="AI47" i="6" s="1"/>
  <c r="AL47" i="6" s="1"/>
  <c r="AM47" i="6" s="1"/>
  <c r="AH47" i="6" s="1"/>
  <c r="AK45" i="6"/>
  <c r="AF45" i="6" s="1"/>
  <c r="M51" i="6"/>
  <c r="P51" i="6" s="1"/>
  <c r="Q51" i="6" s="1"/>
  <c r="H52" i="6"/>
  <c r="K52" i="6" s="1"/>
  <c r="AP46" i="6"/>
  <c r="AO46" i="6"/>
  <c r="AJ46" i="6"/>
  <c r="AN46" i="6"/>
  <c r="O49" i="6"/>
  <c r="O50" i="6" s="1"/>
  <c r="U49" i="6"/>
  <c r="AA49" i="6" s="1"/>
  <c r="AD48" i="6"/>
  <c r="AE48" i="6"/>
  <c r="AG47" i="6"/>
  <c r="T50" i="6"/>
  <c r="X50" i="6" s="1"/>
  <c r="Y50" i="6" s="1"/>
  <c r="G53" i="6"/>
  <c r="I53" i="6" s="1"/>
  <c r="A54" i="2"/>
  <c r="D9" i="5"/>
  <c r="F9" i="5"/>
  <c r="E9" i="5"/>
  <c r="C54" i="6"/>
  <c r="F54" i="6"/>
  <c r="D54" i="6"/>
  <c r="E54" i="6"/>
  <c r="AL56" i="5"/>
  <c r="AB48" i="6" l="1"/>
  <c r="AG48" i="6" s="1"/>
  <c r="M52" i="6"/>
  <c r="V52" i="6" s="1"/>
  <c r="V51" i="6"/>
  <c r="W51" i="6" s="1"/>
  <c r="G9" i="5"/>
  <c r="AK46" i="6"/>
  <c r="AF46" i="6" s="1"/>
  <c r="J52" i="6"/>
  <c r="L52" i="6" s="1"/>
  <c r="T52" i="6" s="1"/>
  <c r="AO47" i="6"/>
  <c r="AP47" i="6"/>
  <c r="AJ47" i="6"/>
  <c r="AN47" i="6"/>
  <c r="Z49" i="6"/>
  <c r="AB49" i="6" s="1"/>
  <c r="AD49" i="6"/>
  <c r="AE49" i="6"/>
  <c r="AI48" i="6"/>
  <c r="AL48" i="6" s="1"/>
  <c r="AM48" i="6" s="1"/>
  <c r="AH48" i="6" s="1"/>
  <c r="N51" i="6"/>
  <c r="R51" i="6" s="1"/>
  <c r="S51" i="6" s="1"/>
  <c r="H53" i="6"/>
  <c r="M53" i="6" s="1"/>
  <c r="V53" i="6" s="1"/>
  <c r="U50" i="6"/>
  <c r="U51" i="6" s="1"/>
  <c r="G54" i="6"/>
  <c r="I54" i="6" s="1"/>
  <c r="A55" i="2"/>
  <c r="Z50" i="6"/>
  <c r="C55" i="6"/>
  <c r="E55" i="6"/>
  <c r="F55" i="6"/>
  <c r="D55" i="6"/>
  <c r="AL57" i="5"/>
  <c r="AK47" i="6" l="1"/>
  <c r="AF47" i="6" s="1"/>
  <c r="X52" i="6"/>
  <c r="P52" i="6"/>
  <c r="Q52" i="6" s="1"/>
  <c r="W52" i="6"/>
  <c r="W53" i="6" s="1"/>
  <c r="X51" i="6"/>
  <c r="Y51" i="6" s="1"/>
  <c r="AA51" i="6" s="1"/>
  <c r="AP48" i="6"/>
  <c r="H54" i="6"/>
  <c r="M54" i="6" s="1"/>
  <c r="P54" i="6" s="1"/>
  <c r="AO48" i="6"/>
  <c r="AC49" i="6"/>
  <c r="AI49" i="6" s="1"/>
  <c r="AL49" i="6" s="1"/>
  <c r="AM49" i="6" s="1"/>
  <c r="AH49" i="6" s="1"/>
  <c r="AJ48" i="6"/>
  <c r="AN48" i="6"/>
  <c r="AB50" i="6"/>
  <c r="AC50" i="6"/>
  <c r="AG49" i="6"/>
  <c r="O51" i="6"/>
  <c r="Z51" i="6" s="1"/>
  <c r="J53" i="6"/>
  <c r="AA50" i="6"/>
  <c r="AE50" i="6" s="1"/>
  <c r="K53" i="6"/>
  <c r="P53" i="6"/>
  <c r="N52" i="6"/>
  <c r="R52" i="6" s="1"/>
  <c r="S52" i="6" s="1"/>
  <c r="G55" i="6"/>
  <c r="H55" i="6" s="1"/>
  <c r="A56" i="2"/>
  <c r="U52" i="6"/>
  <c r="C56" i="6"/>
  <c r="F56" i="6"/>
  <c r="D56" i="6"/>
  <c r="E56" i="6"/>
  <c r="AL58" i="5"/>
  <c r="AK48" i="6" l="1"/>
  <c r="AF48" i="6" s="1"/>
  <c r="Q53" i="6"/>
  <c r="Q54" i="6" s="1"/>
  <c r="Y52" i="6"/>
  <c r="AA52" i="6" s="1"/>
  <c r="V54" i="6"/>
  <c r="W54" i="6" s="1"/>
  <c r="J54" i="6"/>
  <c r="K54" i="6"/>
  <c r="I55" i="6"/>
  <c r="K55" i="6" s="1"/>
  <c r="AP49" i="6"/>
  <c r="AO49" i="6"/>
  <c r="AJ49" i="6"/>
  <c r="AN49" i="6"/>
  <c r="AD51" i="6"/>
  <c r="AE51" i="6"/>
  <c r="AD50" i="6"/>
  <c r="AB51" i="6"/>
  <c r="AC51" i="6"/>
  <c r="AI50" i="6"/>
  <c r="AL50" i="6" s="1"/>
  <c r="AM50" i="6" s="1"/>
  <c r="AH50" i="6" s="1"/>
  <c r="L53" i="6"/>
  <c r="T53" i="6" s="1"/>
  <c r="X53" i="6" s="1"/>
  <c r="Y53" i="6" s="1"/>
  <c r="O52" i="6"/>
  <c r="Z52" i="6" s="1"/>
  <c r="G56" i="6"/>
  <c r="I56" i="6" s="1"/>
  <c r="M55" i="6"/>
  <c r="A57" i="2"/>
  <c r="B9" i="5"/>
  <c r="H9" i="5"/>
  <c r="I9" i="5"/>
  <c r="C57" i="6"/>
  <c r="D57" i="6"/>
  <c r="F57" i="6"/>
  <c r="E57" i="6"/>
  <c r="AL59" i="5"/>
  <c r="AK49" i="6" l="1"/>
  <c r="AF49" i="6" s="1"/>
  <c r="L54" i="6"/>
  <c r="N54" i="6" s="1"/>
  <c r="J55" i="6"/>
  <c r="L55" i="6" s="1"/>
  <c r="T55" i="6" s="1"/>
  <c r="H56" i="6"/>
  <c r="M56" i="6" s="1"/>
  <c r="U53" i="6"/>
  <c r="AA53" i="6" s="1"/>
  <c r="AG51" i="6"/>
  <c r="N53" i="6"/>
  <c r="R53" i="6" s="1"/>
  <c r="S53" i="6" s="1"/>
  <c r="AD52" i="6"/>
  <c r="AE52" i="6"/>
  <c r="AB52" i="6"/>
  <c r="AC52" i="6"/>
  <c r="AI51" i="6"/>
  <c r="AL51" i="6" s="1"/>
  <c r="AM51" i="6" s="1"/>
  <c r="AH51" i="6" s="1"/>
  <c r="AG50" i="6"/>
  <c r="G57" i="6"/>
  <c r="I57" i="6" s="1"/>
  <c r="V55" i="6"/>
  <c r="W55" i="6" s="1"/>
  <c r="P55" i="6"/>
  <c r="Q55" i="6" s="1"/>
  <c r="A58" i="2"/>
  <c r="C58" i="6"/>
  <c r="F58" i="6"/>
  <c r="D58" i="6"/>
  <c r="E58" i="6"/>
  <c r="AL60" i="5"/>
  <c r="K56" i="6" l="1"/>
  <c r="J56" i="6"/>
  <c r="T54" i="6"/>
  <c r="X54" i="6" s="1"/>
  <c r="Y54" i="6" s="1"/>
  <c r="AO50" i="6"/>
  <c r="AP50" i="6"/>
  <c r="AP51" i="6"/>
  <c r="AO51" i="6"/>
  <c r="AJ51" i="6"/>
  <c r="AN51" i="6"/>
  <c r="AJ50" i="6"/>
  <c r="AK50" i="6" s="1"/>
  <c r="AN50" i="6"/>
  <c r="R54" i="6"/>
  <c r="S54" i="6" s="1"/>
  <c r="O53" i="6"/>
  <c r="Z53" i="6" s="1"/>
  <c r="AC53" i="6" s="1"/>
  <c r="AD53" i="6"/>
  <c r="AE53" i="6"/>
  <c r="AI52" i="6"/>
  <c r="AL52" i="6" s="1"/>
  <c r="AM52" i="6" s="1"/>
  <c r="AH52" i="6" s="1"/>
  <c r="AG52" i="6"/>
  <c r="N55" i="6"/>
  <c r="R55" i="6" s="1"/>
  <c r="H57" i="6"/>
  <c r="J57" i="6" s="1"/>
  <c r="X55" i="6"/>
  <c r="G58" i="6"/>
  <c r="H58" i="6" s="1"/>
  <c r="A59" i="2"/>
  <c r="P56" i="6"/>
  <c r="Q56" i="6" s="1"/>
  <c r="V56" i="6"/>
  <c r="C59" i="6"/>
  <c r="D59" i="6"/>
  <c r="E59" i="6"/>
  <c r="F59" i="6"/>
  <c r="AL61" i="5"/>
  <c r="U54" i="6" l="1"/>
  <c r="U55" i="6" s="1"/>
  <c r="L56" i="6"/>
  <c r="N56" i="6" s="1"/>
  <c r="R56" i="6" s="1"/>
  <c r="Y55" i="6"/>
  <c r="I58" i="6"/>
  <c r="K58" i="6" s="1"/>
  <c r="AP52" i="6"/>
  <c r="S55" i="6"/>
  <c r="AO52" i="6"/>
  <c r="AJ52" i="6"/>
  <c r="AN52" i="6"/>
  <c r="O54" i="6"/>
  <c r="AB53" i="6"/>
  <c r="K57" i="6"/>
  <c r="L57" i="6" s="1"/>
  <c r="T57" i="6" s="1"/>
  <c r="M57" i="6"/>
  <c r="P57" i="6" s="1"/>
  <c r="Q57" i="6" s="1"/>
  <c r="AK51" i="6"/>
  <c r="AF51" i="6" s="1"/>
  <c r="AF50" i="6"/>
  <c r="AI53" i="6"/>
  <c r="AL53" i="6" s="1"/>
  <c r="AM53" i="6" s="1"/>
  <c r="AH53" i="6" s="1"/>
  <c r="M58" i="6"/>
  <c r="V58" i="6" s="1"/>
  <c r="W56" i="6"/>
  <c r="G59" i="6"/>
  <c r="H59" i="6" s="1"/>
  <c r="A60" i="2"/>
  <c r="D10" i="5"/>
  <c r="C60" i="6"/>
  <c r="E60" i="6"/>
  <c r="F60" i="6"/>
  <c r="D60" i="6"/>
  <c r="AL62" i="5"/>
  <c r="AA55" i="6" l="1"/>
  <c r="AE55" i="6" s="1"/>
  <c r="AA54" i="6"/>
  <c r="AD54" i="6" s="1"/>
  <c r="T56" i="6"/>
  <c r="J58" i="6"/>
  <c r="L58" i="6" s="1"/>
  <c r="T58" i="6" s="1"/>
  <c r="G10" i="5"/>
  <c r="AG53" i="6"/>
  <c r="AJ53" i="6" s="1"/>
  <c r="V57" i="6"/>
  <c r="Z54" i="6"/>
  <c r="O55" i="6"/>
  <c r="AK52" i="6"/>
  <c r="AF52" i="6" s="1"/>
  <c r="P58" i="6"/>
  <c r="Q58" i="6" s="1"/>
  <c r="N57" i="6"/>
  <c r="I59" i="6"/>
  <c r="J59" i="6" s="1"/>
  <c r="M59" i="6"/>
  <c r="V59" i="6" s="1"/>
  <c r="G60" i="6"/>
  <c r="H60" i="6" s="1"/>
  <c r="S56" i="6"/>
  <c r="A61" i="2"/>
  <c r="F10" i="5"/>
  <c r="E10" i="5"/>
  <c r="C61" i="6"/>
  <c r="E61" i="6"/>
  <c r="D61" i="6"/>
  <c r="F61" i="6"/>
  <c r="AL63" i="5"/>
  <c r="AD55" i="6" l="1"/>
  <c r="AE54" i="6"/>
  <c r="X56" i="6"/>
  <c r="Y56" i="6" s="1"/>
  <c r="U56" i="6"/>
  <c r="U57" i="6" s="1"/>
  <c r="U58" i="6" s="1"/>
  <c r="W57" i="6"/>
  <c r="W58" i="6" s="1"/>
  <c r="W59" i="6" s="1"/>
  <c r="AN53" i="6"/>
  <c r="AO53" i="6"/>
  <c r="AP53" i="6"/>
  <c r="Z55" i="6"/>
  <c r="O56" i="6"/>
  <c r="Z56" i="6" s="1"/>
  <c r="AK53" i="6"/>
  <c r="AF53" i="6" s="1"/>
  <c r="AB54" i="6"/>
  <c r="AC54" i="6"/>
  <c r="R57" i="6"/>
  <c r="S57" i="6" s="1"/>
  <c r="N58" i="6"/>
  <c r="R58" i="6" s="1"/>
  <c r="P59" i="6"/>
  <c r="Q59" i="6" s="1"/>
  <c r="M60" i="6"/>
  <c r="V60" i="6" s="1"/>
  <c r="I60" i="6"/>
  <c r="K60" i="6" s="1"/>
  <c r="K59" i="6"/>
  <c r="L59" i="6" s="1"/>
  <c r="G61" i="6"/>
  <c r="H61" i="6" s="1"/>
  <c r="A62" i="2"/>
  <c r="C62" i="6"/>
  <c r="F62" i="6"/>
  <c r="D62" i="6"/>
  <c r="E62" i="6"/>
  <c r="AL64" i="5"/>
  <c r="AI54" i="6" l="1"/>
  <c r="AL54" i="6" s="1"/>
  <c r="AM54" i="6" s="1"/>
  <c r="AH54" i="6" s="1"/>
  <c r="X57" i="6"/>
  <c r="Y57" i="6" s="1"/>
  <c r="AA57" i="6" s="1"/>
  <c r="AE57" i="6" s="1"/>
  <c r="AA56" i="6"/>
  <c r="AG54" i="6"/>
  <c r="I61" i="6"/>
  <c r="J61" i="6" s="1"/>
  <c r="O57" i="6"/>
  <c r="Z57" i="6" s="1"/>
  <c r="AB57" i="6" s="1"/>
  <c r="AC56" i="6"/>
  <c r="AB56" i="6"/>
  <c r="AB55" i="6"/>
  <c r="AC55" i="6"/>
  <c r="AI55" i="6" s="1"/>
  <c r="AL55" i="6" s="1"/>
  <c r="S58" i="6"/>
  <c r="P60" i="6"/>
  <c r="Q60" i="6" s="1"/>
  <c r="J60" i="6"/>
  <c r="L60" i="6" s="1"/>
  <c r="N60" i="6" s="1"/>
  <c r="R60" i="6" s="1"/>
  <c r="N59" i="6"/>
  <c r="R59" i="6" s="1"/>
  <c r="S59" i="6" s="1"/>
  <c r="T59" i="6"/>
  <c r="X59" i="6" s="1"/>
  <c r="M61" i="6"/>
  <c r="P61" i="6" s="1"/>
  <c r="G62" i="6"/>
  <c r="H62" i="6" s="1"/>
  <c r="W60" i="6"/>
  <c r="A63" i="2"/>
  <c r="C63" i="6"/>
  <c r="E63" i="6"/>
  <c r="D63" i="6"/>
  <c r="F63" i="6"/>
  <c r="AL65" i="5"/>
  <c r="AO54" i="6" l="1"/>
  <c r="AM55" i="6"/>
  <c r="AH55" i="6" s="1"/>
  <c r="AD57" i="6"/>
  <c r="AG57" i="6" s="1"/>
  <c r="X58" i="6"/>
  <c r="Y58" i="6" s="1"/>
  <c r="AA58" i="6" s="1"/>
  <c r="AD58" i="6" s="1"/>
  <c r="K61" i="6"/>
  <c r="L61" i="6" s="1"/>
  <c r="N61" i="6" s="1"/>
  <c r="R61" i="6" s="1"/>
  <c r="S61" i="6" s="1"/>
  <c r="AD56" i="6"/>
  <c r="AG56" i="6" s="1"/>
  <c r="AE56" i="6"/>
  <c r="AI56" i="6" s="1"/>
  <c r="AL56" i="6" s="1"/>
  <c r="AP54" i="6"/>
  <c r="AN54" i="6"/>
  <c r="AJ54" i="6"/>
  <c r="AK54" i="6" s="1"/>
  <c r="AF54" i="6" s="1"/>
  <c r="AG55" i="6"/>
  <c r="AP55" i="6" s="1"/>
  <c r="O58" i="6"/>
  <c r="Z58" i="6" s="1"/>
  <c r="AC58" i="6" s="1"/>
  <c r="U59" i="6"/>
  <c r="AC57" i="6"/>
  <c r="AI57" i="6" s="1"/>
  <c r="AL57" i="6" s="1"/>
  <c r="Q61" i="6"/>
  <c r="T60" i="6"/>
  <c r="X60" i="6" s="1"/>
  <c r="Y60" i="6" s="1"/>
  <c r="V61" i="6"/>
  <c r="W61" i="6" s="1"/>
  <c r="S60" i="6"/>
  <c r="I62" i="6"/>
  <c r="J62" i="6" s="1"/>
  <c r="M62" i="6"/>
  <c r="P62" i="6" s="1"/>
  <c r="G63" i="6"/>
  <c r="H63" i="6" s="1"/>
  <c r="A64" i="2"/>
  <c r="AM56" i="6" l="1"/>
  <c r="AH56" i="6" s="1"/>
  <c r="AE58" i="6"/>
  <c r="Y59" i="6"/>
  <c r="AA59" i="6" s="1"/>
  <c r="AO56" i="6"/>
  <c r="AJ56" i="6"/>
  <c r="AN56" i="6"/>
  <c r="AP56" i="6"/>
  <c r="AJ55" i="6"/>
  <c r="AK55" i="6" s="1"/>
  <c r="AF55" i="6" s="1"/>
  <c r="AN55" i="6"/>
  <c r="AO55" i="6"/>
  <c r="U60" i="6"/>
  <c r="I63" i="6"/>
  <c r="O59" i="6"/>
  <c r="Z59" i="6" s="1"/>
  <c r="C64" i="6"/>
  <c r="D64" i="6"/>
  <c r="F64" i="6"/>
  <c r="E64" i="6"/>
  <c r="AL66" i="5"/>
  <c r="AM57" i="6" l="1"/>
  <c r="AH57" i="6" s="1"/>
  <c r="AK56" i="6"/>
  <c r="AF56" i="6" s="1"/>
  <c r="AP57" i="6"/>
  <c r="AO57" i="6"/>
  <c r="AJ57" i="6"/>
  <c r="AN57" i="6"/>
  <c r="AB58" i="6"/>
  <c r="AD59" i="6"/>
  <c r="AE59" i="6"/>
  <c r="Q62" i="6"/>
  <c r="AB59" i="6"/>
  <c r="AC59" i="6"/>
  <c r="AI58" i="6"/>
  <c r="AL58" i="6" s="1"/>
  <c r="AM58" i="6" s="1"/>
  <c r="V62" i="6"/>
  <c r="W62" i="6" s="1"/>
  <c r="O60" i="6"/>
  <c r="Z60" i="6" s="1"/>
  <c r="T61" i="6"/>
  <c r="X61" i="6" s="1"/>
  <c r="Y61" i="6" s="1"/>
  <c r="K62" i="6"/>
  <c r="L62" i="6" s="1"/>
  <c r="J63" i="6"/>
  <c r="M63" i="6"/>
  <c r="V63" i="6" s="1"/>
  <c r="K63" i="6"/>
  <c r="G64" i="6"/>
  <c r="H64" i="6" s="1"/>
  <c r="M64" i="6" s="1"/>
  <c r="AA60" i="6"/>
  <c r="A65" i="2"/>
  <c r="B10" i="5"/>
  <c r="I10" i="5"/>
  <c r="H10" i="5"/>
  <c r="C65" i="6"/>
  <c r="E65" i="6"/>
  <c r="F65" i="6"/>
  <c r="D65" i="6"/>
  <c r="AL67" i="5"/>
  <c r="AK57" i="6" l="1"/>
  <c r="AF57" i="6" s="1"/>
  <c r="O61" i="6"/>
  <c r="Z61" i="6" s="1"/>
  <c r="AG58" i="6"/>
  <c r="AO58" i="6" s="1"/>
  <c r="I64" i="6"/>
  <c r="K64" i="6" s="1"/>
  <c r="AI59" i="6"/>
  <c r="AL59" i="6" s="1"/>
  <c r="AM59" i="6" s="1"/>
  <c r="AH59" i="6" s="1"/>
  <c r="AH58" i="6"/>
  <c r="AD60" i="6"/>
  <c r="AE60" i="6"/>
  <c r="AB60" i="6"/>
  <c r="AC60" i="6"/>
  <c r="AG59" i="6"/>
  <c r="U61" i="6"/>
  <c r="AA61" i="6" s="1"/>
  <c r="N62" i="6"/>
  <c r="R62" i="6" s="1"/>
  <c r="S62" i="6" s="1"/>
  <c r="T62" i="6"/>
  <c r="X62" i="6" s="1"/>
  <c r="Y62" i="6" s="1"/>
  <c r="P63" i="6"/>
  <c r="Q63" i="6" s="1"/>
  <c r="L63" i="6"/>
  <c r="N63" i="6" s="1"/>
  <c r="W63" i="6"/>
  <c r="G65" i="6"/>
  <c r="H65" i="6" s="1"/>
  <c r="M65" i="6" s="1"/>
  <c r="A66" i="2"/>
  <c r="V64" i="6"/>
  <c r="P64" i="6"/>
  <c r="C66" i="6"/>
  <c r="F66" i="6"/>
  <c r="D66" i="6"/>
  <c r="E66" i="6"/>
  <c r="AL68" i="5"/>
  <c r="AP58" i="6" l="1"/>
  <c r="J64" i="6"/>
  <c r="L64" i="6" s="1"/>
  <c r="T64" i="6" s="1"/>
  <c r="X64" i="6" s="1"/>
  <c r="AN58" i="6"/>
  <c r="AJ58" i="6"/>
  <c r="AK58" i="6" s="1"/>
  <c r="AF58" i="6" s="1"/>
  <c r="AO59" i="6"/>
  <c r="AP59" i="6"/>
  <c r="AJ59" i="6"/>
  <c r="AN59" i="6"/>
  <c r="U62" i="6"/>
  <c r="AA62" i="6" s="1"/>
  <c r="O62" i="6"/>
  <c r="O63" i="6" s="1"/>
  <c r="AG60" i="6"/>
  <c r="AD61" i="6"/>
  <c r="AE61" i="6"/>
  <c r="AB61" i="6"/>
  <c r="AC61" i="6"/>
  <c r="AI60" i="6"/>
  <c r="AL60" i="6" s="1"/>
  <c r="AM60" i="6" s="1"/>
  <c r="AH60" i="6" s="1"/>
  <c r="Q64" i="6"/>
  <c r="W64" i="6"/>
  <c r="R63" i="6"/>
  <c r="S63" i="6" s="1"/>
  <c r="T63" i="6"/>
  <c r="X63" i="6" s="1"/>
  <c r="Y63" i="6" s="1"/>
  <c r="I65" i="6"/>
  <c r="J65" i="6" s="1"/>
  <c r="G66" i="6"/>
  <c r="H66" i="6" s="1"/>
  <c r="M66" i="6" s="1"/>
  <c r="P65" i="6"/>
  <c r="V65" i="6"/>
  <c r="A67" i="2"/>
  <c r="C67" i="6"/>
  <c r="D67" i="6"/>
  <c r="E67" i="6"/>
  <c r="F67" i="6"/>
  <c r="AL69" i="5"/>
  <c r="Z62" i="6" l="1"/>
  <c r="AB62" i="6" s="1"/>
  <c r="AK59" i="6"/>
  <c r="AF59" i="6" s="1"/>
  <c r="W65" i="6"/>
  <c r="AP60" i="6"/>
  <c r="AO60" i="6"/>
  <c r="AJ60" i="6"/>
  <c r="AK60" i="6" s="1"/>
  <c r="AF60" i="6" s="1"/>
  <c r="AN60" i="6"/>
  <c r="Q65" i="6"/>
  <c r="AG61" i="6"/>
  <c r="I66" i="6"/>
  <c r="J66" i="6" s="1"/>
  <c r="K65" i="6"/>
  <c r="L65" i="6" s="1"/>
  <c r="T65" i="6" s="1"/>
  <c r="X65" i="6" s="1"/>
  <c r="N64" i="6"/>
  <c r="R64" i="6" s="1"/>
  <c r="S64" i="6" s="1"/>
  <c r="AD62" i="6"/>
  <c r="AE62" i="6"/>
  <c r="AI61" i="6"/>
  <c r="AL61" i="6" s="1"/>
  <c r="AM61" i="6" s="1"/>
  <c r="AH61" i="6" s="1"/>
  <c r="U63" i="6"/>
  <c r="AA63" i="6" s="1"/>
  <c r="Y64" i="6"/>
  <c r="G67" i="6"/>
  <c r="H67" i="6" s="1"/>
  <c r="Z63" i="6"/>
  <c r="V66" i="6"/>
  <c r="P66" i="6"/>
  <c r="A68" i="2"/>
  <c r="D11" i="5"/>
  <c r="F11" i="5"/>
  <c r="E11" i="5"/>
  <c r="C68" i="6"/>
  <c r="E68" i="6"/>
  <c r="D68" i="6"/>
  <c r="F68" i="6"/>
  <c r="AL70" i="5"/>
  <c r="AC62" i="6" l="1"/>
  <c r="AI62" i="6" s="1"/>
  <c r="AL62" i="6" s="1"/>
  <c r="AM62" i="6" s="1"/>
  <c r="AH62" i="6" s="1"/>
  <c r="G11" i="5"/>
  <c r="W66" i="6"/>
  <c r="Q66" i="6"/>
  <c r="O64" i="6"/>
  <c r="Z64" i="6" s="1"/>
  <c r="I67" i="6"/>
  <c r="K67" i="6" s="1"/>
  <c r="K66" i="6"/>
  <c r="L66" i="6" s="1"/>
  <c r="N66" i="6" s="1"/>
  <c r="R66" i="6" s="1"/>
  <c r="AP61" i="6"/>
  <c r="AO61" i="6"/>
  <c r="AJ61" i="6"/>
  <c r="AK61" i="6" s="1"/>
  <c r="AF61" i="6" s="1"/>
  <c r="AN61" i="6"/>
  <c r="U64" i="6"/>
  <c r="U65" i="6" s="1"/>
  <c r="AG62" i="6"/>
  <c r="AD63" i="6"/>
  <c r="AE63" i="6"/>
  <c r="AB63" i="6"/>
  <c r="AC63" i="6"/>
  <c r="N65" i="6"/>
  <c r="R65" i="6" s="1"/>
  <c r="S65" i="6" s="1"/>
  <c r="M67" i="6"/>
  <c r="V67" i="6" s="1"/>
  <c r="W67" i="6" s="1"/>
  <c r="G68" i="6"/>
  <c r="H68" i="6" s="1"/>
  <c r="M68" i="6" s="1"/>
  <c r="Y65" i="6"/>
  <c r="A69" i="2"/>
  <c r="C69" i="6"/>
  <c r="E69" i="6"/>
  <c r="D69" i="6"/>
  <c r="F69" i="6"/>
  <c r="AL71" i="5"/>
  <c r="J67" i="6" l="1"/>
  <c r="L67" i="6" s="1"/>
  <c r="N67" i="6" s="1"/>
  <c r="AA64" i="6"/>
  <c r="AD64" i="6" s="1"/>
  <c r="I68" i="6"/>
  <c r="J68" i="6" s="1"/>
  <c r="L68" i="6" s="1"/>
  <c r="T68" i="6" s="1"/>
  <c r="X68" i="6" s="1"/>
  <c r="AP62" i="6"/>
  <c r="AO62" i="6"/>
  <c r="AJ62" i="6"/>
  <c r="AK62" i="6" s="1"/>
  <c r="AF62" i="6" s="1"/>
  <c r="AN62" i="6"/>
  <c r="AG63" i="6"/>
  <c r="AB64" i="6"/>
  <c r="AC64" i="6"/>
  <c r="P67" i="6"/>
  <c r="Q67" i="6" s="1"/>
  <c r="AI63" i="6"/>
  <c r="AL63" i="6" s="1"/>
  <c r="AM63" i="6" s="1"/>
  <c r="AH63" i="6" s="1"/>
  <c r="O65" i="6"/>
  <c r="O66" i="6" s="1"/>
  <c r="S66" i="6"/>
  <c r="T66" i="6"/>
  <c r="X66" i="6" s="1"/>
  <c r="Y66" i="6" s="1"/>
  <c r="G69" i="6"/>
  <c r="I69" i="6" s="1"/>
  <c r="V68" i="6"/>
  <c r="W68" i="6" s="1"/>
  <c r="P68" i="6"/>
  <c r="AA65" i="6"/>
  <c r="A70" i="2"/>
  <c r="C70" i="6"/>
  <c r="F70" i="6"/>
  <c r="E70" i="6"/>
  <c r="D70" i="6"/>
  <c r="AL72" i="5"/>
  <c r="K68" i="6" l="1"/>
  <c r="AE64" i="6"/>
  <c r="AI64" i="6" s="1"/>
  <c r="AL64" i="6" s="1"/>
  <c r="AM64" i="6" s="1"/>
  <c r="AH64" i="6" s="1"/>
  <c r="Z65" i="6"/>
  <c r="AB65" i="6" s="1"/>
  <c r="H69" i="6"/>
  <c r="M69" i="6" s="1"/>
  <c r="P69" i="6" s="1"/>
  <c r="AP63" i="6"/>
  <c r="AO63" i="6"/>
  <c r="AJ63" i="6"/>
  <c r="AK63" i="6" s="1"/>
  <c r="AF63" i="6" s="1"/>
  <c r="AN63" i="6"/>
  <c r="Q68" i="6"/>
  <c r="T67" i="6"/>
  <c r="X67" i="6" s="1"/>
  <c r="AD65" i="6"/>
  <c r="AE65" i="6"/>
  <c r="U66" i="6"/>
  <c r="AA66" i="6" s="1"/>
  <c r="R67" i="6"/>
  <c r="S67" i="6" s="1"/>
  <c r="AC65" i="6"/>
  <c r="AG64" i="6"/>
  <c r="N68" i="6"/>
  <c r="R68" i="6" s="1"/>
  <c r="G70" i="6"/>
  <c r="H70" i="6" s="1"/>
  <c r="Z66" i="6"/>
  <c r="O67" i="6"/>
  <c r="A71" i="2"/>
  <c r="C71" i="6"/>
  <c r="E71" i="6"/>
  <c r="D71" i="6"/>
  <c r="F71" i="6"/>
  <c r="AL73" i="5"/>
  <c r="J69" i="6" l="1"/>
  <c r="L69" i="6" s="1"/>
  <c r="T69" i="6" s="1"/>
  <c r="X69" i="6" s="1"/>
  <c r="K69" i="6"/>
  <c r="Q69" i="6"/>
  <c r="V69" i="6"/>
  <c r="W69" i="6" s="1"/>
  <c r="U67" i="6"/>
  <c r="U68" i="6" s="1"/>
  <c r="AO64" i="6"/>
  <c r="AP64" i="6"/>
  <c r="AJ64" i="6"/>
  <c r="AK64" i="6" s="1"/>
  <c r="AF64" i="6" s="1"/>
  <c r="AN64" i="6"/>
  <c r="Y67" i="6"/>
  <c r="Y68" i="6"/>
  <c r="S68" i="6"/>
  <c r="AD66" i="6"/>
  <c r="AE66" i="6"/>
  <c r="AB66" i="6"/>
  <c r="AC66" i="6"/>
  <c r="AI65" i="6"/>
  <c r="AL65" i="6" s="1"/>
  <c r="AM65" i="6" s="1"/>
  <c r="AH65" i="6" s="1"/>
  <c r="AG65" i="6"/>
  <c r="I70" i="6"/>
  <c r="K70" i="6" s="1"/>
  <c r="G71" i="6"/>
  <c r="I71" i="6" s="1"/>
  <c r="Z67" i="6"/>
  <c r="O68" i="6"/>
  <c r="M70" i="6"/>
  <c r="A72" i="2"/>
  <c r="C72" i="6"/>
  <c r="E72" i="6"/>
  <c r="F72" i="6"/>
  <c r="D72" i="6"/>
  <c r="AL74" i="5"/>
  <c r="N69" i="6" l="1"/>
  <c r="R69" i="6" s="1"/>
  <c r="S69" i="6" s="1"/>
  <c r="AA67" i="6"/>
  <c r="AD67" i="6" s="1"/>
  <c r="AP65" i="6"/>
  <c r="AO65" i="6"/>
  <c r="AJ65" i="6"/>
  <c r="AK65" i="6" s="1"/>
  <c r="AF65" i="6" s="1"/>
  <c r="AN65" i="6"/>
  <c r="J70" i="6"/>
  <c r="L70" i="6" s="1"/>
  <c r="T70" i="6" s="1"/>
  <c r="X70" i="6" s="1"/>
  <c r="Y70" i="6" s="1"/>
  <c r="AB67" i="6"/>
  <c r="AC67" i="6"/>
  <c r="AI66" i="6"/>
  <c r="AL66" i="6" s="1"/>
  <c r="AM66" i="6" s="1"/>
  <c r="AH66" i="6" s="1"/>
  <c r="AG66" i="6"/>
  <c r="H71" i="6"/>
  <c r="M71" i="6" s="1"/>
  <c r="V71" i="6" s="1"/>
  <c r="G72" i="6"/>
  <c r="H72" i="6" s="1"/>
  <c r="P70" i="6"/>
  <c r="Q70" i="6" s="1"/>
  <c r="V70" i="6"/>
  <c r="W70" i="6" s="1"/>
  <c r="A73" i="2"/>
  <c r="Y69" i="6"/>
  <c r="Z68" i="6"/>
  <c r="AA68" i="6"/>
  <c r="U69" i="6"/>
  <c r="B11" i="5"/>
  <c r="I11" i="5"/>
  <c r="H11" i="5"/>
  <c r="C73" i="6"/>
  <c r="E73" i="6"/>
  <c r="D73" i="6"/>
  <c r="F73" i="6"/>
  <c r="AL75" i="5"/>
  <c r="O69" i="6" l="1"/>
  <c r="Z69" i="6" s="1"/>
  <c r="AE67" i="6"/>
  <c r="AI67" i="6" s="1"/>
  <c r="AL67" i="6" s="1"/>
  <c r="AM67" i="6" s="1"/>
  <c r="AH67" i="6" s="1"/>
  <c r="N70" i="6"/>
  <c r="R70" i="6" s="1"/>
  <c r="S70" i="6" s="1"/>
  <c r="I72" i="6"/>
  <c r="K72" i="6" s="1"/>
  <c r="AP66" i="6"/>
  <c r="AO66" i="6"/>
  <c r="AJ66" i="6"/>
  <c r="AK66" i="6" s="1"/>
  <c r="AF66" i="6" s="1"/>
  <c r="AN66" i="6"/>
  <c r="P71" i="6"/>
  <c r="Q71" i="6" s="1"/>
  <c r="AD68" i="6"/>
  <c r="AE68" i="6"/>
  <c r="AB68" i="6"/>
  <c r="AC68" i="6"/>
  <c r="AG67" i="6"/>
  <c r="K71" i="6"/>
  <c r="J71" i="6"/>
  <c r="M72" i="6"/>
  <c r="P72" i="6" s="1"/>
  <c r="G73" i="6"/>
  <c r="I73" i="6" s="1"/>
  <c r="AA69" i="6"/>
  <c r="U70" i="6"/>
  <c r="A74" i="2"/>
  <c r="W71" i="6"/>
  <c r="C74" i="6"/>
  <c r="F74" i="6"/>
  <c r="D74" i="6"/>
  <c r="E74" i="6"/>
  <c r="AL76" i="5"/>
  <c r="O70" i="6" l="1"/>
  <c r="Z70" i="6" s="1"/>
  <c r="J72" i="6"/>
  <c r="L72" i="6" s="1"/>
  <c r="N72" i="6" s="1"/>
  <c r="R72" i="6" s="1"/>
  <c r="H73" i="6"/>
  <c r="M73" i="6" s="1"/>
  <c r="P73" i="6" s="1"/>
  <c r="V72" i="6"/>
  <c r="W72" i="6" s="1"/>
  <c r="AP67" i="6"/>
  <c r="AO67" i="6"/>
  <c r="AJ67" i="6"/>
  <c r="AK67" i="6" s="1"/>
  <c r="AF67" i="6" s="1"/>
  <c r="AN67" i="6"/>
  <c r="AD69" i="6"/>
  <c r="AE69" i="6"/>
  <c r="AB69" i="6"/>
  <c r="AC69" i="6"/>
  <c r="AI68" i="6"/>
  <c r="AL68" i="6" s="1"/>
  <c r="AM68" i="6" s="1"/>
  <c r="AH68" i="6" s="1"/>
  <c r="AG68" i="6"/>
  <c r="L71" i="6"/>
  <c r="G74" i="6"/>
  <c r="I74" i="6" s="1"/>
  <c r="A75" i="2"/>
  <c r="Q72" i="6"/>
  <c r="AA70" i="6"/>
  <c r="C75" i="6"/>
  <c r="E75" i="6"/>
  <c r="D75" i="6"/>
  <c r="F75" i="6"/>
  <c r="AL77" i="5"/>
  <c r="J73" i="6" l="1"/>
  <c r="L73" i="6" s="1"/>
  <c r="N73" i="6" s="1"/>
  <c r="R73" i="6" s="1"/>
  <c r="S73" i="6" s="1"/>
  <c r="K73" i="6"/>
  <c r="T72" i="6"/>
  <c r="X72" i="6" s="1"/>
  <c r="H74" i="6"/>
  <c r="M74" i="6" s="1"/>
  <c r="P74" i="6" s="1"/>
  <c r="AP68" i="6"/>
  <c r="AO68" i="6"/>
  <c r="AJ68" i="6"/>
  <c r="AK68" i="6" s="1"/>
  <c r="AF68" i="6" s="1"/>
  <c r="AN68" i="6"/>
  <c r="AD70" i="6"/>
  <c r="AE70" i="6"/>
  <c r="V73" i="6"/>
  <c r="W73" i="6" s="1"/>
  <c r="AB70" i="6"/>
  <c r="AC70" i="6"/>
  <c r="AI69" i="6"/>
  <c r="AL69" i="6" s="1"/>
  <c r="AM69" i="6" s="1"/>
  <c r="AH69" i="6" s="1"/>
  <c r="AG69" i="6"/>
  <c r="Q73" i="6"/>
  <c r="N71" i="6"/>
  <c r="T71" i="6"/>
  <c r="G75" i="6"/>
  <c r="H75" i="6" s="1"/>
  <c r="A76" i="2"/>
  <c r="D12" i="5"/>
  <c r="C76" i="6"/>
  <c r="E76" i="6"/>
  <c r="F76" i="6"/>
  <c r="D76" i="6"/>
  <c r="AL78" i="5"/>
  <c r="T73" i="6" l="1"/>
  <c r="X73" i="6" s="1"/>
  <c r="Y73" i="6" s="1"/>
  <c r="V74" i="6"/>
  <c r="W74" i="6" s="1"/>
  <c r="K74" i="6"/>
  <c r="J74" i="6"/>
  <c r="G12" i="5"/>
  <c r="I75" i="6"/>
  <c r="K75" i="6" s="1"/>
  <c r="AO69" i="6"/>
  <c r="AP69" i="6"/>
  <c r="AJ69" i="6"/>
  <c r="AK69" i="6" s="1"/>
  <c r="AF69" i="6" s="1"/>
  <c r="AN69" i="6"/>
  <c r="AI70" i="6"/>
  <c r="AL70" i="6" s="1"/>
  <c r="AM70" i="6" s="1"/>
  <c r="AH70" i="6" s="1"/>
  <c r="AG70" i="6"/>
  <c r="Q74" i="6"/>
  <c r="R71" i="6"/>
  <c r="O71" i="6"/>
  <c r="O72" i="6" s="1"/>
  <c r="O73" i="6" s="1"/>
  <c r="X71" i="6"/>
  <c r="U71" i="6"/>
  <c r="U72" i="6" s="1"/>
  <c r="U73" i="6" s="1"/>
  <c r="M75" i="6"/>
  <c r="P75" i="6" s="1"/>
  <c r="G76" i="6"/>
  <c r="H76" i="6" s="1"/>
  <c r="A77" i="2"/>
  <c r="F12" i="5"/>
  <c r="E12" i="5"/>
  <c r="C77" i="6"/>
  <c r="D77" i="6"/>
  <c r="E77" i="6"/>
  <c r="F77" i="6"/>
  <c r="AL79" i="5"/>
  <c r="L74" i="6" l="1"/>
  <c r="T74" i="6" s="1"/>
  <c r="X74" i="6" s="1"/>
  <c r="Y74" i="6" s="1"/>
  <c r="J75" i="6"/>
  <c r="L75" i="6" s="1"/>
  <c r="N75" i="6" s="1"/>
  <c r="R75" i="6" s="1"/>
  <c r="I76" i="6"/>
  <c r="K76" i="6" s="1"/>
  <c r="AO70" i="6"/>
  <c r="AP70" i="6"/>
  <c r="AJ70" i="6"/>
  <c r="AK70" i="6" s="1"/>
  <c r="AF70" i="6" s="1"/>
  <c r="AN70" i="6"/>
  <c r="Q75" i="6"/>
  <c r="V75" i="6"/>
  <c r="W75" i="6" s="1"/>
  <c r="Y71" i="6"/>
  <c r="AA71" i="6" s="1"/>
  <c r="Y72" i="6"/>
  <c r="AA72" i="6" s="1"/>
  <c r="S71" i="6"/>
  <c r="Z71" i="6" s="1"/>
  <c r="S72" i="6"/>
  <c r="Z72" i="6" s="1"/>
  <c r="M76" i="6"/>
  <c r="P76" i="6" s="1"/>
  <c r="G77" i="6"/>
  <c r="H77" i="6" s="1"/>
  <c r="AA73" i="6"/>
  <c r="Z73" i="6"/>
  <c r="A78" i="2"/>
  <c r="C78" i="6"/>
  <c r="F78" i="6"/>
  <c r="D78" i="6"/>
  <c r="E78" i="6"/>
  <c r="AL80" i="5"/>
  <c r="U74" i="6" l="1"/>
  <c r="AA74" i="6" s="1"/>
  <c r="N74" i="6"/>
  <c r="R74" i="6" s="1"/>
  <c r="S74" i="6" s="1"/>
  <c r="J76" i="6"/>
  <c r="L76" i="6" s="1"/>
  <c r="Q76" i="6"/>
  <c r="AD71" i="6"/>
  <c r="AE71" i="6"/>
  <c r="AD73" i="6"/>
  <c r="AE73" i="6"/>
  <c r="AD72" i="6"/>
  <c r="AE72" i="6"/>
  <c r="AB72" i="6"/>
  <c r="AC72" i="6"/>
  <c r="AB71" i="6"/>
  <c r="AC71" i="6"/>
  <c r="AB73" i="6"/>
  <c r="AC73" i="6"/>
  <c r="V76" i="6"/>
  <c r="W76" i="6" s="1"/>
  <c r="T75" i="6"/>
  <c r="X75" i="6" s="1"/>
  <c r="Y75" i="6" s="1"/>
  <c r="I77" i="6"/>
  <c r="K77" i="6" s="1"/>
  <c r="M77" i="6"/>
  <c r="P77" i="6" s="1"/>
  <c r="G78" i="6"/>
  <c r="H78" i="6" s="1"/>
  <c r="A79" i="2"/>
  <c r="C79" i="6"/>
  <c r="E79" i="6"/>
  <c r="D79" i="6"/>
  <c r="F79" i="6"/>
  <c r="AL81" i="5"/>
  <c r="S75" i="6" l="1"/>
  <c r="O74" i="6"/>
  <c r="O75" i="6" s="1"/>
  <c r="AI72" i="6"/>
  <c r="AL72" i="6" s="1"/>
  <c r="Q77" i="6"/>
  <c r="AG72" i="6"/>
  <c r="AJ72" i="6" s="1"/>
  <c r="I78" i="6"/>
  <c r="K78" i="6" s="1"/>
  <c r="U75" i="6"/>
  <c r="AA75" i="6" s="1"/>
  <c r="AG71" i="6"/>
  <c r="V77" i="6"/>
  <c r="W77" i="6" s="1"/>
  <c r="AD74" i="6"/>
  <c r="AE74" i="6"/>
  <c r="AI71" i="6"/>
  <c r="AL71" i="6" s="1"/>
  <c r="AM71" i="6" s="1"/>
  <c r="AI73" i="6"/>
  <c r="AL73" i="6" s="1"/>
  <c r="AG73" i="6"/>
  <c r="T76" i="6"/>
  <c r="X76" i="6" s="1"/>
  <c r="Y76" i="6" s="1"/>
  <c r="N76" i="6"/>
  <c r="R76" i="6" s="1"/>
  <c r="S76" i="6" s="1"/>
  <c r="J77" i="6"/>
  <c r="L77" i="6" s="1"/>
  <c r="M78" i="6"/>
  <c r="P78" i="6" s="1"/>
  <c r="G79" i="6"/>
  <c r="H79" i="6" s="1"/>
  <c r="M79" i="6" s="1"/>
  <c r="A80" i="2"/>
  <c r="C80" i="6"/>
  <c r="F80" i="6"/>
  <c r="D80" i="6"/>
  <c r="E80" i="6"/>
  <c r="AL82" i="5"/>
  <c r="Z74" i="6" l="1"/>
  <c r="AC74" i="6" s="1"/>
  <c r="AI74" i="6" s="1"/>
  <c r="AL74" i="6" s="1"/>
  <c r="Z75" i="6"/>
  <c r="AC75" i="6" s="1"/>
  <c r="Q78" i="6"/>
  <c r="J78" i="6"/>
  <c r="L78" i="6" s="1"/>
  <c r="N78" i="6" s="1"/>
  <c r="R78" i="6" s="1"/>
  <c r="AP72" i="6"/>
  <c r="U76" i="6"/>
  <c r="AA76" i="6" s="1"/>
  <c r="AO72" i="6"/>
  <c r="AN72" i="6"/>
  <c r="I79" i="6"/>
  <c r="K79" i="6" s="1"/>
  <c r="O76" i="6"/>
  <c r="Z76" i="6" s="1"/>
  <c r="AP73" i="6"/>
  <c r="AP71" i="6"/>
  <c r="AO73" i="6"/>
  <c r="AO71" i="6"/>
  <c r="AJ73" i="6"/>
  <c r="AN73" i="6"/>
  <c r="AJ71" i="6"/>
  <c r="AK71" i="6" s="1"/>
  <c r="AF71" i="6" s="1"/>
  <c r="AN71" i="6"/>
  <c r="AM72" i="6"/>
  <c r="AH72" i="6" s="1"/>
  <c r="AH71" i="6"/>
  <c r="AD75" i="6"/>
  <c r="AE75" i="6"/>
  <c r="V78" i="6"/>
  <c r="W78" i="6" s="1"/>
  <c r="T77" i="6"/>
  <c r="X77" i="6" s="1"/>
  <c r="Y77" i="6" s="1"/>
  <c r="N77" i="6"/>
  <c r="R77" i="6" s="1"/>
  <c r="S77" i="6" s="1"/>
  <c r="G80" i="6"/>
  <c r="I80" i="6" s="1"/>
  <c r="P79" i="6"/>
  <c r="V79" i="6"/>
  <c r="C81" i="6"/>
  <c r="E81" i="6"/>
  <c r="D81" i="6"/>
  <c r="F81" i="6"/>
  <c r="AL83" i="5"/>
  <c r="AB74" i="6" l="1"/>
  <c r="AG74" i="6" s="1"/>
  <c r="AO74" i="6" s="1"/>
  <c r="Q79" i="6"/>
  <c r="AB75" i="6"/>
  <c r="AG75" i="6" s="1"/>
  <c r="J79" i="6"/>
  <c r="L79" i="6" s="1"/>
  <c r="O77" i="6"/>
  <c r="Z77" i="6" s="1"/>
  <c r="H80" i="6"/>
  <c r="M80" i="6" s="1"/>
  <c r="V80" i="6" s="1"/>
  <c r="T78" i="6"/>
  <c r="X78" i="6" s="1"/>
  <c r="Y78" i="6" s="1"/>
  <c r="AK72" i="6"/>
  <c r="AM73" i="6"/>
  <c r="AH73" i="6" s="1"/>
  <c r="S78" i="6"/>
  <c r="AD76" i="6"/>
  <c r="AE76" i="6"/>
  <c r="U77" i="6"/>
  <c r="AA77" i="6" s="1"/>
  <c r="W79" i="6"/>
  <c r="AB76" i="6"/>
  <c r="AC76" i="6"/>
  <c r="AI75" i="6"/>
  <c r="AL75" i="6" s="1"/>
  <c r="G81" i="6"/>
  <c r="H81" i="6" s="1"/>
  <c r="M81" i="6" s="1"/>
  <c r="A82" i="2"/>
  <c r="C82" i="6"/>
  <c r="D82" i="6"/>
  <c r="E82" i="6"/>
  <c r="F82" i="6"/>
  <c r="AL84" i="5"/>
  <c r="AN74" i="6" l="1"/>
  <c r="AP74" i="6"/>
  <c r="AJ74" i="6"/>
  <c r="O78" i="6"/>
  <c r="Z78" i="6" s="1"/>
  <c r="W80" i="6"/>
  <c r="J80" i="6"/>
  <c r="K80" i="6"/>
  <c r="U78" i="6"/>
  <c r="AA78" i="6" s="1"/>
  <c r="I81" i="6"/>
  <c r="K81" i="6" s="1"/>
  <c r="AO75" i="6"/>
  <c r="AP75" i="6"/>
  <c r="AM74" i="6"/>
  <c r="AH74" i="6" s="1"/>
  <c r="AF72" i="6"/>
  <c r="AK73" i="6"/>
  <c r="AJ75" i="6"/>
  <c r="AN75" i="6"/>
  <c r="AD77" i="6"/>
  <c r="AE77" i="6"/>
  <c r="AB77" i="6"/>
  <c r="AC77" i="6"/>
  <c r="AI76" i="6"/>
  <c r="AL76" i="6" s="1"/>
  <c r="AG76" i="6"/>
  <c r="P80" i="6"/>
  <c r="Q80" i="6" s="1"/>
  <c r="T79" i="6"/>
  <c r="X79" i="6" s="1"/>
  <c r="Y79" i="6" s="1"/>
  <c r="N79" i="6"/>
  <c r="R79" i="6" s="1"/>
  <c r="S79" i="6" s="1"/>
  <c r="G82" i="6"/>
  <c r="H82" i="6" s="1"/>
  <c r="A83" i="2"/>
  <c r="P81" i="6"/>
  <c r="V81" i="6"/>
  <c r="W81" i="6" s="1"/>
  <c r="C83" i="6"/>
  <c r="D83" i="6"/>
  <c r="F83" i="6"/>
  <c r="E83" i="6"/>
  <c r="AL85" i="5"/>
  <c r="J81" i="6" l="1"/>
  <c r="L81" i="6" s="1"/>
  <c r="N81" i="6" s="1"/>
  <c r="R81" i="6" s="1"/>
  <c r="L80" i="6"/>
  <c r="N80" i="6" s="1"/>
  <c r="R80" i="6" s="1"/>
  <c r="S80" i="6" s="1"/>
  <c r="I82" i="6"/>
  <c r="K82" i="6" s="1"/>
  <c r="AP76" i="6"/>
  <c r="Q81" i="6"/>
  <c r="AM75" i="6"/>
  <c r="AH75" i="6" s="1"/>
  <c r="AO76" i="6"/>
  <c r="AF73" i="6"/>
  <c r="AK74" i="6"/>
  <c r="AJ76" i="6"/>
  <c r="AN76" i="6"/>
  <c r="U79" i="6"/>
  <c r="AA79" i="6" s="1"/>
  <c r="AD78" i="6"/>
  <c r="AE78" i="6"/>
  <c r="AB78" i="6"/>
  <c r="AC78" i="6"/>
  <c r="AI77" i="6"/>
  <c r="AL77" i="6" s="1"/>
  <c r="AG77" i="6"/>
  <c r="O79" i="6"/>
  <c r="Z79" i="6" s="1"/>
  <c r="M82" i="6"/>
  <c r="P82" i="6" s="1"/>
  <c r="G83" i="6"/>
  <c r="H83" i="6" s="1"/>
  <c r="A84" i="2"/>
  <c r="C84" i="6"/>
  <c r="E84" i="6"/>
  <c r="D84" i="6"/>
  <c r="F84" i="6"/>
  <c r="AL86" i="5"/>
  <c r="J82" i="6" l="1"/>
  <c r="L82" i="6" s="1"/>
  <c r="T82" i="6" s="1"/>
  <c r="T80" i="6"/>
  <c r="X80" i="6" s="1"/>
  <c r="Y80" i="6" s="1"/>
  <c r="S81" i="6"/>
  <c r="Q82" i="6"/>
  <c r="O80" i="6"/>
  <c r="Z80" i="6" s="1"/>
  <c r="I83" i="6"/>
  <c r="J83" i="6" s="1"/>
  <c r="AO77" i="6"/>
  <c r="AP77" i="6"/>
  <c r="AM76" i="6"/>
  <c r="AH76" i="6" s="1"/>
  <c r="AF74" i="6"/>
  <c r="AK75" i="6"/>
  <c r="AJ77" i="6"/>
  <c r="AN77" i="6"/>
  <c r="AI78" i="6"/>
  <c r="AL78" i="6" s="1"/>
  <c r="AD79" i="6"/>
  <c r="AE79" i="6"/>
  <c r="AB79" i="6"/>
  <c r="AC79" i="6"/>
  <c r="AG78" i="6"/>
  <c r="T81" i="6"/>
  <c r="X81" i="6" s="1"/>
  <c r="V82" i="6"/>
  <c r="W82" i="6" s="1"/>
  <c r="M83" i="6"/>
  <c r="V83" i="6" s="1"/>
  <c r="G84" i="6"/>
  <c r="H84" i="6" s="1"/>
  <c r="A85" i="2"/>
  <c r="C85" i="6"/>
  <c r="F85" i="6"/>
  <c r="D85" i="6"/>
  <c r="E85" i="6"/>
  <c r="AL87" i="5"/>
  <c r="Y81" i="6" l="1"/>
  <c r="U80" i="6"/>
  <c r="AA80" i="6" s="1"/>
  <c r="AD80" i="6" s="1"/>
  <c r="O81" i="6"/>
  <c r="Z81" i="6" s="1"/>
  <c r="I84" i="6"/>
  <c r="K84" i="6" s="1"/>
  <c r="K83" i="6"/>
  <c r="L83" i="6" s="1"/>
  <c r="N83" i="6" s="1"/>
  <c r="W83" i="6"/>
  <c r="AO78" i="6"/>
  <c r="AP78" i="6"/>
  <c r="AM77" i="6"/>
  <c r="AH77" i="6" s="1"/>
  <c r="AF75" i="6"/>
  <c r="AK76" i="6"/>
  <c r="AJ78" i="6"/>
  <c r="AN78" i="6"/>
  <c r="P83" i="6"/>
  <c r="Q83" i="6" s="1"/>
  <c r="AB80" i="6"/>
  <c r="AC80" i="6"/>
  <c r="N82" i="6"/>
  <c r="R82" i="6" s="1"/>
  <c r="S82" i="6" s="1"/>
  <c r="AI79" i="6"/>
  <c r="AL79" i="6" s="1"/>
  <c r="AG79" i="6"/>
  <c r="X82" i="6"/>
  <c r="Y82" i="6" s="1"/>
  <c r="M84" i="6"/>
  <c r="P84" i="6" s="1"/>
  <c r="G85" i="6"/>
  <c r="H85" i="6" s="1"/>
  <c r="A86" i="2"/>
  <c r="B12" i="5"/>
  <c r="H12" i="5"/>
  <c r="I12" i="5"/>
  <c r="C86" i="6"/>
  <c r="D86" i="6"/>
  <c r="E86" i="6"/>
  <c r="F86" i="6"/>
  <c r="AL88" i="5"/>
  <c r="J84" i="6" l="1"/>
  <c r="L84" i="6" s="1"/>
  <c r="T84" i="6" s="1"/>
  <c r="AE80" i="6"/>
  <c r="AI80" i="6" s="1"/>
  <c r="AL80" i="6" s="1"/>
  <c r="U81" i="6"/>
  <c r="AA81" i="6" s="1"/>
  <c r="AE81" i="6" s="1"/>
  <c r="Q84" i="6"/>
  <c r="O82" i="6"/>
  <c r="Z82" i="6" s="1"/>
  <c r="AO79" i="6"/>
  <c r="AP79" i="6"/>
  <c r="AM78" i="6"/>
  <c r="AH78" i="6" s="1"/>
  <c r="AF76" i="6"/>
  <c r="AK77" i="6"/>
  <c r="AJ79" i="6"/>
  <c r="AN79" i="6"/>
  <c r="R83" i="6"/>
  <c r="S83" i="6" s="1"/>
  <c r="AB81" i="6"/>
  <c r="AC81" i="6"/>
  <c r="AG80" i="6"/>
  <c r="T83" i="6"/>
  <c r="X83" i="6" s="1"/>
  <c r="Y83" i="6" s="1"/>
  <c r="V84" i="6"/>
  <c r="W84" i="6" s="1"/>
  <c r="I85" i="6"/>
  <c r="J85" i="6" s="1"/>
  <c r="M85" i="6"/>
  <c r="V85" i="6" s="1"/>
  <c r="G86" i="6"/>
  <c r="H86" i="6" s="1"/>
  <c r="A87" i="2"/>
  <c r="C87" i="6"/>
  <c r="F87" i="6"/>
  <c r="D87" i="6"/>
  <c r="E87" i="6"/>
  <c r="AL89" i="5"/>
  <c r="AD81" i="6" l="1"/>
  <c r="AG81" i="6" s="1"/>
  <c r="U82" i="6"/>
  <c r="AA82" i="6" s="1"/>
  <c r="AD82" i="6" s="1"/>
  <c r="O83" i="6"/>
  <c r="Z83" i="6" s="1"/>
  <c r="I86" i="6"/>
  <c r="J86" i="6" s="1"/>
  <c r="P85" i="6"/>
  <c r="Q85" i="6" s="1"/>
  <c r="AM79" i="6"/>
  <c r="AH79" i="6" s="1"/>
  <c r="AO80" i="6"/>
  <c r="AP80" i="6"/>
  <c r="AF77" i="6"/>
  <c r="AK78" i="6"/>
  <c r="AJ80" i="6"/>
  <c r="AN80" i="6"/>
  <c r="AB82" i="6"/>
  <c r="AC82" i="6"/>
  <c r="AI81" i="6"/>
  <c r="AL81" i="6" s="1"/>
  <c r="W85" i="6"/>
  <c r="X84" i="6"/>
  <c r="Y84" i="6" s="1"/>
  <c r="N84" i="6"/>
  <c r="R84" i="6" s="1"/>
  <c r="S84" i="6" s="1"/>
  <c r="K85" i="6"/>
  <c r="L85" i="6" s="1"/>
  <c r="N85" i="6" s="1"/>
  <c r="M86" i="6"/>
  <c r="P86" i="6" s="1"/>
  <c r="G87" i="6"/>
  <c r="I87" i="6" s="1"/>
  <c r="A88" i="2"/>
  <c r="C88" i="6"/>
  <c r="E88" i="6"/>
  <c r="D88" i="6"/>
  <c r="F88" i="6"/>
  <c r="AL90" i="5"/>
  <c r="AE82" i="6" l="1"/>
  <c r="K86" i="6"/>
  <c r="L86" i="6" s="1"/>
  <c r="N86" i="6" s="1"/>
  <c r="U83" i="6"/>
  <c r="AA83" i="6" s="1"/>
  <c r="AD83" i="6" s="1"/>
  <c r="Q86" i="6"/>
  <c r="O84" i="6"/>
  <c r="O85" i="6" s="1"/>
  <c r="H87" i="6"/>
  <c r="J87" i="6" s="1"/>
  <c r="R85" i="6"/>
  <c r="S85" i="6" s="1"/>
  <c r="AM80" i="6"/>
  <c r="AH80" i="6" s="1"/>
  <c r="AO81" i="6"/>
  <c r="AP81" i="6"/>
  <c r="AF78" i="6"/>
  <c r="AK79" i="6"/>
  <c r="AJ81" i="6"/>
  <c r="AN81" i="6"/>
  <c r="AB83" i="6"/>
  <c r="AC83" i="6"/>
  <c r="AI82" i="6"/>
  <c r="AL82" i="6" s="1"/>
  <c r="AG82" i="6"/>
  <c r="V86" i="6"/>
  <c r="W86" i="6" s="1"/>
  <c r="T85" i="6"/>
  <c r="X85" i="6" s="1"/>
  <c r="Y85" i="6" s="1"/>
  <c r="G88" i="6"/>
  <c r="H88" i="6" s="1"/>
  <c r="A89" i="2"/>
  <c r="C89" i="6"/>
  <c r="D89" i="6"/>
  <c r="F89" i="6"/>
  <c r="E89" i="6"/>
  <c r="AL91" i="5"/>
  <c r="Z84" i="6" l="1"/>
  <c r="AC84" i="6" s="1"/>
  <c r="AE83" i="6"/>
  <c r="AI83" i="6" s="1"/>
  <c r="AL83" i="6" s="1"/>
  <c r="U84" i="6"/>
  <c r="AA84" i="6" s="1"/>
  <c r="AE84" i="6" s="1"/>
  <c r="M87" i="6"/>
  <c r="V87" i="6" s="1"/>
  <c r="W87" i="6" s="1"/>
  <c r="K87" i="6"/>
  <c r="L87" i="6" s="1"/>
  <c r="R86" i="6"/>
  <c r="S86" i="6" s="1"/>
  <c r="AM81" i="6"/>
  <c r="AH81" i="6" s="1"/>
  <c r="I88" i="6"/>
  <c r="J88" i="6" s="1"/>
  <c r="AP82" i="6"/>
  <c r="AO82" i="6"/>
  <c r="AF79" i="6"/>
  <c r="AK80" i="6"/>
  <c r="AJ82" i="6"/>
  <c r="AN82" i="6"/>
  <c r="AM82" i="6"/>
  <c r="AH82" i="6" s="1"/>
  <c r="AG83" i="6"/>
  <c r="T86" i="6"/>
  <c r="X86" i="6" s="1"/>
  <c r="Y86" i="6" s="1"/>
  <c r="M88" i="6"/>
  <c r="V88" i="6" s="1"/>
  <c r="G89" i="6"/>
  <c r="H89" i="6" s="1"/>
  <c r="M89" i="6" s="1"/>
  <c r="A90" i="2"/>
  <c r="Z85" i="6"/>
  <c r="O86" i="6"/>
  <c r="C90" i="6"/>
  <c r="E90" i="6"/>
  <c r="D90" i="6"/>
  <c r="F90" i="6"/>
  <c r="AL92" i="5"/>
  <c r="AB84" i="6" l="1"/>
  <c r="AD84" i="6"/>
  <c r="U85" i="6"/>
  <c r="AA85" i="6" s="1"/>
  <c r="AD85" i="6" s="1"/>
  <c r="P87" i="6"/>
  <c r="Q87" i="6" s="1"/>
  <c r="K88" i="6"/>
  <c r="L88" i="6" s="1"/>
  <c r="W88" i="6"/>
  <c r="I89" i="6"/>
  <c r="K89" i="6" s="1"/>
  <c r="AO83" i="6"/>
  <c r="AP83" i="6"/>
  <c r="AF80" i="6"/>
  <c r="AK81" i="6"/>
  <c r="AJ83" i="6"/>
  <c r="AN83" i="6"/>
  <c r="P88" i="6"/>
  <c r="AM83" i="6"/>
  <c r="AH83" i="6" s="1"/>
  <c r="AB85" i="6"/>
  <c r="AC85" i="6"/>
  <c r="AI84" i="6"/>
  <c r="AL84" i="6" s="1"/>
  <c r="N87" i="6"/>
  <c r="T87" i="6"/>
  <c r="X87" i="6" s="1"/>
  <c r="Y87" i="6" s="1"/>
  <c r="G90" i="6"/>
  <c r="I90" i="6" s="1"/>
  <c r="Z86" i="6"/>
  <c r="A91" i="2"/>
  <c r="P89" i="6"/>
  <c r="V89" i="6"/>
  <c r="D13" i="5"/>
  <c r="C91" i="6"/>
  <c r="D91" i="6"/>
  <c r="E91" i="6"/>
  <c r="F91" i="6"/>
  <c r="AL93" i="5"/>
  <c r="AG84" i="6" l="1"/>
  <c r="AO84" i="6" s="1"/>
  <c r="U86" i="6"/>
  <c r="AA86" i="6" s="1"/>
  <c r="AE86" i="6" s="1"/>
  <c r="AE85" i="6"/>
  <c r="AI85" i="6" s="1"/>
  <c r="AL85" i="6" s="1"/>
  <c r="R87" i="6"/>
  <c r="S87" i="6" s="1"/>
  <c r="Q88" i="6"/>
  <c r="Q89" i="6" s="1"/>
  <c r="W89" i="6"/>
  <c r="J89" i="6"/>
  <c r="L89" i="6" s="1"/>
  <c r="N89" i="6" s="1"/>
  <c r="R89" i="6" s="1"/>
  <c r="G13" i="5"/>
  <c r="H90" i="6"/>
  <c r="M90" i="6" s="1"/>
  <c r="V90" i="6" s="1"/>
  <c r="AP84" i="6"/>
  <c r="AF81" i="6"/>
  <c r="AK82" i="6"/>
  <c r="AN84" i="6"/>
  <c r="AM84" i="6"/>
  <c r="AH84" i="6" s="1"/>
  <c r="AB86" i="6"/>
  <c r="AC86" i="6"/>
  <c r="AG85" i="6"/>
  <c r="O87" i="6"/>
  <c r="N88" i="6"/>
  <c r="R88" i="6" s="1"/>
  <c r="T88" i="6"/>
  <c r="X88" i="6" s="1"/>
  <c r="Y88" i="6" s="1"/>
  <c r="G91" i="6"/>
  <c r="I91" i="6" s="1"/>
  <c r="A92" i="2"/>
  <c r="F13" i="5"/>
  <c r="E13" i="5"/>
  <c r="C92" i="6"/>
  <c r="E92" i="6"/>
  <c r="D92" i="6"/>
  <c r="F92" i="6"/>
  <c r="AL94" i="5"/>
  <c r="AJ84" i="6" l="1"/>
  <c r="AD86" i="6"/>
  <c r="AG86" i="6" s="1"/>
  <c r="U87" i="6"/>
  <c r="AA87" i="6" s="1"/>
  <c r="AE87" i="6" s="1"/>
  <c r="Z87" i="6"/>
  <c r="AB87" i="6" s="1"/>
  <c r="S88" i="6"/>
  <c r="W90" i="6"/>
  <c r="J90" i="6"/>
  <c r="K90" i="6"/>
  <c r="P90" i="6"/>
  <c r="Q90" i="6" s="1"/>
  <c r="T89" i="6"/>
  <c r="X89" i="6" s="1"/>
  <c r="Y89" i="6" s="1"/>
  <c r="H91" i="6"/>
  <c r="M91" i="6" s="1"/>
  <c r="V91" i="6" s="1"/>
  <c r="O88" i="6"/>
  <c r="AO85" i="6"/>
  <c r="AP85" i="6"/>
  <c r="AF82" i="6"/>
  <c r="AK83" i="6"/>
  <c r="AJ85" i="6"/>
  <c r="AN85" i="6"/>
  <c r="AM85" i="6"/>
  <c r="AH85" i="6" s="1"/>
  <c r="AI86" i="6"/>
  <c r="AL86" i="6" s="1"/>
  <c r="S89" i="6"/>
  <c r="G92" i="6"/>
  <c r="H92" i="6" s="1"/>
  <c r="A93" i="2"/>
  <c r="AD87" i="6" l="1"/>
  <c r="U88" i="6"/>
  <c r="AA88" i="6" s="1"/>
  <c r="AC87" i="6"/>
  <c r="Z88" i="6"/>
  <c r="W91" i="6"/>
  <c r="L90" i="6"/>
  <c r="P91" i="6"/>
  <c r="Q91" i="6" s="1"/>
  <c r="K91" i="6"/>
  <c r="J91" i="6"/>
  <c r="O89" i="6"/>
  <c r="AP86" i="6"/>
  <c r="C93" i="6"/>
  <c r="E93" i="6"/>
  <c r="D93" i="6"/>
  <c r="F93" i="6"/>
  <c r="AL95" i="5"/>
  <c r="U89" i="6" l="1"/>
  <c r="AA89" i="6" s="1"/>
  <c r="AO86" i="6"/>
  <c r="AF83" i="6"/>
  <c r="AK84" i="6"/>
  <c r="AJ86" i="6"/>
  <c r="AN86" i="6"/>
  <c r="AM86" i="6"/>
  <c r="AH86" i="6" s="1"/>
  <c r="AD88" i="6"/>
  <c r="AE88" i="6"/>
  <c r="AB88" i="6"/>
  <c r="AC88" i="6"/>
  <c r="AI87" i="6"/>
  <c r="AL87" i="6" s="1"/>
  <c r="AG87" i="6"/>
  <c r="N90" i="6"/>
  <c r="R90" i="6" s="1"/>
  <c r="S90" i="6" s="1"/>
  <c r="T90" i="6"/>
  <c r="X90" i="6" s="1"/>
  <c r="Y90" i="6" s="1"/>
  <c r="M92" i="6"/>
  <c r="P92" i="6" s="1"/>
  <c r="Q92" i="6" s="1"/>
  <c r="I92" i="6"/>
  <c r="J92" i="6" s="1"/>
  <c r="L91" i="6"/>
  <c r="N91" i="6" s="1"/>
  <c r="R91" i="6" s="1"/>
  <c r="G93" i="6"/>
  <c r="I93" i="6" s="1"/>
  <c r="A94" i="2"/>
  <c r="Z89" i="6"/>
  <c r="O90" i="6"/>
  <c r="C94" i="6"/>
  <c r="F94" i="6"/>
  <c r="E94" i="6"/>
  <c r="D94" i="6"/>
  <c r="AL96" i="5"/>
  <c r="U90" i="6" l="1"/>
  <c r="AA90" i="6" s="1"/>
  <c r="V92" i="6"/>
  <c r="W92" i="6" s="1"/>
  <c r="H93" i="6"/>
  <c r="K93" i="6" s="1"/>
  <c r="AO87" i="6"/>
  <c r="AP87" i="6"/>
  <c r="AF84" i="6"/>
  <c r="AK85" i="6"/>
  <c r="AJ87" i="6"/>
  <c r="AN87" i="6"/>
  <c r="AM87" i="6"/>
  <c r="AH87" i="6" s="1"/>
  <c r="AD89" i="6"/>
  <c r="AE89" i="6"/>
  <c r="AB89" i="6"/>
  <c r="AC89" i="6"/>
  <c r="AI88" i="6"/>
  <c r="AL88" i="6" s="1"/>
  <c r="AG88" i="6"/>
  <c r="S91" i="6"/>
  <c r="K92" i="6"/>
  <c r="L92" i="6" s="1"/>
  <c r="J93" i="6"/>
  <c r="T91" i="6"/>
  <c r="X91" i="6" s="1"/>
  <c r="Y91" i="6" s="1"/>
  <c r="G94" i="6"/>
  <c r="I94" i="6" s="1"/>
  <c r="Z90" i="6"/>
  <c r="O91" i="6"/>
  <c r="A95" i="2"/>
  <c r="B13" i="5"/>
  <c r="H13" i="5"/>
  <c r="I13" i="5"/>
  <c r="C95" i="6"/>
  <c r="E95" i="6"/>
  <c r="D95" i="6"/>
  <c r="F95" i="6"/>
  <c r="AL97" i="5"/>
  <c r="M93" i="6" l="1"/>
  <c r="V93" i="6" s="1"/>
  <c r="W93" i="6" s="1"/>
  <c r="H94" i="6"/>
  <c r="J94" i="6" s="1"/>
  <c r="AO88" i="6"/>
  <c r="AP88" i="6"/>
  <c r="AF85" i="6"/>
  <c r="AK86" i="6"/>
  <c r="AJ88" i="6"/>
  <c r="AN88" i="6"/>
  <c r="AM88" i="6"/>
  <c r="AH88" i="6" s="1"/>
  <c r="AD90" i="6"/>
  <c r="AE90" i="6"/>
  <c r="AB90" i="6"/>
  <c r="AC90" i="6"/>
  <c r="AI89" i="6"/>
  <c r="AL89" i="6" s="1"/>
  <c r="AG89" i="6"/>
  <c r="U91" i="6"/>
  <c r="AA91" i="6" s="1"/>
  <c r="L93" i="6"/>
  <c r="T93" i="6" s="1"/>
  <c r="T92" i="6"/>
  <c r="X92" i="6" s="1"/>
  <c r="Y92" i="6" s="1"/>
  <c r="N92" i="6"/>
  <c r="R92" i="6" s="1"/>
  <c r="S92" i="6" s="1"/>
  <c r="G95" i="6"/>
  <c r="H95" i="6" s="1"/>
  <c r="Z91" i="6"/>
  <c r="A96" i="2"/>
  <c r="C96" i="6"/>
  <c r="F96" i="6"/>
  <c r="D96" i="6"/>
  <c r="E96" i="6"/>
  <c r="AL98" i="5"/>
  <c r="X93" i="6" l="1"/>
  <c r="Y93" i="6" s="1"/>
  <c r="M94" i="6"/>
  <c r="V94" i="6" s="1"/>
  <c r="W94" i="6" s="1"/>
  <c r="K94" i="6"/>
  <c r="L94" i="6" s="1"/>
  <c r="N94" i="6" s="1"/>
  <c r="R94" i="6" s="1"/>
  <c r="P93" i="6"/>
  <c r="Q93" i="6" s="1"/>
  <c r="O92" i="6"/>
  <c r="Z92" i="6" s="1"/>
  <c r="AO89" i="6"/>
  <c r="AP89" i="6"/>
  <c r="AF86" i="6"/>
  <c r="AK87" i="6"/>
  <c r="AJ89" i="6"/>
  <c r="AN89" i="6"/>
  <c r="AM89" i="6"/>
  <c r="AH89" i="6" s="1"/>
  <c r="U92" i="6"/>
  <c r="AA92" i="6" s="1"/>
  <c r="N93" i="6"/>
  <c r="AD91" i="6"/>
  <c r="AE91" i="6"/>
  <c r="AB91" i="6"/>
  <c r="AC91" i="6"/>
  <c r="AI90" i="6"/>
  <c r="AL90" i="6" s="1"/>
  <c r="AG90" i="6"/>
  <c r="M95" i="6"/>
  <c r="V95" i="6" s="1"/>
  <c r="I95" i="6"/>
  <c r="K95" i="6" s="1"/>
  <c r="G96" i="6"/>
  <c r="H96" i="6" s="1"/>
  <c r="A97" i="2"/>
  <c r="C97" i="6"/>
  <c r="F97" i="6"/>
  <c r="D97" i="6"/>
  <c r="E97" i="6"/>
  <c r="AL99" i="5"/>
  <c r="P94" i="6" l="1"/>
  <c r="Q94" i="6" s="1"/>
  <c r="W95" i="6"/>
  <c r="R93" i="6"/>
  <c r="S93" i="6" s="1"/>
  <c r="O93" i="6"/>
  <c r="O94" i="6" s="1"/>
  <c r="U93" i="6"/>
  <c r="AA93" i="6" s="1"/>
  <c r="P95" i="6"/>
  <c r="AO90" i="6"/>
  <c r="AP90" i="6"/>
  <c r="AF87" i="6"/>
  <c r="AK88" i="6"/>
  <c r="AJ90" i="6"/>
  <c r="AN90" i="6"/>
  <c r="AM90" i="6"/>
  <c r="AH90" i="6" s="1"/>
  <c r="AD92" i="6"/>
  <c r="AE92" i="6"/>
  <c r="AB92" i="6"/>
  <c r="AC92" i="6"/>
  <c r="AI91" i="6"/>
  <c r="AL91" i="6" s="1"/>
  <c r="AG91" i="6"/>
  <c r="T94" i="6"/>
  <c r="X94" i="6" s="1"/>
  <c r="Y94" i="6" s="1"/>
  <c r="J95" i="6"/>
  <c r="L95" i="6" s="1"/>
  <c r="I96" i="6"/>
  <c r="K96" i="6" s="1"/>
  <c r="M96" i="6"/>
  <c r="P96" i="6" s="1"/>
  <c r="G97" i="6"/>
  <c r="I97" i="6" s="1"/>
  <c r="A98" i="2"/>
  <c r="B14" i="5"/>
  <c r="S94" i="6" l="1"/>
  <c r="Q95" i="6"/>
  <c r="Q96" i="6" s="1"/>
  <c r="Z93" i="6"/>
  <c r="H97" i="6"/>
  <c r="M97" i="6" s="1"/>
  <c r="U94" i="6"/>
  <c r="AP91" i="6"/>
  <c r="C98" i="6"/>
  <c r="D98" i="6"/>
  <c r="F98" i="6"/>
  <c r="E98" i="6"/>
  <c r="AL100" i="5"/>
  <c r="AO91" i="6" l="1"/>
  <c r="AF88" i="6"/>
  <c r="AK89" i="6"/>
  <c r="AJ91" i="6"/>
  <c r="AN91" i="6"/>
  <c r="V96" i="6"/>
  <c r="W96" i="6" s="1"/>
  <c r="AM91" i="6"/>
  <c r="AH91" i="6" s="1"/>
  <c r="AD93" i="6"/>
  <c r="AE93" i="6"/>
  <c r="AB93" i="6"/>
  <c r="AC93" i="6"/>
  <c r="AI92" i="6"/>
  <c r="AL92" i="6" s="1"/>
  <c r="AG92" i="6"/>
  <c r="T95" i="6"/>
  <c r="X95" i="6" s="1"/>
  <c r="Y95" i="6" s="1"/>
  <c r="N95" i="6"/>
  <c r="R95" i="6" s="1"/>
  <c r="S95" i="6" s="1"/>
  <c r="J96" i="6"/>
  <c r="L96" i="6" s="1"/>
  <c r="J97" i="6"/>
  <c r="K97" i="6"/>
  <c r="G98" i="6"/>
  <c r="H98" i="6" s="1"/>
  <c r="AA94" i="6"/>
  <c r="V97" i="6"/>
  <c r="P97" i="6"/>
  <c r="Q97" i="6" s="1"/>
  <c r="A99" i="2"/>
  <c r="Z94" i="6"/>
  <c r="D14" i="5"/>
  <c r="C99" i="6"/>
  <c r="D99" i="6"/>
  <c r="E99" i="6"/>
  <c r="F99" i="6"/>
  <c r="AL101" i="5"/>
  <c r="W97" i="6" l="1"/>
  <c r="G14" i="5"/>
  <c r="AO92" i="6"/>
  <c r="AP92" i="6"/>
  <c r="AF89" i="6"/>
  <c r="AK90" i="6"/>
  <c r="AJ92" i="6"/>
  <c r="AN92" i="6"/>
  <c r="AM92" i="6"/>
  <c r="AH92" i="6" s="1"/>
  <c r="AD94" i="6"/>
  <c r="AE94" i="6"/>
  <c r="AB94" i="6"/>
  <c r="AC94" i="6"/>
  <c r="AI93" i="6"/>
  <c r="AL93" i="6" s="1"/>
  <c r="AG93" i="6"/>
  <c r="O95" i="6"/>
  <c r="Z95" i="6" s="1"/>
  <c r="U95" i="6"/>
  <c r="AA95" i="6" s="1"/>
  <c r="T96" i="6"/>
  <c r="X96" i="6" s="1"/>
  <c r="Y96" i="6" s="1"/>
  <c r="N96" i="6"/>
  <c r="R96" i="6" s="1"/>
  <c r="S96" i="6" s="1"/>
  <c r="I98" i="6"/>
  <c r="J98" i="6" s="1"/>
  <c r="L97" i="6"/>
  <c r="M98" i="6"/>
  <c r="P98" i="6" s="1"/>
  <c r="Q98" i="6" s="1"/>
  <c r="G99" i="6"/>
  <c r="H99" i="6" s="1"/>
  <c r="M99" i="6" s="1"/>
  <c r="A100" i="2"/>
  <c r="H14" i="5"/>
  <c r="I14" i="5"/>
  <c r="F14" i="5"/>
  <c r="E14" i="5"/>
  <c r="O96" i="6" l="1"/>
  <c r="I99" i="6"/>
  <c r="U96" i="6"/>
  <c r="AP93" i="6"/>
  <c r="C100" i="6"/>
  <c r="D100" i="6"/>
  <c r="F100" i="6"/>
  <c r="E100" i="6"/>
  <c r="AL102" i="5"/>
  <c r="AO93" i="6" l="1"/>
  <c r="AF90" i="6"/>
  <c r="AK91" i="6"/>
  <c r="AJ93" i="6"/>
  <c r="AN93" i="6"/>
  <c r="AM93" i="6"/>
  <c r="AH93" i="6" s="1"/>
  <c r="AD95" i="6"/>
  <c r="AE95" i="6"/>
  <c r="AB95" i="6"/>
  <c r="AC95" i="6"/>
  <c r="AI94" i="6"/>
  <c r="AL94" i="6" s="1"/>
  <c r="AG94" i="6"/>
  <c r="V98" i="6"/>
  <c r="W98" i="6" s="1"/>
  <c r="K98" i="6"/>
  <c r="L98" i="6" s="1"/>
  <c r="T98" i="6" s="1"/>
  <c r="J99" i="6"/>
  <c r="T97" i="6"/>
  <c r="X97" i="6" s="1"/>
  <c r="Y97" i="6" s="1"/>
  <c r="N97" i="6"/>
  <c r="R97" i="6" s="1"/>
  <c r="S97" i="6" s="1"/>
  <c r="K99" i="6"/>
  <c r="G100" i="6"/>
  <c r="H100" i="6" s="1"/>
  <c r="A101" i="2"/>
  <c r="AA96" i="6"/>
  <c r="P99" i="6"/>
  <c r="Q99" i="6" s="1"/>
  <c r="V99" i="6"/>
  <c r="Z96" i="6"/>
  <c r="C101" i="6"/>
  <c r="E101" i="6"/>
  <c r="F101" i="6"/>
  <c r="D101" i="6"/>
  <c r="AL103" i="5"/>
  <c r="I100" i="6" l="1"/>
  <c r="J100" i="6" s="1"/>
  <c r="U97" i="6"/>
  <c r="AA97" i="6" s="1"/>
  <c r="AO94" i="6"/>
  <c r="AP94" i="6"/>
  <c r="AF91" i="6"/>
  <c r="AK92" i="6"/>
  <c r="AJ94" i="6"/>
  <c r="AN94" i="6"/>
  <c r="W99" i="6"/>
  <c r="AI95" i="6"/>
  <c r="AL95" i="6" s="1"/>
  <c r="AM94" i="6"/>
  <c r="AD96" i="6"/>
  <c r="AE96" i="6"/>
  <c r="AB96" i="6"/>
  <c r="AC96" i="6"/>
  <c r="X98" i="6"/>
  <c r="Y98" i="6" s="1"/>
  <c r="AG95" i="6"/>
  <c r="N98" i="6"/>
  <c r="R98" i="6" s="1"/>
  <c r="S98" i="6" s="1"/>
  <c r="M100" i="6"/>
  <c r="P100" i="6" s="1"/>
  <c r="Q100" i="6" s="1"/>
  <c r="O97" i="6"/>
  <c r="Z97" i="6" s="1"/>
  <c r="L99" i="6"/>
  <c r="G101" i="6"/>
  <c r="H101" i="6" s="1"/>
  <c r="M101" i="6" s="1"/>
  <c r="A102" i="2"/>
  <c r="C102" i="6"/>
  <c r="E102" i="6"/>
  <c r="D102" i="6"/>
  <c r="F102" i="6"/>
  <c r="AL104" i="5"/>
  <c r="K100" i="6" l="1"/>
  <c r="L100" i="6" s="1"/>
  <c r="T100" i="6" s="1"/>
  <c r="U98" i="6"/>
  <c r="AA98" i="6" s="1"/>
  <c r="I101" i="6"/>
  <c r="K101" i="6" s="1"/>
  <c r="AO95" i="6"/>
  <c r="AP95" i="6"/>
  <c r="AF92" i="6"/>
  <c r="AK93" i="6"/>
  <c r="AJ95" i="6"/>
  <c r="AN95" i="6"/>
  <c r="AM95" i="6"/>
  <c r="AH95" i="6" s="1"/>
  <c r="AH94" i="6"/>
  <c r="AD97" i="6"/>
  <c r="AE97" i="6"/>
  <c r="AB97" i="6"/>
  <c r="AC97" i="6"/>
  <c r="AI96" i="6"/>
  <c r="AL96" i="6" s="1"/>
  <c r="AG96" i="6"/>
  <c r="V100" i="6"/>
  <c r="W100" i="6" s="1"/>
  <c r="O98" i="6"/>
  <c r="Z98" i="6" s="1"/>
  <c r="T99" i="6"/>
  <c r="X99" i="6" s="1"/>
  <c r="Y99" i="6" s="1"/>
  <c r="N99" i="6"/>
  <c r="R99" i="6" s="1"/>
  <c r="S99" i="6" s="1"/>
  <c r="G102" i="6"/>
  <c r="I102" i="6" s="1"/>
  <c r="A103" i="2"/>
  <c r="P101" i="6"/>
  <c r="Q101" i="6" s="1"/>
  <c r="V101" i="6"/>
  <c r="B15" i="5"/>
  <c r="C103" i="6"/>
  <c r="E103" i="6"/>
  <c r="D103" i="6"/>
  <c r="F103" i="6"/>
  <c r="AL105" i="5"/>
  <c r="J101" i="6" l="1"/>
  <c r="W101" i="6"/>
  <c r="H102" i="6"/>
  <c r="K102" i="6" s="1"/>
  <c r="AO96" i="6"/>
  <c r="AP96" i="6"/>
  <c r="AF93" i="6"/>
  <c r="AK94" i="6"/>
  <c r="AJ96" i="6"/>
  <c r="AN96" i="6"/>
  <c r="AM96" i="6"/>
  <c r="AH96" i="6" s="1"/>
  <c r="N100" i="6"/>
  <c r="R100" i="6" s="1"/>
  <c r="S100" i="6" s="1"/>
  <c r="AD98" i="6"/>
  <c r="AE98" i="6"/>
  <c r="AB98" i="6"/>
  <c r="AC98" i="6"/>
  <c r="U99" i="6"/>
  <c r="AA99" i="6" s="1"/>
  <c r="X100" i="6"/>
  <c r="Y100" i="6" s="1"/>
  <c r="AI97" i="6"/>
  <c r="AL97" i="6" s="1"/>
  <c r="AG97" i="6"/>
  <c r="O99" i="6"/>
  <c r="Z99" i="6" s="1"/>
  <c r="L101" i="6"/>
  <c r="G103" i="6"/>
  <c r="I103" i="6" s="1"/>
  <c r="A104" i="2"/>
  <c r="C104" i="6"/>
  <c r="D104" i="6"/>
  <c r="E104" i="6"/>
  <c r="F104" i="6"/>
  <c r="AL106" i="5"/>
  <c r="M102" i="6" l="1"/>
  <c r="P102" i="6" s="1"/>
  <c r="Q102" i="6" s="1"/>
  <c r="J102" i="6"/>
  <c r="L102" i="6" s="1"/>
  <c r="T102" i="6" s="1"/>
  <c r="U100" i="6"/>
  <c r="AA100" i="6" s="1"/>
  <c r="H103" i="6"/>
  <c r="J103" i="6" s="1"/>
  <c r="AM97" i="6"/>
  <c r="AH97" i="6" s="1"/>
  <c r="AO97" i="6"/>
  <c r="AP97" i="6"/>
  <c r="AF94" i="6"/>
  <c r="AK95" i="6"/>
  <c r="AJ97" i="6"/>
  <c r="AN97" i="6"/>
  <c r="AI98" i="6"/>
  <c r="AL98" i="6" s="1"/>
  <c r="AD99" i="6"/>
  <c r="AE99" i="6"/>
  <c r="AB99" i="6"/>
  <c r="AC99" i="6"/>
  <c r="O100" i="6"/>
  <c r="Z100" i="6" s="1"/>
  <c r="AG98" i="6"/>
  <c r="N101" i="6"/>
  <c r="R101" i="6" s="1"/>
  <c r="S101" i="6" s="1"/>
  <c r="T101" i="6"/>
  <c r="X101" i="6" s="1"/>
  <c r="Y101" i="6" s="1"/>
  <c r="G104" i="6"/>
  <c r="I104" i="6" s="1"/>
  <c r="A105" i="2"/>
  <c r="D15" i="5"/>
  <c r="C105" i="6"/>
  <c r="F105" i="6"/>
  <c r="E105" i="6"/>
  <c r="D105" i="6"/>
  <c r="AL107" i="5"/>
  <c r="V102" i="6" l="1"/>
  <c r="W102" i="6" s="1"/>
  <c r="K103" i="6"/>
  <c r="L103" i="6" s="1"/>
  <c r="T103" i="6" s="1"/>
  <c r="AM98" i="6"/>
  <c r="AH98" i="6" s="1"/>
  <c r="M103" i="6"/>
  <c r="V103" i="6" s="1"/>
  <c r="X102" i="6"/>
  <c r="Y102" i="6" s="1"/>
  <c r="G15" i="5"/>
  <c r="N102" i="6"/>
  <c r="R102" i="6" s="1"/>
  <c r="S102" i="6" s="1"/>
  <c r="H104" i="6"/>
  <c r="J104" i="6" s="1"/>
  <c r="AO98" i="6"/>
  <c r="AP98" i="6"/>
  <c r="AF95" i="6"/>
  <c r="AK96" i="6"/>
  <c r="AJ98" i="6"/>
  <c r="AN98" i="6"/>
  <c r="AD100" i="6"/>
  <c r="AE100" i="6"/>
  <c r="U101" i="6"/>
  <c r="U102" i="6" s="1"/>
  <c r="AB100" i="6"/>
  <c r="AC100" i="6"/>
  <c r="AI99" i="6"/>
  <c r="AL99" i="6" s="1"/>
  <c r="AG99" i="6"/>
  <c r="O101" i="6"/>
  <c r="Z101" i="6" s="1"/>
  <c r="G105" i="6"/>
  <c r="I105" i="6" s="1"/>
  <c r="A106" i="2"/>
  <c r="I15" i="5"/>
  <c r="H15" i="5"/>
  <c r="F15" i="5"/>
  <c r="E15" i="5"/>
  <c r="C106" i="6"/>
  <c r="E106" i="6"/>
  <c r="D106" i="6"/>
  <c r="F106" i="6"/>
  <c r="AL108" i="5"/>
  <c r="W103" i="6" l="1"/>
  <c r="X103" i="6"/>
  <c r="Y103" i="6" s="1"/>
  <c r="P103" i="6"/>
  <c r="Q103" i="6" s="1"/>
  <c r="AM99" i="6"/>
  <c r="AH99" i="6" s="1"/>
  <c r="K104" i="6"/>
  <c r="L104" i="6" s="1"/>
  <c r="N104" i="6" s="1"/>
  <c r="M104" i="6"/>
  <c r="P104" i="6" s="1"/>
  <c r="N103" i="6"/>
  <c r="O102" i="6"/>
  <c r="Z102" i="6" s="1"/>
  <c r="H105" i="6"/>
  <c r="K105" i="6" s="1"/>
  <c r="AA101" i="6"/>
  <c r="AD101" i="6" s="1"/>
  <c r="AI100" i="6"/>
  <c r="AL100" i="6" s="1"/>
  <c r="AO99" i="6"/>
  <c r="AP99" i="6"/>
  <c r="AF96" i="6"/>
  <c r="AK97" i="6"/>
  <c r="AJ99" i="6"/>
  <c r="AN99" i="6"/>
  <c r="AB101" i="6"/>
  <c r="AC101" i="6"/>
  <c r="AG100" i="6"/>
  <c r="G106" i="6"/>
  <c r="I106" i="6" s="1"/>
  <c r="A107" i="2"/>
  <c r="AA102" i="6"/>
  <c r="U103" i="6"/>
  <c r="C107" i="6"/>
  <c r="D107" i="6"/>
  <c r="E107" i="6"/>
  <c r="F107" i="6"/>
  <c r="AL109" i="5"/>
  <c r="R103" i="6" l="1"/>
  <c r="S103" i="6" s="1"/>
  <c r="V104" i="6"/>
  <c r="W104" i="6" s="1"/>
  <c r="AM100" i="6"/>
  <c r="AH100" i="6" s="1"/>
  <c r="R104" i="6"/>
  <c r="S104" i="6" s="1"/>
  <c r="J105" i="6"/>
  <c r="L105" i="6" s="1"/>
  <c r="T105" i="6" s="1"/>
  <c r="M105" i="6"/>
  <c r="V105" i="6" s="1"/>
  <c r="W105" i="6" s="1"/>
  <c r="Q104" i="6"/>
  <c r="O103" i="6"/>
  <c r="Z103" i="6" s="1"/>
  <c r="AE101" i="6"/>
  <c r="AI101" i="6" s="1"/>
  <c r="AL101" i="6" s="1"/>
  <c r="H106" i="6"/>
  <c r="M106" i="6" s="1"/>
  <c r="V106" i="6" s="1"/>
  <c r="AO100" i="6"/>
  <c r="AP100" i="6"/>
  <c r="AF97" i="6"/>
  <c r="AK98" i="6"/>
  <c r="AJ100" i="6"/>
  <c r="AN100" i="6"/>
  <c r="AD102" i="6"/>
  <c r="AE102" i="6"/>
  <c r="T104" i="6"/>
  <c r="AB102" i="6"/>
  <c r="AC102" i="6"/>
  <c r="AG101" i="6"/>
  <c r="G107" i="6"/>
  <c r="I107" i="6" s="1"/>
  <c r="AA103" i="6"/>
  <c r="A108" i="2"/>
  <c r="C108" i="6"/>
  <c r="D108" i="6"/>
  <c r="F108" i="6"/>
  <c r="E108" i="6"/>
  <c r="AL110" i="5"/>
  <c r="AM101" i="6" l="1"/>
  <c r="AH101" i="6" s="1"/>
  <c r="X104" i="6"/>
  <c r="Y104" i="6" s="1"/>
  <c r="J106" i="6"/>
  <c r="P106" i="6"/>
  <c r="O104" i="6"/>
  <c r="Z104" i="6" s="1"/>
  <c r="W106" i="6"/>
  <c r="H107" i="6"/>
  <c r="J107" i="6" s="1"/>
  <c r="L107" i="6" s="1"/>
  <c r="N107" i="6" s="1"/>
  <c r="P105" i="6"/>
  <c r="Q105" i="6" s="1"/>
  <c r="Q106" i="6" s="1"/>
  <c r="K106" i="6"/>
  <c r="U104" i="6"/>
  <c r="AP101" i="6"/>
  <c r="AO101" i="6"/>
  <c r="AF98" i="6"/>
  <c r="AK99" i="6"/>
  <c r="AJ101" i="6"/>
  <c r="AN101" i="6"/>
  <c r="AD103" i="6"/>
  <c r="AE103" i="6"/>
  <c r="AB103" i="6"/>
  <c r="AC103" i="6"/>
  <c r="AI102" i="6"/>
  <c r="AL102" i="6" s="1"/>
  <c r="AM102" i="6" s="1"/>
  <c r="AH102" i="6" s="1"/>
  <c r="AG102" i="6"/>
  <c r="N105" i="6"/>
  <c r="G108" i="6"/>
  <c r="I108" i="6" s="1"/>
  <c r="A109" i="2"/>
  <c r="D16" i="5"/>
  <c r="C109" i="6"/>
  <c r="E109" i="6"/>
  <c r="D109" i="6"/>
  <c r="F109" i="6"/>
  <c r="AL111" i="5"/>
  <c r="R105" i="6" l="1"/>
  <c r="S105" i="6" s="1"/>
  <c r="AA104" i="6"/>
  <c r="AD104" i="6" s="1"/>
  <c r="X105" i="6"/>
  <c r="Y105" i="6" s="1"/>
  <c r="L106" i="6"/>
  <c r="T106" i="6" s="1"/>
  <c r="K107" i="6"/>
  <c r="U105" i="6"/>
  <c r="M107" i="6"/>
  <c r="V107" i="6" s="1"/>
  <c r="W107" i="6" s="1"/>
  <c r="H108" i="6"/>
  <c r="J108" i="6" s="1"/>
  <c r="L108" i="6" s="1"/>
  <c r="N108" i="6" s="1"/>
  <c r="G16" i="5"/>
  <c r="AO102" i="6"/>
  <c r="AP102" i="6"/>
  <c r="AF99" i="6"/>
  <c r="AK100" i="6"/>
  <c r="AJ102" i="6"/>
  <c r="AN102" i="6"/>
  <c r="O105" i="6"/>
  <c r="AB104" i="6"/>
  <c r="AC104" i="6"/>
  <c r="AI103" i="6"/>
  <c r="AL103" i="6" s="1"/>
  <c r="AM103" i="6" s="1"/>
  <c r="AH103" i="6" s="1"/>
  <c r="AG103" i="6"/>
  <c r="T107" i="6"/>
  <c r="X107" i="6" s="1"/>
  <c r="G109" i="6"/>
  <c r="I109" i="6" s="1"/>
  <c r="A110" i="2"/>
  <c r="F16" i="5"/>
  <c r="E16" i="5"/>
  <c r="C110" i="6"/>
  <c r="F110" i="6"/>
  <c r="E110" i="6"/>
  <c r="D110" i="6"/>
  <c r="AL112" i="5"/>
  <c r="Z105" i="6" l="1"/>
  <c r="AC105" i="6" s="1"/>
  <c r="AE104" i="6"/>
  <c r="AI104" i="6" s="1"/>
  <c r="AL104" i="6" s="1"/>
  <c r="AM104" i="6" s="1"/>
  <c r="AH104" i="6" s="1"/>
  <c r="X106" i="6"/>
  <c r="Y106" i="6" s="1"/>
  <c r="AA105" i="6"/>
  <c r="AE105" i="6" s="1"/>
  <c r="N106" i="6"/>
  <c r="R106" i="6" s="1"/>
  <c r="S106" i="6" s="1"/>
  <c r="P107" i="6"/>
  <c r="Q107" i="6" s="1"/>
  <c r="U106" i="6"/>
  <c r="U107" i="6" s="1"/>
  <c r="K108" i="6"/>
  <c r="M108" i="6"/>
  <c r="P108" i="6" s="1"/>
  <c r="R108" i="6" s="1"/>
  <c r="T108" i="6"/>
  <c r="X108" i="6" s="1"/>
  <c r="Y108" i="6" s="1"/>
  <c r="AP103" i="6"/>
  <c r="AO103" i="6"/>
  <c r="AF100" i="6"/>
  <c r="AK101" i="6"/>
  <c r="AJ103" i="6"/>
  <c r="AN103" i="6"/>
  <c r="AG104" i="6"/>
  <c r="H109" i="6"/>
  <c r="J109" i="6" s="1"/>
  <c r="L109" i="6" s="1"/>
  <c r="G110" i="6"/>
  <c r="H110" i="6" s="1"/>
  <c r="A111" i="2"/>
  <c r="C111" i="6"/>
  <c r="D111" i="6"/>
  <c r="F111" i="6"/>
  <c r="E111" i="6"/>
  <c r="AL113" i="5"/>
  <c r="AB105" i="6" l="1"/>
  <c r="AA106" i="6"/>
  <c r="AD106" i="6" s="1"/>
  <c r="AD105" i="6"/>
  <c r="R107" i="6"/>
  <c r="S107" i="6" s="1"/>
  <c r="Y107" i="6"/>
  <c r="AA107" i="6" s="1"/>
  <c r="O106" i="6"/>
  <c r="O107" i="6" s="1"/>
  <c r="O108" i="6" s="1"/>
  <c r="V108" i="6"/>
  <c r="W108" i="6" s="1"/>
  <c r="Q108" i="6"/>
  <c r="I110" i="6"/>
  <c r="J110" i="6" s="1"/>
  <c r="L110" i="6" s="1"/>
  <c r="N110" i="6" s="1"/>
  <c r="Z106" i="6"/>
  <c r="AC106" i="6" s="1"/>
  <c r="AO104" i="6"/>
  <c r="AP104" i="6"/>
  <c r="AF101" i="6"/>
  <c r="AK102" i="6"/>
  <c r="AJ104" i="6"/>
  <c r="AN104" i="6"/>
  <c r="AI105" i="6"/>
  <c r="AL105" i="6" s="1"/>
  <c r="AM105" i="6" s="1"/>
  <c r="AH105" i="6" s="1"/>
  <c r="K109" i="6"/>
  <c r="M110" i="6"/>
  <c r="V110" i="6" s="1"/>
  <c r="T109" i="6"/>
  <c r="X109" i="6" s="1"/>
  <c r="Y109" i="6" s="1"/>
  <c r="N109" i="6"/>
  <c r="M109" i="6"/>
  <c r="G111" i="6"/>
  <c r="I111" i="6" s="1"/>
  <c r="A112" i="2"/>
  <c r="U108" i="6"/>
  <c r="B16" i="5"/>
  <c r="I16" i="5"/>
  <c r="H16" i="5"/>
  <c r="AG105" i="6" l="1"/>
  <c r="AE106" i="6"/>
  <c r="Z107" i="6"/>
  <c r="S108" i="6"/>
  <c r="K110" i="6"/>
  <c r="AB106" i="6"/>
  <c r="AG106" i="6" s="1"/>
  <c r="H111" i="6"/>
  <c r="C112" i="6"/>
  <c r="D112" i="6"/>
  <c r="F112" i="6"/>
  <c r="E112" i="6"/>
  <c r="AL114" i="5"/>
  <c r="AO105" i="6" l="1"/>
  <c r="AP105" i="6"/>
  <c r="AF102" i="6"/>
  <c r="AK103" i="6"/>
  <c r="AJ105" i="6"/>
  <c r="AN105" i="6"/>
  <c r="AJ106" i="6"/>
  <c r="AD107" i="6"/>
  <c r="AE107" i="6"/>
  <c r="AB107" i="6"/>
  <c r="AC107" i="6"/>
  <c r="AI106" i="6"/>
  <c r="AL106" i="6" s="1"/>
  <c r="AM106" i="6" s="1"/>
  <c r="AH106" i="6" s="1"/>
  <c r="P110" i="6"/>
  <c r="R110" i="6" s="1"/>
  <c r="M111" i="6"/>
  <c r="V111" i="6" s="1"/>
  <c r="T110" i="6"/>
  <c r="X110" i="6" s="1"/>
  <c r="Y110" i="6" s="1"/>
  <c r="P109" i="6"/>
  <c r="Q109" i="6" s="1"/>
  <c r="V109" i="6"/>
  <c r="W109" i="6" s="1"/>
  <c r="W110" i="6" s="1"/>
  <c r="J111" i="6"/>
  <c r="K111" i="6"/>
  <c r="G112" i="6"/>
  <c r="H112" i="6" s="1"/>
  <c r="A113" i="2"/>
  <c r="AA108" i="6"/>
  <c r="U109" i="6"/>
  <c r="Z108" i="6"/>
  <c r="O109" i="6"/>
  <c r="C113" i="6"/>
  <c r="F113" i="6"/>
  <c r="D113" i="6"/>
  <c r="E113" i="6"/>
  <c r="AL115" i="5"/>
  <c r="AP106" i="6" l="1"/>
  <c r="AO106" i="6"/>
  <c r="AF103" i="6"/>
  <c r="AK104" i="6"/>
  <c r="AN106" i="6"/>
  <c r="P111" i="6"/>
  <c r="AD108" i="6"/>
  <c r="AE108" i="6"/>
  <c r="AB108" i="6"/>
  <c r="AC108" i="6"/>
  <c r="AI107" i="6"/>
  <c r="AL107" i="6" s="1"/>
  <c r="AM107" i="6" s="1"/>
  <c r="AH107" i="6" s="1"/>
  <c r="AG107" i="6"/>
  <c r="Q110" i="6"/>
  <c r="M112" i="6"/>
  <c r="V112" i="6" s="1"/>
  <c r="L111" i="6"/>
  <c r="T111" i="6" s="1"/>
  <c r="X111" i="6" s="1"/>
  <c r="Y111" i="6" s="1"/>
  <c r="I112" i="6"/>
  <c r="K112" i="6" s="1"/>
  <c r="W111" i="6"/>
  <c r="R109" i="6"/>
  <c r="S109" i="6" s="1"/>
  <c r="Z109" i="6" s="1"/>
  <c r="G113" i="6"/>
  <c r="I113" i="6" s="1"/>
  <c r="O110" i="6"/>
  <c r="AA109" i="6"/>
  <c r="U110" i="6"/>
  <c r="A114" i="2"/>
  <c r="C114" i="6"/>
  <c r="D114" i="6"/>
  <c r="F114" i="6"/>
  <c r="E114" i="6"/>
  <c r="AL116" i="5"/>
  <c r="H113" i="6" l="1"/>
  <c r="K113" i="6" s="1"/>
  <c r="AO107" i="6"/>
  <c r="AP107" i="6"/>
  <c r="Q111" i="6"/>
  <c r="AF104" i="6"/>
  <c r="AK105" i="6"/>
  <c r="AJ107" i="6"/>
  <c r="AN107" i="6"/>
  <c r="AD109" i="6"/>
  <c r="AE109" i="6"/>
  <c r="AB109" i="6"/>
  <c r="AC109" i="6"/>
  <c r="AI108" i="6"/>
  <c r="AL108" i="6" s="1"/>
  <c r="AM108" i="6" s="1"/>
  <c r="AH108" i="6" s="1"/>
  <c r="AG108" i="6"/>
  <c r="J112" i="6"/>
  <c r="L112" i="6" s="1"/>
  <c r="W112" i="6"/>
  <c r="P112" i="6"/>
  <c r="N111" i="6"/>
  <c r="R111" i="6" s="1"/>
  <c r="S111" i="6" s="1"/>
  <c r="S110" i="6"/>
  <c r="Z110" i="6" s="1"/>
  <c r="G114" i="6"/>
  <c r="H114" i="6" s="1"/>
  <c r="M114" i="6" s="1"/>
  <c r="AA110" i="6"/>
  <c r="U111" i="6"/>
  <c r="A115" i="2"/>
  <c r="C115" i="6"/>
  <c r="D115" i="6"/>
  <c r="F115" i="6"/>
  <c r="E115" i="6"/>
  <c r="AL117" i="5"/>
  <c r="M113" i="6" l="1"/>
  <c r="P113" i="6" s="1"/>
  <c r="O111" i="6"/>
  <c r="Z111" i="6" s="1"/>
  <c r="J113" i="6"/>
  <c r="L113" i="6" s="1"/>
  <c r="I114" i="6"/>
  <c r="K114" i="6" s="1"/>
  <c r="Q112" i="6"/>
  <c r="AO108" i="6"/>
  <c r="AP108" i="6"/>
  <c r="AK106" i="6"/>
  <c r="AF105" i="6"/>
  <c r="AJ108" i="6"/>
  <c r="AN108" i="6"/>
  <c r="AD110" i="6"/>
  <c r="AE110" i="6"/>
  <c r="AB110" i="6"/>
  <c r="AC110" i="6"/>
  <c r="AI109" i="6"/>
  <c r="AL109" i="6" s="1"/>
  <c r="AM109" i="6" s="1"/>
  <c r="AH109" i="6" s="1"/>
  <c r="AG109" i="6"/>
  <c r="N112" i="6"/>
  <c r="R112" i="6" s="1"/>
  <c r="S112" i="6" s="1"/>
  <c r="T112" i="6"/>
  <c r="X112" i="6" s="1"/>
  <c r="Y112" i="6" s="1"/>
  <c r="G115" i="6"/>
  <c r="I115" i="6" s="1"/>
  <c r="V114" i="6"/>
  <c r="P114" i="6"/>
  <c r="A116" i="2"/>
  <c r="AA111" i="6"/>
  <c r="C116" i="6"/>
  <c r="E116" i="6"/>
  <c r="D116" i="6"/>
  <c r="F116" i="6"/>
  <c r="AL118" i="5"/>
  <c r="Q113" i="6" l="1"/>
  <c r="Q114" i="6" s="1"/>
  <c r="V113" i="6"/>
  <c r="W113" i="6" s="1"/>
  <c r="W114" i="6" s="1"/>
  <c r="J114" i="6"/>
  <c r="L114" i="6" s="1"/>
  <c r="N114" i="6" s="1"/>
  <c r="R114" i="6" s="1"/>
  <c r="U112" i="6"/>
  <c r="AA112" i="6" s="1"/>
  <c r="O112" i="6"/>
  <c r="Z112" i="6" s="1"/>
  <c r="AP109" i="6"/>
  <c r="AO109" i="6"/>
  <c r="AF106" i="6"/>
  <c r="AK107" i="6"/>
  <c r="AJ109" i="6"/>
  <c r="AN109" i="6"/>
  <c r="AD111" i="6"/>
  <c r="AE111" i="6"/>
  <c r="AB111" i="6"/>
  <c r="AC111" i="6"/>
  <c r="AI110" i="6"/>
  <c r="AL110" i="6" s="1"/>
  <c r="AM110" i="6" s="1"/>
  <c r="AH110" i="6" s="1"/>
  <c r="AG110" i="6"/>
  <c r="N113" i="6"/>
  <c r="R113" i="6" s="1"/>
  <c r="S113" i="6" s="1"/>
  <c r="T113" i="6"/>
  <c r="H115" i="6"/>
  <c r="M115" i="6" s="1"/>
  <c r="G116" i="6"/>
  <c r="I116" i="6" s="1"/>
  <c r="A117" i="2"/>
  <c r="C117" i="6"/>
  <c r="F117" i="6"/>
  <c r="D117" i="6"/>
  <c r="E117" i="6"/>
  <c r="AL119" i="5"/>
  <c r="X113" i="6" l="1"/>
  <c r="Y113" i="6" s="1"/>
  <c r="T114" i="6"/>
  <c r="K115" i="6"/>
  <c r="H116" i="6"/>
  <c r="M116" i="6" s="1"/>
  <c r="V116" i="6" s="1"/>
  <c r="U113" i="6"/>
  <c r="AO110" i="6"/>
  <c r="AP110" i="6"/>
  <c r="AF107" i="6"/>
  <c r="AK108" i="6"/>
  <c r="AJ110" i="6"/>
  <c r="AN110" i="6"/>
  <c r="O113" i="6"/>
  <c r="O114" i="6" s="1"/>
  <c r="S114" i="6"/>
  <c r="AD112" i="6"/>
  <c r="AE112" i="6"/>
  <c r="AB112" i="6"/>
  <c r="AC112" i="6"/>
  <c r="AI111" i="6"/>
  <c r="AL111" i="6" s="1"/>
  <c r="AM111" i="6" s="1"/>
  <c r="AH111" i="6" s="1"/>
  <c r="AG111" i="6"/>
  <c r="J115" i="6"/>
  <c r="P115" i="6"/>
  <c r="Q115" i="6" s="1"/>
  <c r="V115" i="6"/>
  <c r="W115" i="6" s="1"/>
  <c r="G117" i="6"/>
  <c r="I117" i="6" s="1"/>
  <c r="A118" i="2"/>
  <c r="D17" i="5"/>
  <c r="C118" i="6"/>
  <c r="E118" i="6"/>
  <c r="F118" i="6"/>
  <c r="D118" i="6"/>
  <c r="AL120" i="5"/>
  <c r="AA113" i="6" l="1"/>
  <c r="AD113" i="6" s="1"/>
  <c r="X114" i="6"/>
  <c r="Y114" i="6" s="1"/>
  <c r="J116" i="6"/>
  <c r="U114" i="6"/>
  <c r="K116" i="6"/>
  <c r="L115" i="6"/>
  <c r="N115" i="6" s="1"/>
  <c r="R115" i="6" s="1"/>
  <c r="S115" i="6" s="1"/>
  <c r="Z113" i="6"/>
  <c r="AB113" i="6" s="1"/>
  <c r="P116" i="6"/>
  <c r="Q116" i="6" s="1"/>
  <c r="G17" i="5"/>
  <c r="H117" i="6"/>
  <c r="J117" i="6" s="1"/>
  <c r="AP111" i="6"/>
  <c r="AO111" i="6"/>
  <c r="AF108" i="6"/>
  <c r="AK109" i="6"/>
  <c r="AJ111" i="6"/>
  <c r="AN111" i="6"/>
  <c r="W116" i="6"/>
  <c r="AI112" i="6"/>
  <c r="AL112" i="6" s="1"/>
  <c r="AM112" i="6" s="1"/>
  <c r="AH112" i="6" s="1"/>
  <c r="AG112" i="6"/>
  <c r="G118" i="6"/>
  <c r="I118" i="6" s="1"/>
  <c r="A119" i="2"/>
  <c r="Z114" i="6"/>
  <c r="F17" i="5"/>
  <c r="E17" i="5"/>
  <c r="C119" i="6"/>
  <c r="F119" i="6"/>
  <c r="D119" i="6"/>
  <c r="E119" i="6"/>
  <c r="AL121" i="5"/>
  <c r="AE113" i="6" l="1"/>
  <c r="AA114" i="6"/>
  <c r="AD114" i="6" s="1"/>
  <c r="L116" i="6"/>
  <c r="T116" i="6" s="1"/>
  <c r="X116" i="6" s="1"/>
  <c r="K117" i="6"/>
  <c r="L117" i="6" s="1"/>
  <c r="N117" i="6" s="1"/>
  <c r="R117" i="6" s="1"/>
  <c r="T115" i="6"/>
  <c r="X115" i="6" s="1"/>
  <c r="Y115" i="6" s="1"/>
  <c r="AC113" i="6"/>
  <c r="M117" i="6"/>
  <c r="V117" i="6" s="1"/>
  <c r="W117" i="6" s="1"/>
  <c r="O115" i="6"/>
  <c r="Z115" i="6" s="1"/>
  <c r="H118" i="6"/>
  <c r="M118" i="6" s="1"/>
  <c r="P118" i="6" s="1"/>
  <c r="AO112" i="6"/>
  <c r="AP112" i="6"/>
  <c r="AF109" i="6"/>
  <c r="AK110" i="6"/>
  <c r="AJ112" i="6"/>
  <c r="AN112" i="6"/>
  <c r="AB114" i="6"/>
  <c r="AC114" i="6"/>
  <c r="AG113" i="6"/>
  <c r="G119" i="6"/>
  <c r="H119" i="6" s="1"/>
  <c r="A120" i="2"/>
  <c r="B17" i="5"/>
  <c r="I17" i="5"/>
  <c r="H17" i="5"/>
  <c r="C120" i="6"/>
  <c r="D120" i="6"/>
  <c r="F120" i="6"/>
  <c r="E120" i="6"/>
  <c r="AL122" i="5"/>
  <c r="AI113" i="6" l="1"/>
  <c r="AL113" i="6" s="1"/>
  <c r="AM113" i="6" s="1"/>
  <c r="AH113" i="6" s="1"/>
  <c r="AE114" i="6"/>
  <c r="AI114" i="6" s="1"/>
  <c r="AL114" i="6" s="1"/>
  <c r="N116" i="6"/>
  <c r="R116" i="6" s="1"/>
  <c r="S116" i="6" s="1"/>
  <c r="Y116" i="6"/>
  <c r="U115" i="6"/>
  <c r="AA115" i="6" s="1"/>
  <c r="AE115" i="6" s="1"/>
  <c r="P117" i="6"/>
  <c r="Q117" i="6" s="1"/>
  <c r="Q118" i="6" s="1"/>
  <c r="J118" i="6"/>
  <c r="I119" i="6"/>
  <c r="K119" i="6" s="1"/>
  <c r="K118" i="6"/>
  <c r="T117" i="6"/>
  <c r="X117" i="6" s="1"/>
  <c r="Y117" i="6" s="1"/>
  <c r="V118" i="6"/>
  <c r="W118" i="6" s="1"/>
  <c r="AF110" i="6"/>
  <c r="AK111" i="6"/>
  <c r="AJ113" i="6"/>
  <c r="AB115" i="6"/>
  <c r="AC115" i="6"/>
  <c r="AG114" i="6"/>
  <c r="M119" i="6"/>
  <c r="V119" i="6" s="1"/>
  <c r="G120" i="6"/>
  <c r="H120" i="6" s="1"/>
  <c r="A121" i="2"/>
  <c r="O116" i="6" l="1"/>
  <c r="AN113" i="6"/>
  <c r="AP113" i="6"/>
  <c r="AO113" i="6"/>
  <c r="AM114" i="6"/>
  <c r="AH114" i="6" s="1"/>
  <c r="AD115" i="6"/>
  <c r="Z116" i="6"/>
  <c r="S117" i="6"/>
  <c r="U116" i="6"/>
  <c r="AA116" i="6" s="1"/>
  <c r="L118" i="6"/>
  <c r="T118" i="6" s="1"/>
  <c r="X118" i="6" s="1"/>
  <c r="Y118" i="6" s="1"/>
  <c r="J119" i="6"/>
  <c r="W119" i="6"/>
  <c r="O117" i="6"/>
  <c r="I120" i="6"/>
  <c r="AP114" i="6"/>
  <c r="C121" i="6"/>
  <c r="D121" i="6"/>
  <c r="F121" i="6"/>
  <c r="E121" i="6"/>
  <c r="AL123" i="5"/>
  <c r="U117" i="6" l="1"/>
  <c r="U118" i="6" s="1"/>
  <c r="AO114" i="6"/>
  <c r="AF111" i="6"/>
  <c r="AK112" i="6"/>
  <c r="AJ114" i="6"/>
  <c r="AN114" i="6"/>
  <c r="AD116" i="6"/>
  <c r="AE116" i="6"/>
  <c r="AI115" i="6"/>
  <c r="AL115" i="6" s="1"/>
  <c r="AM115" i="6" s="1"/>
  <c r="AH115" i="6" s="1"/>
  <c r="AB116" i="6"/>
  <c r="AC116" i="6"/>
  <c r="AG115" i="6"/>
  <c r="P119" i="6"/>
  <c r="Q119" i="6" s="1"/>
  <c r="N118" i="6"/>
  <c r="R118" i="6" s="1"/>
  <c r="S118" i="6" s="1"/>
  <c r="L119" i="6"/>
  <c r="J120" i="6"/>
  <c r="K120" i="6"/>
  <c r="M120" i="6"/>
  <c r="P120" i="6" s="1"/>
  <c r="G121" i="6"/>
  <c r="H121" i="6" s="1"/>
  <c r="M121" i="6" s="1"/>
  <c r="A122" i="2"/>
  <c r="Z117" i="6"/>
  <c r="C122" i="6"/>
  <c r="F122" i="6"/>
  <c r="E122" i="6"/>
  <c r="D122" i="6"/>
  <c r="AL124" i="5"/>
  <c r="AA117" i="6" l="1"/>
  <c r="AD117" i="6" s="1"/>
  <c r="O118" i="6"/>
  <c r="Z118" i="6" s="1"/>
  <c r="Q120" i="6"/>
  <c r="I121" i="6"/>
  <c r="K121" i="6" s="1"/>
  <c r="AO115" i="6"/>
  <c r="AP115" i="6"/>
  <c r="AF112" i="6"/>
  <c r="AK113" i="6"/>
  <c r="AJ115" i="6"/>
  <c r="AN115" i="6"/>
  <c r="V120" i="6"/>
  <c r="W120" i="6" s="1"/>
  <c r="AI116" i="6"/>
  <c r="AL116" i="6" s="1"/>
  <c r="AM116" i="6" s="1"/>
  <c r="AH116" i="6" s="1"/>
  <c r="AB117" i="6"/>
  <c r="AC117" i="6"/>
  <c r="AG116" i="6"/>
  <c r="N119" i="6"/>
  <c r="R119" i="6" s="1"/>
  <c r="S119" i="6" s="1"/>
  <c r="T119" i="6"/>
  <c r="X119" i="6" s="1"/>
  <c r="Y119" i="6" s="1"/>
  <c r="L120" i="6"/>
  <c r="G122" i="6"/>
  <c r="I122" i="6" s="1"/>
  <c r="A123" i="2"/>
  <c r="P121" i="6"/>
  <c r="V121" i="6"/>
  <c r="AA118" i="6"/>
  <c r="AE117" i="6" l="1"/>
  <c r="Q121" i="6"/>
  <c r="W121" i="6"/>
  <c r="J121" i="6"/>
  <c r="O119" i="6"/>
  <c r="AG117" i="6"/>
  <c r="C123" i="6"/>
  <c r="D123" i="6"/>
  <c r="E123" i="6"/>
  <c r="F123" i="6"/>
  <c r="AL125" i="5"/>
  <c r="AO116" i="6" l="1"/>
  <c r="AP116" i="6"/>
  <c r="AF113" i="6"/>
  <c r="AK114" i="6"/>
  <c r="AJ117" i="6"/>
  <c r="AJ116" i="6"/>
  <c r="AN116" i="6"/>
  <c r="U119" i="6"/>
  <c r="AA119" i="6" s="1"/>
  <c r="AD118" i="6"/>
  <c r="AE118" i="6"/>
  <c r="AB118" i="6"/>
  <c r="AC118" i="6"/>
  <c r="AI117" i="6"/>
  <c r="AL117" i="6" s="1"/>
  <c r="AM117" i="6" s="1"/>
  <c r="AH117" i="6" s="1"/>
  <c r="L121" i="6"/>
  <c r="T121" i="6" s="1"/>
  <c r="X121" i="6" s="1"/>
  <c r="H122" i="6"/>
  <c r="T120" i="6"/>
  <c r="X120" i="6" s="1"/>
  <c r="Y120" i="6" s="1"/>
  <c r="N120" i="6"/>
  <c r="R120" i="6" s="1"/>
  <c r="S120" i="6" s="1"/>
  <c r="G123" i="6"/>
  <c r="I123" i="6" s="1"/>
  <c r="Z119" i="6"/>
  <c r="A124" i="2"/>
  <c r="C124" i="6"/>
  <c r="E124" i="6"/>
  <c r="D124" i="6"/>
  <c r="F124" i="6"/>
  <c r="AL126" i="5"/>
  <c r="H123" i="6" l="1"/>
  <c r="J123" i="6" s="1"/>
  <c r="AP117" i="6"/>
  <c r="AO117" i="6"/>
  <c r="AF114" i="6"/>
  <c r="AK115" i="6"/>
  <c r="AN117" i="6"/>
  <c r="AG118" i="6"/>
  <c r="AD119" i="6"/>
  <c r="AE119" i="6"/>
  <c r="U120" i="6"/>
  <c r="AA120" i="6" s="1"/>
  <c r="AI118" i="6"/>
  <c r="AL118" i="6" s="1"/>
  <c r="AM118" i="6" s="1"/>
  <c r="AB119" i="6"/>
  <c r="AC119" i="6"/>
  <c r="N121" i="6"/>
  <c r="R121" i="6" s="1"/>
  <c r="S121" i="6" s="1"/>
  <c r="O120" i="6"/>
  <c r="Z120" i="6" s="1"/>
  <c r="Y121" i="6"/>
  <c r="K122" i="6"/>
  <c r="M122" i="6"/>
  <c r="J122" i="6"/>
  <c r="G124" i="6"/>
  <c r="I124" i="6" s="1"/>
  <c r="A125" i="2"/>
  <c r="C125" i="6"/>
  <c r="E125" i="6"/>
  <c r="F125" i="6"/>
  <c r="D125" i="6"/>
  <c r="AL127" i="5"/>
  <c r="M123" i="6" l="1"/>
  <c r="V123" i="6" s="1"/>
  <c r="K123" i="6"/>
  <c r="L123" i="6" s="1"/>
  <c r="T123" i="6" s="1"/>
  <c r="U121" i="6"/>
  <c r="AA121" i="6" s="1"/>
  <c r="H124" i="6"/>
  <c r="J124" i="6" s="1"/>
  <c r="AP118" i="6"/>
  <c r="AO118" i="6"/>
  <c r="AF115" i="6"/>
  <c r="AK116" i="6"/>
  <c r="AJ118" i="6"/>
  <c r="AN118" i="6"/>
  <c r="AI119" i="6"/>
  <c r="AL119" i="6" s="1"/>
  <c r="AM119" i="6" s="1"/>
  <c r="AH119" i="6" s="1"/>
  <c r="AH118" i="6"/>
  <c r="AG119" i="6"/>
  <c r="O121" i="6"/>
  <c r="Z121" i="6" s="1"/>
  <c r="AD120" i="6"/>
  <c r="AE120" i="6"/>
  <c r="AB120" i="6"/>
  <c r="AC120" i="6"/>
  <c r="L122" i="6"/>
  <c r="N122" i="6" s="1"/>
  <c r="R122" i="6" s="1"/>
  <c r="S122" i="6" s="1"/>
  <c r="V122" i="6"/>
  <c r="W122" i="6" s="1"/>
  <c r="P122" i="6"/>
  <c r="Q122" i="6" s="1"/>
  <c r="G125" i="6"/>
  <c r="I125" i="6" s="1"/>
  <c r="A126" i="2"/>
  <c r="C126" i="6"/>
  <c r="D126" i="6"/>
  <c r="E126" i="6"/>
  <c r="F126" i="6"/>
  <c r="AL128" i="5"/>
  <c r="W123" i="6" l="1"/>
  <c r="P123" i="6"/>
  <c r="Q123" i="6" s="1"/>
  <c r="X123" i="6"/>
  <c r="K124" i="6"/>
  <c r="L124" i="6" s="1"/>
  <c r="N124" i="6" s="1"/>
  <c r="R124" i="6" s="1"/>
  <c r="M124" i="6"/>
  <c r="P124" i="6" s="1"/>
  <c r="N123" i="6"/>
  <c r="R123" i="6" s="1"/>
  <c r="S123" i="6" s="1"/>
  <c r="H125" i="6"/>
  <c r="J125" i="6" s="1"/>
  <c r="AP119" i="6"/>
  <c r="AO119" i="6"/>
  <c r="AF116" i="6"/>
  <c r="AK117" i="6"/>
  <c r="AJ119" i="6"/>
  <c r="AN119" i="6"/>
  <c r="T122" i="6"/>
  <c r="U122" i="6" s="1"/>
  <c r="U123" i="6" s="1"/>
  <c r="AD121" i="6"/>
  <c r="AE121" i="6"/>
  <c r="AI120" i="6"/>
  <c r="AL120" i="6" s="1"/>
  <c r="AM120" i="6" s="1"/>
  <c r="AH120" i="6" s="1"/>
  <c r="AG120" i="6"/>
  <c r="AB121" i="6"/>
  <c r="AC121" i="6"/>
  <c r="O122" i="6"/>
  <c r="G126" i="6"/>
  <c r="H126" i="6" s="1"/>
  <c r="A127" i="2"/>
  <c r="C127" i="6"/>
  <c r="D127" i="6"/>
  <c r="E127" i="6"/>
  <c r="F127" i="6"/>
  <c r="AL129" i="5"/>
  <c r="O123" i="6" l="1"/>
  <c r="Z123" i="6" s="1"/>
  <c r="Q124" i="6"/>
  <c r="K125" i="6"/>
  <c r="L125" i="6" s="1"/>
  <c r="M125" i="6"/>
  <c r="P125" i="6" s="1"/>
  <c r="V124" i="6"/>
  <c r="W124" i="6" s="1"/>
  <c r="Z122" i="6"/>
  <c r="AB122" i="6" s="1"/>
  <c r="I126" i="6"/>
  <c r="K126" i="6" s="1"/>
  <c r="T124" i="6"/>
  <c r="AO120" i="6"/>
  <c r="AP120" i="6"/>
  <c r="AF117" i="6"/>
  <c r="AK118" i="6"/>
  <c r="AJ120" i="6"/>
  <c r="AN120" i="6"/>
  <c r="X122" i="6"/>
  <c r="Y122" i="6" s="1"/>
  <c r="AA122" i="6" s="1"/>
  <c r="AG121" i="6"/>
  <c r="AI121" i="6"/>
  <c r="AL121" i="6" s="1"/>
  <c r="AM121" i="6" s="1"/>
  <c r="AH121" i="6" s="1"/>
  <c r="S124" i="6"/>
  <c r="M126" i="6"/>
  <c r="P126" i="6" s="1"/>
  <c r="G127" i="6"/>
  <c r="I127" i="6" s="1"/>
  <c r="A128" i="2"/>
  <c r="D18" i="5"/>
  <c r="C128" i="6"/>
  <c r="E128" i="6"/>
  <c r="D128" i="6"/>
  <c r="F128" i="6"/>
  <c r="AL130" i="5"/>
  <c r="O124" i="6" l="1"/>
  <c r="Z124" i="6" s="1"/>
  <c r="X124" i="6"/>
  <c r="Y124" i="6" s="1"/>
  <c r="Q125" i="6"/>
  <c r="Q126" i="6" s="1"/>
  <c r="V125" i="6"/>
  <c r="W125" i="6" s="1"/>
  <c r="H127" i="6"/>
  <c r="K127" i="6" s="1"/>
  <c r="AC122" i="6"/>
  <c r="J126" i="6"/>
  <c r="L126" i="6" s="1"/>
  <c r="T126" i="6" s="1"/>
  <c r="U124" i="6"/>
  <c r="G18" i="5"/>
  <c r="Y123" i="6"/>
  <c r="AA123" i="6" s="1"/>
  <c r="AE123" i="6" s="1"/>
  <c r="AO121" i="6"/>
  <c r="AP121" i="6"/>
  <c r="AE122" i="6"/>
  <c r="AF118" i="6"/>
  <c r="AK119" i="6"/>
  <c r="AJ121" i="6"/>
  <c r="AN121" i="6"/>
  <c r="AD122" i="6"/>
  <c r="AG122" i="6" s="1"/>
  <c r="V126" i="6"/>
  <c r="AB123" i="6"/>
  <c r="AC123" i="6"/>
  <c r="T125" i="6"/>
  <c r="N125" i="6"/>
  <c r="R125" i="6" s="1"/>
  <c r="S125" i="6" s="1"/>
  <c r="G128" i="6"/>
  <c r="I128" i="6" s="1"/>
  <c r="A129" i="2"/>
  <c r="F18" i="5"/>
  <c r="E18" i="5"/>
  <c r="C129" i="6"/>
  <c r="D129" i="6"/>
  <c r="E129" i="6"/>
  <c r="F129" i="6"/>
  <c r="AL131" i="5"/>
  <c r="AI122" i="6" l="1"/>
  <c r="AL122" i="6" s="1"/>
  <c r="AM122" i="6" s="1"/>
  <c r="AH122" i="6" s="1"/>
  <c r="M127" i="6"/>
  <c r="V127" i="6" s="1"/>
  <c r="X125" i="6"/>
  <c r="Y125" i="6" s="1"/>
  <c r="W126" i="6"/>
  <c r="AA124" i="6"/>
  <c r="AE124" i="6" s="1"/>
  <c r="J127" i="6"/>
  <c r="L127" i="6" s="1"/>
  <c r="T127" i="6" s="1"/>
  <c r="X127" i="6" s="1"/>
  <c r="AD123" i="6"/>
  <c r="AG123" i="6" s="1"/>
  <c r="H128" i="6"/>
  <c r="M128" i="6" s="1"/>
  <c r="P128" i="6" s="1"/>
  <c r="X126" i="6"/>
  <c r="N126" i="6"/>
  <c r="R126" i="6" s="1"/>
  <c r="S126" i="6" s="1"/>
  <c r="AF119" i="6"/>
  <c r="AK120" i="6"/>
  <c r="AJ122" i="6"/>
  <c r="U125" i="6"/>
  <c r="AB124" i="6"/>
  <c r="AC124" i="6"/>
  <c r="AI123" i="6"/>
  <c r="AL123" i="6" s="1"/>
  <c r="O125" i="6"/>
  <c r="Z125" i="6" s="1"/>
  <c r="G129" i="6"/>
  <c r="H129" i="6" s="1"/>
  <c r="A130" i="2"/>
  <c r="C130" i="6"/>
  <c r="D130" i="6"/>
  <c r="E130" i="6"/>
  <c r="F130" i="6"/>
  <c r="AL132" i="5"/>
  <c r="AM123" i="6" l="1"/>
  <c r="AH123" i="6" s="1"/>
  <c r="AN122" i="6"/>
  <c r="AO122" i="6"/>
  <c r="Y126" i="6"/>
  <c r="AP122" i="6"/>
  <c r="P127" i="6"/>
  <c r="Q127" i="6" s="1"/>
  <c r="Q128" i="6" s="1"/>
  <c r="W127" i="6"/>
  <c r="AD124" i="6"/>
  <c r="AG124" i="6" s="1"/>
  <c r="AA125" i="6"/>
  <c r="AD125" i="6" s="1"/>
  <c r="N127" i="6"/>
  <c r="R127" i="6" s="1"/>
  <c r="S127" i="6" s="1"/>
  <c r="K128" i="6"/>
  <c r="Y127" i="6"/>
  <c r="U126" i="6"/>
  <c r="U127" i="6" s="1"/>
  <c r="J128" i="6"/>
  <c r="V128" i="6"/>
  <c r="I129" i="6"/>
  <c r="K129" i="6" s="1"/>
  <c r="AO123" i="6"/>
  <c r="AP123" i="6"/>
  <c r="AF120" i="6"/>
  <c r="AK121" i="6"/>
  <c r="AJ123" i="6"/>
  <c r="AN123" i="6"/>
  <c r="O126" i="6"/>
  <c r="Z126" i="6" s="1"/>
  <c r="AB125" i="6"/>
  <c r="AC125" i="6"/>
  <c r="AI124" i="6"/>
  <c r="AL124" i="6" s="1"/>
  <c r="M129" i="6"/>
  <c r="P129" i="6" s="1"/>
  <c r="G130" i="6"/>
  <c r="I130" i="6" s="1"/>
  <c r="A131" i="2"/>
  <c r="C131" i="6"/>
  <c r="D131" i="6"/>
  <c r="F131" i="6"/>
  <c r="E131" i="6"/>
  <c r="AL133" i="5"/>
  <c r="AM124" i="6" l="1"/>
  <c r="AH124" i="6" s="1"/>
  <c r="W128" i="6"/>
  <c r="AE125" i="6"/>
  <c r="AI125" i="6" s="1"/>
  <c r="AL125" i="6" s="1"/>
  <c r="AA126" i="6"/>
  <c r="AD126" i="6" s="1"/>
  <c r="L128" i="6"/>
  <c r="N128" i="6" s="1"/>
  <c r="R128" i="6" s="1"/>
  <c r="S128" i="6" s="1"/>
  <c r="Q129" i="6"/>
  <c r="O127" i="6"/>
  <c r="Z127" i="6" s="1"/>
  <c r="J129" i="6"/>
  <c r="L129" i="6" s="1"/>
  <c r="V129" i="6"/>
  <c r="AP124" i="6"/>
  <c r="AO124" i="6"/>
  <c r="AF121" i="6"/>
  <c r="AK122" i="6"/>
  <c r="AJ124" i="6"/>
  <c r="AN124" i="6"/>
  <c r="AB126" i="6"/>
  <c r="AC126" i="6"/>
  <c r="AG125" i="6"/>
  <c r="H130" i="6"/>
  <c r="J130" i="6" s="1"/>
  <c r="G131" i="6"/>
  <c r="H131" i="6" s="1"/>
  <c r="M131" i="6" s="1"/>
  <c r="AA127" i="6"/>
  <c r="A132" i="2"/>
  <c r="C132" i="6"/>
  <c r="F132" i="6"/>
  <c r="D132" i="6"/>
  <c r="E132" i="6"/>
  <c r="AL134" i="5"/>
  <c r="W129" i="6" l="1"/>
  <c r="AM125" i="6"/>
  <c r="AH125" i="6" s="1"/>
  <c r="T128" i="6"/>
  <c r="X128" i="6" s="1"/>
  <c r="Y128" i="6" s="1"/>
  <c r="AE126" i="6"/>
  <c r="AI126" i="6" s="1"/>
  <c r="AL126" i="6" s="1"/>
  <c r="O128" i="6"/>
  <c r="Z128" i="6" s="1"/>
  <c r="I131" i="6"/>
  <c r="J131" i="6" s="1"/>
  <c r="L131" i="6" s="1"/>
  <c r="T131" i="6" s="1"/>
  <c r="X131" i="6" s="1"/>
  <c r="AP125" i="6"/>
  <c r="AO125" i="6"/>
  <c r="AF122" i="6"/>
  <c r="AK123" i="6"/>
  <c r="AJ125" i="6"/>
  <c r="AN125" i="6"/>
  <c r="AD127" i="6"/>
  <c r="AE127" i="6"/>
  <c r="AB127" i="6"/>
  <c r="AC127" i="6"/>
  <c r="AG126" i="6"/>
  <c r="N129" i="6"/>
  <c r="R129" i="6" s="1"/>
  <c r="S129" i="6" s="1"/>
  <c r="T129" i="6"/>
  <c r="X129" i="6" s="1"/>
  <c r="Y129" i="6" s="1"/>
  <c r="K130" i="6"/>
  <c r="L130" i="6" s="1"/>
  <c r="M130" i="6"/>
  <c r="G132" i="6"/>
  <c r="I132" i="6" s="1"/>
  <c r="A133" i="2"/>
  <c r="P131" i="6"/>
  <c r="V131" i="6"/>
  <c r="C133" i="6"/>
  <c r="D133" i="6"/>
  <c r="F133" i="6"/>
  <c r="E133" i="6"/>
  <c r="AL135" i="5"/>
  <c r="U128" i="6" l="1"/>
  <c r="AA128" i="6" s="1"/>
  <c r="AE128" i="6" s="1"/>
  <c r="AM126" i="6"/>
  <c r="AH126" i="6" s="1"/>
  <c r="K131" i="6"/>
  <c r="H132" i="6"/>
  <c r="K132" i="6" s="1"/>
  <c r="O129" i="6"/>
  <c r="Z129" i="6" s="1"/>
  <c r="N131" i="6"/>
  <c r="R131" i="6" s="1"/>
  <c r="AP126" i="6"/>
  <c r="AO126" i="6"/>
  <c r="AF123" i="6"/>
  <c r="AK124" i="6"/>
  <c r="AJ126" i="6"/>
  <c r="AN126" i="6"/>
  <c r="AD128" i="6"/>
  <c r="AB128" i="6"/>
  <c r="AC128" i="6"/>
  <c r="AI127" i="6"/>
  <c r="AL127" i="6" s="1"/>
  <c r="AG127" i="6"/>
  <c r="P130" i="6"/>
  <c r="Q130" i="6" s="1"/>
  <c r="Q131" i="6" s="1"/>
  <c r="V130" i="6"/>
  <c r="W130" i="6" s="1"/>
  <c r="W131" i="6" s="1"/>
  <c r="N130" i="6"/>
  <c r="T130" i="6"/>
  <c r="G133" i="6"/>
  <c r="I133" i="6" s="1"/>
  <c r="A134" i="2"/>
  <c r="C134" i="6"/>
  <c r="E134" i="6"/>
  <c r="D134" i="6"/>
  <c r="F134" i="6"/>
  <c r="AL136" i="5"/>
  <c r="AM127" i="6" l="1"/>
  <c r="AH127" i="6" s="1"/>
  <c r="U129" i="6"/>
  <c r="AA129" i="6" s="1"/>
  <c r="AD129" i="6" s="1"/>
  <c r="J132" i="6"/>
  <c r="L132" i="6" s="1"/>
  <c r="T132" i="6" s="1"/>
  <c r="X132" i="6" s="1"/>
  <c r="Y132" i="6" s="1"/>
  <c r="O130" i="6"/>
  <c r="O131" i="6" s="1"/>
  <c r="M132" i="6"/>
  <c r="P132" i="6" s="1"/>
  <c r="Q132" i="6" s="1"/>
  <c r="H133" i="6"/>
  <c r="K133" i="6" s="1"/>
  <c r="AO127" i="6"/>
  <c r="AP127" i="6"/>
  <c r="AF124" i="6"/>
  <c r="AK125" i="6"/>
  <c r="AJ127" i="6"/>
  <c r="AN127" i="6"/>
  <c r="AB129" i="6"/>
  <c r="AC129" i="6"/>
  <c r="AI128" i="6"/>
  <c r="AL128" i="6" s="1"/>
  <c r="AM128" i="6" s="1"/>
  <c r="AH128" i="6" s="1"/>
  <c r="AG128" i="6"/>
  <c r="X130" i="6"/>
  <c r="Y130" i="6" s="1"/>
  <c r="R130" i="6"/>
  <c r="S130" i="6" s="1"/>
  <c r="G134" i="6"/>
  <c r="H134" i="6" s="1"/>
  <c r="A135" i="2"/>
  <c r="Z130" i="6" l="1"/>
  <c r="AE129" i="6"/>
  <c r="U130" i="6"/>
  <c r="U131" i="6" s="1"/>
  <c r="J133" i="6"/>
  <c r="L133" i="6" s="1"/>
  <c r="T133" i="6" s="1"/>
  <c r="X133" i="6" s="1"/>
  <c r="Y133" i="6" s="1"/>
  <c r="N132" i="6"/>
  <c r="R132" i="6" s="1"/>
  <c r="S132" i="6" s="1"/>
  <c r="I134" i="6"/>
  <c r="M133" i="6"/>
  <c r="P133" i="6" s="1"/>
  <c r="V132" i="6"/>
  <c r="W132" i="6" s="1"/>
  <c r="AP128" i="6"/>
  <c r="C135" i="6"/>
  <c r="F135" i="6"/>
  <c r="D135" i="6"/>
  <c r="E135" i="6"/>
  <c r="AL137" i="5"/>
  <c r="N133" i="6" l="1"/>
  <c r="R133" i="6" s="1"/>
  <c r="S133" i="6" s="1"/>
  <c r="AO128" i="6"/>
  <c r="AF125" i="6"/>
  <c r="AK126" i="6"/>
  <c r="AJ128" i="6"/>
  <c r="AN128" i="6"/>
  <c r="Q133" i="6"/>
  <c r="AA130" i="6"/>
  <c r="AE130" i="6" s="1"/>
  <c r="V133" i="6"/>
  <c r="W133" i="6" s="1"/>
  <c r="AB130" i="6"/>
  <c r="AC130" i="6"/>
  <c r="AI129" i="6"/>
  <c r="AL129" i="6" s="1"/>
  <c r="AM129" i="6" s="1"/>
  <c r="AH129" i="6" s="1"/>
  <c r="AG129" i="6"/>
  <c r="Y131" i="6"/>
  <c r="AA131" i="6" s="1"/>
  <c r="S131" i="6"/>
  <c r="Z131" i="6" s="1"/>
  <c r="K134" i="6"/>
  <c r="J134" i="6"/>
  <c r="L134" i="6" s="1"/>
  <c r="N134" i="6" s="1"/>
  <c r="M134" i="6"/>
  <c r="V134" i="6" s="1"/>
  <c r="G135" i="6"/>
  <c r="H135" i="6" s="1"/>
  <c r="U132" i="6"/>
  <c r="O132" i="6"/>
  <c r="A136" i="2"/>
  <c r="C136" i="6"/>
  <c r="D136" i="6"/>
  <c r="E136" i="6"/>
  <c r="F136" i="6"/>
  <c r="AL138" i="5"/>
  <c r="W134" i="6" l="1"/>
  <c r="T134" i="6"/>
  <c r="X134" i="6" s="1"/>
  <c r="Y134" i="6" s="1"/>
  <c r="AO129" i="6"/>
  <c r="AP129" i="6"/>
  <c r="AF126" i="6"/>
  <c r="AK127" i="6"/>
  <c r="AJ129" i="6"/>
  <c r="AN129" i="6"/>
  <c r="AD130" i="6"/>
  <c r="AG130" i="6" s="1"/>
  <c r="AI130" i="6"/>
  <c r="AL130" i="6" s="1"/>
  <c r="AM130" i="6" s="1"/>
  <c r="AH130" i="6" s="1"/>
  <c r="AD131" i="6"/>
  <c r="AE131" i="6"/>
  <c r="P134" i="6"/>
  <c r="Q134" i="6" s="1"/>
  <c r="AB131" i="6"/>
  <c r="AC131" i="6"/>
  <c r="I135" i="6"/>
  <c r="K135" i="6" s="1"/>
  <c r="M135" i="6"/>
  <c r="P135" i="6" s="1"/>
  <c r="G136" i="6"/>
  <c r="I136" i="6" s="1"/>
  <c r="Z132" i="6"/>
  <c r="O133" i="6"/>
  <c r="A137" i="2"/>
  <c r="AA132" i="6"/>
  <c r="U133" i="6"/>
  <c r="C137" i="6"/>
  <c r="E137" i="6"/>
  <c r="F137" i="6"/>
  <c r="D137" i="6"/>
  <c r="AL139" i="5"/>
  <c r="H136" i="6" l="1"/>
  <c r="K136" i="6" s="1"/>
  <c r="Q135" i="6"/>
  <c r="V135" i="6"/>
  <c r="W135" i="6" s="1"/>
  <c r="AP130" i="6"/>
  <c r="AO130" i="6"/>
  <c r="AF127" i="6"/>
  <c r="AK128" i="6"/>
  <c r="AJ130" i="6"/>
  <c r="AN130" i="6"/>
  <c r="R134" i="6"/>
  <c r="S134" i="6" s="1"/>
  <c r="AD132" i="6"/>
  <c r="AE132" i="6"/>
  <c r="AB132" i="6"/>
  <c r="AC132" i="6"/>
  <c r="AI131" i="6"/>
  <c r="AL131" i="6" s="1"/>
  <c r="AM131" i="6" s="1"/>
  <c r="AG131" i="6"/>
  <c r="J135" i="6"/>
  <c r="L135" i="6" s="1"/>
  <c r="N135" i="6" s="1"/>
  <c r="R135" i="6" s="1"/>
  <c r="G137" i="6"/>
  <c r="I137" i="6" s="1"/>
  <c r="Z133" i="6"/>
  <c r="O134" i="6"/>
  <c r="AA133" i="6"/>
  <c r="U134" i="6"/>
  <c r="A138" i="2"/>
  <c r="B18" i="5"/>
  <c r="I18" i="5"/>
  <c r="H18" i="5"/>
  <c r="J136" i="6" l="1"/>
  <c r="L136" i="6" s="1"/>
  <c r="T136" i="6" s="1"/>
  <c r="X136" i="6" s="1"/>
  <c r="M136" i="6"/>
  <c r="V136" i="6" s="1"/>
  <c r="W136" i="6" s="1"/>
  <c r="S135" i="6"/>
  <c r="H137" i="6"/>
  <c r="M137" i="6" s="1"/>
  <c r="AG132" i="6"/>
  <c r="AI132" i="6"/>
  <c r="AL132" i="6" s="1"/>
  <c r="C138" i="6"/>
  <c r="E138" i="6"/>
  <c r="D138" i="6"/>
  <c r="F138" i="6"/>
  <c r="AL140" i="5"/>
  <c r="AP132" i="6" l="1"/>
  <c r="AP131" i="6"/>
  <c r="AO132" i="6"/>
  <c r="AO131" i="6"/>
  <c r="AF128" i="6"/>
  <c r="AK129" i="6"/>
  <c r="AJ131" i="6"/>
  <c r="AN131" i="6"/>
  <c r="AJ132" i="6"/>
  <c r="AN132" i="6"/>
  <c r="AM132" i="6"/>
  <c r="AH132" i="6" s="1"/>
  <c r="AH131" i="6"/>
  <c r="AD133" i="6"/>
  <c r="AE133" i="6"/>
  <c r="AB133" i="6"/>
  <c r="AC133" i="6"/>
  <c r="K137" i="6"/>
  <c r="N136" i="6"/>
  <c r="P136" i="6"/>
  <c r="Q136" i="6" s="1"/>
  <c r="T135" i="6"/>
  <c r="X135" i="6" s="1"/>
  <c r="Y135" i="6" s="1"/>
  <c r="J137" i="6"/>
  <c r="L137" i="6" s="1"/>
  <c r="N137" i="6" s="1"/>
  <c r="G138" i="6"/>
  <c r="H138" i="6" s="1"/>
  <c r="AA134" i="6"/>
  <c r="Z134" i="6"/>
  <c r="O135" i="6"/>
  <c r="P137" i="6"/>
  <c r="V137" i="6"/>
  <c r="W137" i="6" s="1"/>
  <c r="A139" i="2"/>
  <c r="C139" i="6"/>
  <c r="D139" i="6"/>
  <c r="F139" i="6"/>
  <c r="E139" i="6"/>
  <c r="AL141" i="5"/>
  <c r="Q137" i="6" l="1"/>
  <c r="AF129" i="6"/>
  <c r="AK130" i="6"/>
  <c r="T137" i="6"/>
  <c r="X137" i="6" s="1"/>
  <c r="Y137" i="6" s="1"/>
  <c r="AG133" i="6"/>
  <c r="R136" i="6"/>
  <c r="S136" i="6" s="1"/>
  <c r="U135" i="6"/>
  <c r="U136" i="6" s="1"/>
  <c r="AI133" i="6"/>
  <c r="AL133" i="6" s="1"/>
  <c r="AM133" i="6" s="1"/>
  <c r="AH133" i="6" s="1"/>
  <c r="AD134" i="6"/>
  <c r="AE134" i="6"/>
  <c r="AB134" i="6"/>
  <c r="AC134" i="6"/>
  <c r="Y136" i="6"/>
  <c r="M138" i="6"/>
  <c r="V138" i="6" s="1"/>
  <c r="W138" i="6" s="1"/>
  <c r="I138" i="6"/>
  <c r="J138" i="6" s="1"/>
  <c r="L138" i="6" s="1"/>
  <c r="N138" i="6" s="1"/>
  <c r="R137" i="6"/>
  <c r="G139" i="6"/>
  <c r="I139" i="6" s="1"/>
  <c r="A140" i="2"/>
  <c r="AA135" i="6"/>
  <c r="Z135" i="6"/>
  <c r="O136" i="6"/>
  <c r="C140" i="6"/>
  <c r="E140" i="6"/>
  <c r="D140" i="6"/>
  <c r="F140" i="6"/>
  <c r="AL142" i="5"/>
  <c r="P138" i="6" l="1"/>
  <c r="Q138" i="6" s="1"/>
  <c r="K138" i="6"/>
  <c r="H139" i="6"/>
  <c r="J139" i="6" s="1"/>
  <c r="AP133" i="6"/>
  <c r="AO133" i="6"/>
  <c r="AF130" i="6"/>
  <c r="AK131" i="6"/>
  <c r="T138" i="6"/>
  <c r="X138" i="6" s="1"/>
  <c r="Y138" i="6" s="1"/>
  <c r="AJ133" i="6"/>
  <c r="AN133" i="6"/>
  <c r="S137" i="6"/>
  <c r="AG134" i="6"/>
  <c r="AD135" i="6"/>
  <c r="AE135" i="6"/>
  <c r="AI134" i="6"/>
  <c r="AL134" i="6" s="1"/>
  <c r="AM134" i="6" s="1"/>
  <c r="AH134" i="6" s="1"/>
  <c r="AB135" i="6"/>
  <c r="AC135" i="6"/>
  <c r="G140" i="6"/>
  <c r="I140" i="6" s="1"/>
  <c r="Z136" i="6"/>
  <c r="O137" i="6"/>
  <c r="AA136" i="6"/>
  <c r="U137" i="6"/>
  <c r="A141" i="2"/>
  <c r="C141" i="6"/>
  <c r="D141" i="6"/>
  <c r="E141" i="6"/>
  <c r="F141" i="6"/>
  <c r="AL143" i="5"/>
  <c r="K139" i="6" l="1"/>
  <c r="L139" i="6" s="1"/>
  <c r="N139" i="6" s="1"/>
  <c r="R138" i="6"/>
  <c r="S138" i="6" s="1"/>
  <c r="M139" i="6"/>
  <c r="P139" i="6" s="1"/>
  <c r="Q139" i="6" s="1"/>
  <c r="AP134" i="6"/>
  <c r="AO134" i="6"/>
  <c r="AF131" i="6"/>
  <c r="AK132" i="6"/>
  <c r="AJ134" i="6"/>
  <c r="AN134" i="6"/>
  <c r="AD136" i="6"/>
  <c r="AE136" i="6"/>
  <c r="AB136" i="6"/>
  <c r="AC136" i="6"/>
  <c r="AI135" i="6"/>
  <c r="AL135" i="6" s="1"/>
  <c r="AM135" i="6" s="1"/>
  <c r="AH135" i="6" s="1"/>
  <c r="AG135" i="6"/>
  <c r="H140" i="6"/>
  <c r="G141" i="6"/>
  <c r="H141" i="6" s="1"/>
  <c r="AA137" i="6"/>
  <c r="U138" i="6"/>
  <c r="Z137" i="6"/>
  <c r="O138" i="6"/>
  <c r="A142" i="2"/>
  <c r="D19" i="5"/>
  <c r="C142" i="6"/>
  <c r="E142" i="6"/>
  <c r="D142" i="6"/>
  <c r="F142" i="6"/>
  <c r="AL144" i="5"/>
  <c r="V139" i="6" l="1"/>
  <c r="W139" i="6" s="1"/>
  <c r="R139" i="6"/>
  <c r="S139" i="6" s="1"/>
  <c r="T139" i="6"/>
  <c r="G19" i="5"/>
  <c r="I141" i="6"/>
  <c r="J141" i="6" s="1"/>
  <c r="L141" i="6" s="1"/>
  <c r="AO135" i="6"/>
  <c r="AP135" i="6"/>
  <c r="AF132" i="6"/>
  <c r="AK133" i="6"/>
  <c r="AJ135" i="6"/>
  <c r="AN135" i="6"/>
  <c r="AD137" i="6"/>
  <c r="AE137" i="6"/>
  <c r="AB137" i="6"/>
  <c r="AC137" i="6"/>
  <c r="AI136" i="6"/>
  <c r="AL136" i="6" s="1"/>
  <c r="AM136" i="6" s="1"/>
  <c r="AH136" i="6" s="1"/>
  <c r="AG136" i="6"/>
  <c r="K140" i="6"/>
  <c r="J140" i="6"/>
  <c r="L140" i="6" s="1"/>
  <c r="M140" i="6"/>
  <c r="M141" i="6"/>
  <c r="V141" i="6" s="1"/>
  <c r="G142" i="6"/>
  <c r="I142" i="6" s="1"/>
  <c r="A143" i="2"/>
  <c r="Z138" i="6"/>
  <c r="O139" i="6"/>
  <c r="AA138" i="6"/>
  <c r="U139" i="6"/>
  <c r="F19" i="5"/>
  <c r="E19" i="5"/>
  <c r="K141" i="6" l="1"/>
  <c r="X139" i="6"/>
  <c r="Y139" i="6" s="1"/>
  <c r="P141" i="6"/>
  <c r="AP136" i="6"/>
  <c r="C143" i="6"/>
  <c r="F143" i="6"/>
  <c r="D143" i="6"/>
  <c r="E143" i="6"/>
  <c r="AL145" i="5"/>
  <c r="AO136" i="6" l="1"/>
  <c r="AF133" i="6"/>
  <c r="AK134" i="6"/>
  <c r="AJ136" i="6"/>
  <c r="AN136" i="6"/>
  <c r="AD138" i="6"/>
  <c r="AE138" i="6"/>
  <c r="AI137" i="6"/>
  <c r="AL137" i="6" s="1"/>
  <c r="AM137" i="6" s="1"/>
  <c r="AH137" i="6" s="1"/>
  <c r="AB138" i="6"/>
  <c r="AC138" i="6"/>
  <c r="AG137" i="6"/>
  <c r="H142" i="6"/>
  <c r="K142" i="6" s="1"/>
  <c r="V140" i="6"/>
  <c r="W140" i="6" s="1"/>
  <c r="W141" i="6" s="1"/>
  <c r="P140" i="6"/>
  <c r="Q140" i="6" s="1"/>
  <c r="Q141" i="6" s="1"/>
  <c r="T140" i="6"/>
  <c r="X140" i="6" s="1"/>
  <c r="Y140" i="6" s="1"/>
  <c r="N140" i="6"/>
  <c r="O140" i="6" s="1"/>
  <c r="T141" i="6"/>
  <c r="X141" i="6" s="1"/>
  <c r="N141" i="6"/>
  <c r="R141" i="6" s="1"/>
  <c r="G143" i="6"/>
  <c r="H143" i="6" s="1"/>
  <c r="AA139" i="6"/>
  <c r="A144" i="2"/>
  <c r="Z139" i="6"/>
  <c r="C144" i="6"/>
  <c r="E144" i="6"/>
  <c r="F144" i="6"/>
  <c r="D144" i="6"/>
  <c r="AL146" i="5"/>
  <c r="I143" i="6" l="1"/>
  <c r="K143" i="6" s="1"/>
  <c r="M142" i="6"/>
  <c r="AO137" i="6"/>
  <c r="AP137" i="6"/>
  <c r="AF134" i="6"/>
  <c r="AK135" i="6"/>
  <c r="AJ137" i="6"/>
  <c r="AN137" i="6"/>
  <c r="AD139" i="6"/>
  <c r="AE139" i="6"/>
  <c r="U140" i="6"/>
  <c r="U141" i="6" s="1"/>
  <c r="AB139" i="6"/>
  <c r="AC139" i="6"/>
  <c r="AI138" i="6"/>
  <c r="AL138" i="6" s="1"/>
  <c r="AM138" i="6" s="1"/>
  <c r="AH138" i="6" s="1"/>
  <c r="AG138" i="6"/>
  <c r="J142" i="6"/>
  <c r="L142" i="6" s="1"/>
  <c r="R140" i="6"/>
  <c r="S140" i="6" s="1"/>
  <c r="Z140" i="6" s="1"/>
  <c r="Y141" i="6"/>
  <c r="M143" i="6"/>
  <c r="V143" i="6" s="1"/>
  <c r="G144" i="6"/>
  <c r="H144" i="6" s="1"/>
  <c r="O141" i="6"/>
  <c r="A145" i="2"/>
  <c r="J143" i="6" l="1"/>
  <c r="AA140" i="6"/>
  <c r="V142" i="6"/>
  <c r="W142" i="6" s="1"/>
  <c r="P142" i="6"/>
  <c r="Q142" i="6" s="1"/>
  <c r="AP138" i="6"/>
  <c r="C145" i="6"/>
  <c r="D145" i="6"/>
  <c r="E145" i="6"/>
  <c r="F145" i="6"/>
  <c r="AL147" i="5"/>
  <c r="AO138" i="6" l="1"/>
  <c r="AF135" i="6"/>
  <c r="AK136" i="6"/>
  <c r="AJ138" i="6"/>
  <c r="AN138" i="6"/>
  <c r="W143" i="6"/>
  <c r="AD140" i="6"/>
  <c r="AE140" i="6"/>
  <c r="AB140" i="6"/>
  <c r="AC140" i="6"/>
  <c r="AI139" i="6"/>
  <c r="AL139" i="6" s="1"/>
  <c r="AM139" i="6" s="1"/>
  <c r="AH139" i="6" s="1"/>
  <c r="AG139" i="6"/>
  <c r="P143" i="6"/>
  <c r="Q143" i="6" s="1"/>
  <c r="S141" i="6"/>
  <c r="Z141" i="6" s="1"/>
  <c r="L143" i="6"/>
  <c r="N143" i="6" s="1"/>
  <c r="T142" i="6"/>
  <c r="X142" i="6" s="1"/>
  <c r="Y142" i="6" s="1"/>
  <c r="N142" i="6"/>
  <c r="R142" i="6" s="1"/>
  <c r="S142" i="6" s="1"/>
  <c r="M144" i="6"/>
  <c r="P144" i="6" s="1"/>
  <c r="I144" i="6"/>
  <c r="K144" i="6" s="1"/>
  <c r="G145" i="6"/>
  <c r="H145" i="6" s="1"/>
  <c r="A146" i="2"/>
  <c r="AA141" i="6"/>
  <c r="Q144" i="6" l="1"/>
  <c r="I145" i="6"/>
  <c r="T143" i="6"/>
  <c r="V144" i="6"/>
  <c r="W144" i="6" s="1"/>
  <c r="U142" i="6"/>
  <c r="AP139" i="6"/>
  <c r="C146" i="6"/>
  <c r="E146" i="6"/>
  <c r="D146" i="6"/>
  <c r="F146" i="6"/>
  <c r="AL148" i="5"/>
  <c r="AO139" i="6" l="1"/>
  <c r="AF136" i="6"/>
  <c r="AK137" i="6"/>
  <c r="AJ139" i="6"/>
  <c r="AN139" i="6"/>
  <c r="O142" i="6"/>
  <c r="O143" i="6" s="1"/>
  <c r="AD141" i="6"/>
  <c r="AE141" i="6"/>
  <c r="AB141" i="6"/>
  <c r="AC141" i="6"/>
  <c r="AI140" i="6"/>
  <c r="AL140" i="6" s="1"/>
  <c r="AM140" i="6" s="1"/>
  <c r="AH140" i="6" s="1"/>
  <c r="AG140" i="6"/>
  <c r="R143" i="6"/>
  <c r="S143" i="6" s="1"/>
  <c r="X143" i="6"/>
  <c r="Y143" i="6" s="1"/>
  <c r="J144" i="6"/>
  <c r="L144" i="6" s="1"/>
  <c r="K145" i="6"/>
  <c r="M145" i="6"/>
  <c r="V145" i="6" s="1"/>
  <c r="W145" i="6" s="1"/>
  <c r="J145" i="6"/>
  <c r="G146" i="6"/>
  <c r="I146" i="6" s="1"/>
  <c r="AA142" i="6"/>
  <c r="U143" i="6"/>
  <c r="A147" i="2"/>
  <c r="C147" i="6"/>
  <c r="D147" i="6"/>
  <c r="F147" i="6"/>
  <c r="E147" i="6"/>
  <c r="AL149" i="5"/>
  <c r="Z142" i="6" l="1"/>
  <c r="AB142" i="6" s="1"/>
  <c r="H146" i="6"/>
  <c r="J146" i="6" s="1"/>
  <c r="P145" i="6"/>
  <c r="Q145" i="6" s="1"/>
  <c r="AO140" i="6"/>
  <c r="AP140" i="6"/>
  <c r="AF137" i="6"/>
  <c r="AK138" i="6"/>
  <c r="AJ140" i="6"/>
  <c r="AN140" i="6"/>
  <c r="AD142" i="6"/>
  <c r="AE142" i="6"/>
  <c r="AI141" i="6"/>
  <c r="AL141" i="6" s="1"/>
  <c r="AM141" i="6" s="1"/>
  <c r="AH141" i="6" s="1"/>
  <c r="AG141" i="6"/>
  <c r="N144" i="6"/>
  <c r="R144" i="6" s="1"/>
  <c r="S144" i="6" s="1"/>
  <c r="T144" i="6"/>
  <c r="X144" i="6" s="1"/>
  <c r="Y144" i="6" s="1"/>
  <c r="L145" i="6"/>
  <c r="G147" i="6"/>
  <c r="H147" i="6" s="1"/>
  <c r="Z143" i="6"/>
  <c r="A148" i="2"/>
  <c r="AA143" i="6"/>
  <c r="K146" i="6" l="1"/>
  <c r="AC142" i="6"/>
  <c r="M146" i="6"/>
  <c r="P146" i="6" s="1"/>
  <c r="Q146" i="6" s="1"/>
  <c r="O144" i="6"/>
  <c r="U144" i="6"/>
  <c r="AP141" i="6"/>
  <c r="C148" i="6"/>
  <c r="E148" i="6"/>
  <c r="D148" i="6"/>
  <c r="F148" i="6"/>
  <c r="AL150" i="5"/>
  <c r="V146" i="6" l="1"/>
  <c r="W146" i="6" s="1"/>
  <c r="AO141" i="6"/>
  <c r="AF138" i="6"/>
  <c r="AK139" i="6"/>
  <c r="AJ141" i="6"/>
  <c r="AN141" i="6"/>
  <c r="AD143" i="6"/>
  <c r="AE143" i="6"/>
  <c r="AB143" i="6"/>
  <c r="AC143" i="6"/>
  <c r="AI142" i="6"/>
  <c r="AL142" i="6" s="1"/>
  <c r="AM142" i="6" s="1"/>
  <c r="AH142" i="6" s="1"/>
  <c r="AG142" i="6"/>
  <c r="L146" i="6"/>
  <c r="I147" i="6"/>
  <c r="J147" i="6" s="1"/>
  <c r="T145" i="6"/>
  <c r="X145" i="6" s="1"/>
  <c r="Y145" i="6" s="1"/>
  <c r="N145" i="6"/>
  <c r="R145" i="6" s="1"/>
  <c r="S145" i="6" s="1"/>
  <c r="M147" i="6"/>
  <c r="P147" i="6" s="1"/>
  <c r="Q147" i="6" s="1"/>
  <c r="G148" i="6"/>
  <c r="H148" i="6" s="1"/>
  <c r="M148" i="6" s="1"/>
  <c r="A149" i="2"/>
  <c r="AA144" i="6"/>
  <c r="Z144" i="6"/>
  <c r="C149" i="6"/>
  <c r="F149" i="6"/>
  <c r="D149" i="6"/>
  <c r="E149" i="6"/>
  <c r="AL151" i="5"/>
  <c r="O145" i="6" l="1"/>
  <c r="Z145" i="6" s="1"/>
  <c r="I148" i="6"/>
  <c r="K148" i="6" s="1"/>
  <c r="U145" i="6"/>
  <c r="AA145" i="6" s="1"/>
  <c r="AO142" i="6"/>
  <c r="AP142" i="6"/>
  <c r="AF139" i="6"/>
  <c r="AK140" i="6"/>
  <c r="AJ142" i="6"/>
  <c r="AN142" i="6"/>
  <c r="AD144" i="6"/>
  <c r="AE144" i="6"/>
  <c r="AB144" i="6"/>
  <c r="AC144" i="6"/>
  <c r="AI143" i="6"/>
  <c r="AL143" i="6" s="1"/>
  <c r="AM143" i="6" s="1"/>
  <c r="AH143" i="6" s="1"/>
  <c r="AG143" i="6"/>
  <c r="K147" i="6"/>
  <c r="L147" i="6" s="1"/>
  <c r="V147" i="6"/>
  <c r="W147" i="6" s="1"/>
  <c r="T146" i="6"/>
  <c r="X146" i="6" s="1"/>
  <c r="Y146" i="6" s="1"/>
  <c r="N146" i="6"/>
  <c r="R146" i="6" s="1"/>
  <c r="S146" i="6" s="1"/>
  <c r="G149" i="6"/>
  <c r="H149" i="6" s="1"/>
  <c r="V148" i="6"/>
  <c r="P148" i="6"/>
  <c r="Q148" i="6" s="1"/>
  <c r="A150" i="2"/>
  <c r="J148" i="6" l="1"/>
  <c r="O146" i="6"/>
  <c r="I149" i="6"/>
  <c r="W148" i="6"/>
  <c r="U146" i="6"/>
  <c r="AP143" i="6"/>
  <c r="C150" i="6"/>
  <c r="F150" i="6"/>
  <c r="E150" i="6"/>
  <c r="D150" i="6"/>
  <c r="AL152" i="5"/>
  <c r="AO143" i="6" l="1"/>
  <c r="AF140" i="6"/>
  <c r="AK141" i="6"/>
  <c r="AJ143" i="6"/>
  <c r="AN143" i="6"/>
  <c r="AD145" i="6"/>
  <c r="AE145" i="6"/>
  <c r="AB145" i="6"/>
  <c r="AC145" i="6"/>
  <c r="AI144" i="6"/>
  <c r="AL144" i="6" s="1"/>
  <c r="AM144" i="6" s="1"/>
  <c r="AH144" i="6" s="1"/>
  <c r="AG144" i="6"/>
  <c r="T147" i="6"/>
  <c r="X147" i="6" s="1"/>
  <c r="Y147" i="6" s="1"/>
  <c r="N147" i="6"/>
  <c r="R147" i="6" s="1"/>
  <c r="S147" i="6" s="1"/>
  <c r="M149" i="6"/>
  <c r="V149" i="6" s="1"/>
  <c r="W149" i="6" s="1"/>
  <c r="J149" i="6"/>
  <c r="K149" i="6"/>
  <c r="L148" i="6"/>
  <c r="G150" i="6"/>
  <c r="I150" i="6" s="1"/>
  <c r="Z146" i="6"/>
  <c r="AA146" i="6"/>
  <c r="A151" i="2"/>
  <c r="C151" i="6"/>
  <c r="F151" i="6"/>
  <c r="E151" i="6"/>
  <c r="D151" i="6"/>
  <c r="AL153" i="5"/>
  <c r="O147" i="6" l="1"/>
  <c r="Z147" i="6" s="1"/>
  <c r="U147" i="6"/>
  <c r="AA147" i="6" s="1"/>
  <c r="P149" i="6"/>
  <c r="Q149" i="6" s="1"/>
  <c r="H150" i="6"/>
  <c r="M150" i="6" s="1"/>
  <c r="P150" i="6" s="1"/>
  <c r="AO144" i="6"/>
  <c r="AP144" i="6"/>
  <c r="AF141" i="6"/>
  <c r="AK142" i="6"/>
  <c r="AJ144" i="6"/>
  <c r="AN144" i="6"/>
  <c r="AD146" i="6"/>
  <c r="AE146" i="6"/>
  <c r="AB146" i="6"/>
  <c r="AC146" i="6"/>
  <c r="AI145" i="6"/>
  <c r="AL145" i="6" s="1"/>
  <c r="AM145" i="6" s="1"/>
  <c r="AG145" i="6"/>
  <c r="L149" i="6"/>
  <c r="T149" i="6" s="1"/>
  <c r="X149" i="6" s="1"/>
  <c r="N148" i="6"/>
  <c r="R148" i="6" s="1"/>
  <c r="S148" i="6" s="1"/>
  <c r="T148" i="6"/>
  <c r="X148" i="6" s="1"/>
  <c r="Y148" i="6" s="1"/>
  <c r="G151" i="6"/>
  <c r="I151" i="6" s="1"/>
  <c r="A152" i="2"/>
  <c r="B19" i="5"/>
  <c r="I19" i="5"/>
  <c r="H19" i="5"/>
  <c r="C152" i="6"/>
  <c r="D152" i="6"/>
  <c r="E152" i="6"/>
  <c r="F152" i="6"/>
  <c r="AL154" i="5"/>
  <c r="Q150" i="6" l="1"/>
  <c r="H151" i="6"/>
  <c r="M151" i="6" s="1"/>
  <c r="V151" i="6" s="1"/>
  <c r="K150" i="6"/>
  <c r="V150" i="6"/>
  <c r="W150" i="6" s="1"/>
  <c r="J150" i="6"/>
  <c r="AP145" i="6"/>
  <c r="AO145" i="6"/>
  <c r="AF142" i="6"/>
  <c r="AK143" i="6"/>
  <c r="AJ145" i="6"/>
  <c r="AN145" i="6"/>
  <c r="U148" i="6"/>
  <c r="AA148" i="6" s="1"/>
  <c r="AI146" i="6"/>
  <c r="AL146" i="6" s="1"/>
  <c r="AM146" i="6" s="1"/>
  <c r="AH146" i="6" s="1"/>
  <c r="AH145" i="6"/>
  <c r="AD147" i="6"/>
  <c r="AE147" i="6"/>
  <c r="AB147" i="6"/>
  <c r="AC147" i="6"/>
  <c r="AG146" i="6"/>
  <c r="O148" i="6"/>
  <c r="Z148" i="6" s="1"/>
  <c r="N149" i="6"/>
  <c r="R149" i="6" s="1"/>
  <c r="S149" i="6" s="1"/>
  <c r="J151" i="6"/>
  <c r="Y149" i="6"/>
  <c r="G152" i="6"/>
  <c r="I152" i="6" s="1"/>
  <c r="A153" i="2"/>
  <c r="C153" i="6"/>
  <c r="F153" i="6"/>
  <c r="E153" i="6"/>
  <c r="D153" i="6"/>
  <c r="AL155" i="5"/>
  <c r="K151" i="6" l="1"/>
  <c r="L151" i="6" s="1"/>
  <c r="T151" i="6" s="1"/>
  <c r="X151" i="6" s="1"/>
  <c r="L150" i="6"/>
  <c r="N150" i="6" s="1"/>
  <c r="R150" i="6" s="1"/>
  <c r="S150" i="6" s="1"/>
  <c r="W151" i="6"/>
  <c r="P151" i="6"/>
  <c r="Q151" i="6" s="1"/>
  <c r="U149" i="6"/>
  <c r="AA149" i="6" s="1"/>
  <c r="O149" i="6"/>
  <c r="Z149" i="6" s="1"/>
  <c r="H152" i="6"/>
  <c r="J152" i="6" s="1"/>
  <c r="AO146" i="6"/>
  <c r="AP146" i="6"/>
  <c r="AF143" i="6"/>
  <c r="AK144" i="6"/>
  <c r="AJ146" i="6"/>
  <c r="AN146" i="6"/>
  <c r="AD148" i="6"/>
  <c r="AE148" i="6"/>
  <c r="AB148" i="6"/>
  <c r="AC148" i="6"/>
  <c r="AI147" i="6"/>
  <c r="AL147" i="6" s="1"/>
  <c r="AM147" i="6" s="1"/>
  <c r="AH147" i="6" s="1"/>
  <c r="AG147" i="6"/>
  <c r="G153" i="6"/>
  <c r="I153" i="6" s="1"/>
  <c r="A154" i="2"/>
  <c r="C154" i="6"/>
  <c r="D154" i="6"/>
  <c r="F154" i="6"/>
  <c r="E154" i="6"/>
  <c r="AL156" i="5"/>
  <c r="K152" i="6" l="1"/>
  <c r="L152" i="6" s="1"/>
  <c r="N152" i="6" s="1"/>
  <c r="T150" i="6"/>
  <c r="X150" i="6" s="1"/>
  <c r="Y150" i="6" s="1"/>
  <c r="M152" i="6"/>
  <c r="P152" i="6" s="1"/>
  <c r="Q152" i="6" s="1"/>
  <c r="AP147" i="6"/>
  <c r="AO147" i="6"/>
  <c r="AF144" i="6"/>
  <c r="AK145" i="6"/>
  <c r="AJ147" i="6"/>
  <c r="AN147" i="6"/>
  <c r="AD149" i="6"/>
  <c r="AE149" i="6"/>
  <c r="AB149" i="6"/>
  <c r="AC149" i="6"/>
  <c r="AI148" i="6"/>
  <c r="AL148" i="6" s="1"/>
  <c r="AM148" i="6" s="1"/>
  <c r="AH148" i="6" s="1"/>
  <c r="AG148" i="6"/>
  <c r="N151" i="6"/>
  <c r="R151" i="6" s="1"/>
  <c r="S151" i="6" s="1"/>
  <c r="O150" i="6"/>
  <c r="Z150" i="6" s="1"/>
  <c r="H153" i="6"/>
  <c r="M153" i="6" s="1"/>
  <c r="P153" i="6" s="1"/>
  <c r="G154" i="6"/>
  <c r="H154" i="6" s="1"/>
  <c r="A155" i="2"/>
  <c r="C155" i="6"/>
  <c r="F155" i="6"/>
  <c r="D155" i="6"/>
  <c r="E155" i="6"/>
  <c r="AL157" i="5"/>
  <c r="V152" i="6" l="1"/>
  <c r="W152" i="6" s="1"/>
  <c r="Q153" i="6"/>
  <c r="Y151" i="6"/>
  <c r="U150" i="6"/>
  <c r="U151" i="6" s="1"/>
  <c r="I154" i="6"/>
  <c r="K154" i="6" s="1"/>
  <c r="AP148" i="6"/>
  <c r="AO148" i="6"/>
  <c r="AF145" i="6"/>
  <c r="AK146" i="6"/>
  <c r="AJ148" i="6"/>
  <c r="AN148" i="6"/>
  <c r="AB150" i="6"/>
  <c r="AC150" i="6"/>
  <c r="AI149" i="6"/>
  <c r="AL149" i="6" s="1"/>
  <c r="AM149" i="6" s="1"/>
  <c r="AG149" i="6"/>
  <c r="O151" i="6"/>
  <c r="Z151" i="6" s="1"/>
  <c r="V153" i="6"/>
  <c r="W153" i="6" s="1"/>
  <c r="K153" i="6"/>
  <c r="T152" i="6"/>
  <c r="R152" i="6"/>
  <c r="S152" i="6" s="1"/>
  <c r="J153" i="6"/>
  <c r="M154" i="6"/>
  <c r="V154" i="6" s="1"/>
  <c r="G155" i="6"/>
  <c r="I155" i="6" s="1"/>
  <c r="A156" i="2"/>
  <c r="C156" i="6"/>
  <c r="E156" i="6"/>
  <c r="D156" i="6"/>
  <c r="F156" i="6"/>
  <c r="AL158" i="5"/>
  <c r="X152" i="6" l="1"/>
  <c r="Y152" i="6" s="1"/>
  <c r="AA151" i="6"/>
  <c r="AD151" i="6" s="1"/>
  <c r="AA150" i="6"/>
  <c r="J154" i="6"/>
  <c r="L154" i="6" s="1"/>
  <c r="N154" i="6" s="1"/>
  <c r="O152" i="6"/>
  <c r="Z152" i="6" s="1"/>
  <c r="P154" i="6"/>
  <c r="Q154" i="6" s="1"/>
  <c r="U152" i="6"/>
  <c r="H155" i="6"/>
  <c r="M155" i="6" s="1"/>
  <c r="V155" i="6" s="1"/>
  <c r="AP149" i="6"/>
  <c r="AO149" i="6"/>
  <c r="AF146" i="6"/>
  <c r="AK147" i="6"/>
  <c r="AJ149" i="6"/>
  <c r="AN149" i="6"/>
  <c r="W154" i="6"/>
  <c r="AH149" i="6"/>
  <c r="AB151" i="6"/>
  <c r="AC151" i="6"/>
  <c r="L153" i="6"/>
  <c r="N153" i="6" s="1"/>
  <c r="G156" i="6"/>
  <c r="I156" i="6" s="1"/>
  <c r="A157" i="2"/>
  <c r="D20" i="5"/>
  <c r="C157" i="6"/>
  <c r="D157" i="6"/>
  <c r="F157" i="6"/>
  <c r="E157" i="6"/>
  <c r="AL159" i="5"/>
  <c r="AA152" i="6" l="1"/>
  <c r="AD152" i="6" s="1"/>
  <c r="AE151" i="6"/>
  <c r="AI151" i="6" s="1"/>
  <c r="AL151" i="6" s="1"/>
  <c r="AE150" i="6"/>
  <c r="AI150" i="6" s="1"/>
  <c r="AL150" i="6" s="1"/>
  <c r="AM150" i="6" s="1"/>
  <c r="AH150" i="6" s="1"/>
  <c r="AD150" i="6"/>
  <c r="AG150" i="6" s="1"/>
  <c r="AJ150" i="6" s="1"/>
  <c r="T154" i="6"/>
  <c r="X154" i="6" s="1"/>
  <c r="R154" i="6"/>
  <c r="W155" i="6"/>
  <c r="J155" i="6"/>
  <c r="L155" i="6" s="1"/>
  <c r="N155" i="6" s="1"/>
  <c r="G20" i="5"/>
  <c r="P155" i="6"/>
  <c r="Q155" i="6" s="1"/>
  <c r="K155" i="6"/>
  <c r="AF147" i="6"/>
  <c r="AK148" i="6"/>
  <c r="AG151" i="6"/>
  <c r="H156" i="6"/>
  <c r="M156" i="6" s="1"/>
  <c r="P156" i="6" s="1"/>
  <c r="AE152" i="6"/>
  <c r="AB152" i="6"/>
  <c r="AC152" i="6"/>
  <c r="T153" i="6"/>
  <c r="R153" i="6"/>
  <c r="S153" i="6" s="1"/>
  <c r="O153" i="6"/>
  <c r="O154" i="6" s="1"/>
  <c r="G157" i="6"/>
  <c r="I157" i="6" s="1"/>
  <c r="A158" i="2"/>
  <c r="F20" i="5"/>
  <c r="E20" i="5"/>
  <c r="C158" i="6"/>
  <c r="D158" i="6"/>
  <c r="F158" i="6"/>
  <c r="E158" i="6"/>
  <c r="AL160" i="5"/>
  <c r="AM151" i="6" l="1"/>
  <c r="AH151" i="6" s="1"/>
  <c r="AO150" i="6"/>
  <c r="AP150" i="6"/>
  <c r="AN150" i="6"/>
  <c r="T155" i="6"/>
  <c r="X155" i="6" s="1"/>
  <c r="Y155" i="6" s="1"/>
  <c r="R155" i="6"/>
  <c r="S155" i="6" s="1"/>
  <c r="Q156" i="6"/>
  <c r="K156" i="6"/>
  <c r="V156" i="6"/>
  <c r="W156" i="6" s="1"/>
  <c r="Z153" i="6"/>
  <c r="AC153" i="6" s="1"/>
  <c r="AO151" i="6"/>
  <c r="AP151" i="6"/>
  <c r="AF148" i="6"/>
  <c r="AK149" i="6"/>
  <c r="AJ151" i="6"/>
  <c r="AN151" i="6"/>
  <c r="J156" i="6"/>
  <c r="AG152" i="6"/>
  <c r="AI152" i="6"/>
  <c r="AL152" i="6" s="1"/>
  <c r="S154" i="6"/>
  <c r="Z154" i="6" s="1"/>
  <c r="X153" i="6"/>
  <c r="U153" i="6"/>
  <c r="U154" i="6" s="1"/>
  <c r="H157" i="6"/>
  <c r="K157" i="6" s="1"/>
  <c r="G158" i="6"/>
  <c r="H158" i="6" s="1"/>
  <c r="M158" i="6" s="1"/>
  <c r="A159" i="2"/>
  <c r="O155" i="6"/>
  <c r="C159" i="6"/>
  <c r="D159" i="6"/>
  <c r="F159" i="6"/>
  <c r="E159" i="6"/>
  <c r="AL161" i="5"/>
  <c r="AM152" i="6" l="1"/>
  <c r="AH152" i="6" s="1"/>
  <c r="U155" i="6"/>
  <c r="AA155" i="6" s="1"/>
  <c r="L156" i="6"/>
  <c r="T156" i="6" s="1"/>
  <c r="X156" i="6" s="1"/>
  <c r="Y156" i="6" s="1"/>
  <c r="AB153" i="6"/>
  <c r="AP152" i="6"/>
  <c r="AO152" i="6"/>
  <c r="AF149" i="6"/>
  <c r="AK150" i="6"/>
  <c r="AJ152" i="6"/>
  <c r="AN152" i="6"/>
  <c r="N156" i="6"/>
  <c r="R156" i="6" s="1"/>
  <c r="S156" i="6" s="1"/>
  <c r="AB154" i="6"/>
  <c r="AC154" i="6"/>
  <c r="I158" i="6"/>
  <c r="J158" i="6" s="1"/>
  <c r="Y153" i="6"/>
  <c r="AA153" i="6" s="1"/>
  <c r="Y154" i="6"/>
  <c r="AA154" i="6" s="1"/>
  <c r="M157" i="6"/>
  <c r="J157" i="6"/>
  <c r="L157" i="6" s="1"/>
  <c r="T157" i="6" s="1"/>
  <c r="G159" i="6"/>
  <c r="I159" i="6" s="1"/>
  <c r="Z155" i="6"/>
  <c r="P158" i="6"/>
  <c r="V158" i="6"/>
  <c r="A160" i="2"/>
  <c r="C160" i="6"/>
  <c r="E160" i="6"/>
  <c r="D160" i="6"/>
  <c r="F160" i="6"/>
  <c r="AL162" i="5"/>
  <c r="H159" i="6" l="1"/>
  <c r="M159" i="6" s="1"/>
  <c r="V159" i="6" s="1"/>
  <c r="U156" i="6"/>
  <c r="U157" i="6" s="1"/>
  <c r="O156" i="6"/>
  <c r="Z156" i="6" s="1"/>
  <c r="K158" i="6"/>
  <c r="L158" i="6" s="1"/>
  <c r="N158" i="6" s="1"/>
  <c r="R158" i="6" s="1"/>
  <c r="AF150" i="6"/>
  <c r="AK151" i="6"/>
  <c r="AE153" i="6"/>
  <c r="AI153" i="6" s="1"/>
  <c r="AL153" i="6" s="1"/>
  <c r="AM153" i="6" s="1"/>
  <c r="AH153" i="6" s="1"/>
  <c r="AD154" i="6"/>
  <c r="AE154" i="6"/>
  <c r="AI154" i="6" s="1"/>
  <c r="AL154" i="6" s="1"/>
  <c r="AD155" i="6"/>
  <c r="AE155" i="6"/>
  <c r="AD153" i="6"/>
  <c r="AB155" i="6"/>
  <c r="AC155" i="6"/>
  <c r="V157" i="6"/>
  <c r="W157" i="6" s="1"/>
  <c r="W158" i="6" s="1"/>
  <c r="P157" i="6"/>
  <c r="Q157" i="6" s="1"/>
  <c r="Q158" i="6" s="1"/>
  <c r="K159" i="6"/>
  <c r="N157" i="6"/>
  <c r="G160" i="6"/>
  <c r="I160" i="6" s="1"/>
  <c r="AA156" i="6"/>
  <c r="A161" i="2"/>
  <c r="C161" i="6"/>
  <c r="D161" i="6"/>
  <c r="F161" i="6"/>
  <c r="E161" i="6"/>
  <c r="AL163" i="5"/>
  <c r="J159" i="6" l="1"/>
  <c r="L159" i="6" s="1"/>
  <c r="O157" i="6"/>
  <c r="O158" i="6" s="1"/>
  <c r="AF151" i="6"/>
  <c r="AK152" i="6"/>
  <c r="AF152" i="6" s="1"/>
  <c r="AM154" i="6"/>
  <c r="AH154" i="6" s="1"/>
  <c r="AD156" i="6"/>
  <c r="AE156" i="6"/>
  <c r="AB156" i="6"/>
  <c r="AC156" i="6"/>
  <c r="AI155" i="6"/>
  <c r="AL155" i="6" s="1"/>
  <c r="AG153" i="6"/>
  <c r="AG154" i="6"/>
  <c r="AG155" i="6"/>
  <c r="R157" i="6"/>
  <c r="S157" i="6" s="1"/>
  <c r="P159" i="6"/>
  <c r="Q159" i="6" s="1"/>
  <c r="X157" i="6"/>
  <c r="Y157" i="6" s="1"/>
  <c r="AA157" i="6" s="1"/>
  <c r="W159" i="6"/>
  <c r="T158" i="6"/>
  <c r="U158" i="6" s="1"/>
  <c r="H160" i="6"/>
  <c r="M160" i="6" s="1"/>
  <c r="G161" i="6"/>
  <c r="I161" i="6" s="1"/>
  <c r="A162" i="2"/>
  <c r="C162" i="6"/>
  <c r="D162" i="6"/>
  <c r="F162" i="6"/>
  <c r="E162" i="6"/>
  <c r="AL164" i="5"/>
  <c r="Z157" i="6" l="1"/>
  <c r="H161" i="6"/>
  <c r="M161" i="6" s="1"/>
  <c r="P161" i="6" s="1"/>
  <c r="AO154" i="6"/>
  <c r="AP154" i="6"/>
  <c r="AO153" i="6"/>
  <c r="AP153" i="6"/>
  <c r="AP155" i="6"/>
  <c r="AO155" i="6"/>
  <c r="AJ155" i="6"/>
  <c r="AN155" i="6"/>
  <c r="AJ154" i="6"/>
  <c r="AN154" i="6"/>
  <c r="AJ153" i="6"/>
  <c r="AK153" i="6" s="1"/>
  <c r="AF153" i="6" s="1"/>
  <c r="AN153" i="6"/>
  <c r="AM155" i="6"/>
  <c r="AH155" i="6" s="1"/>
  <c r="AD157" i="6"/>
  <c r="AE157" i="6"/>
  <c r="AI156" i="6"/>
  <c r="AL156" i="6" s="1"/>
  <c r="AB157" i="6"/>
  <c r="AC157" i="6"/>
  <c r="AG156" i="6"/>
  <c r="S158" i="6"/>
  <c r="Z158" i="6" s="1"/>
  <c r="X158" i="6"/>
  <c r="Y158" i="6" s="1"/>
  <c r="AA158" i="6" s="1"/>
  <c r="T159" i="6"/>
  <c r="U159" i="6" s="1"/>
  <c r="N159" i="6"/>
  <c r="R159" i="6" s="1"/>
  <c r="S159" i="6" s="1"/>
  <c r="P160" i="6"/>
  <c r="Q160" i="6" s="1"/>
  <c r="V160" i="6"/>
  <c r="W160" i="6" s="1"/>
  <c r="K160" i="6"/>
  <c r="J160" i="6"/>
  <c r="G162" i="6"/>
  <c r="I162" i="6" s="1"/>
  <c r="A163" i="2"/>
  <c r="B20" i="5"/>
  <c r="H20" i="5"/>
  <c r="I20" i="5"/>
  <c r="C163" i="6"/>
  <c r="D163" i="6"/>
  <c r="E163" i="6"/>
  <c r="F163" i="6"/>
  <c r="AL165" i="5"/>
  <c r="V161" i="6" l="1"/>
  <c r="J161" i="6"/>
  <c r="K161" i="6"/>
  <c r="O159" i="6"/>
  <c r="Z159" i="6" s="1"/>
  <c r="Q161" i="6"/>
  <c r="H162" i="6"/>
  <c r="K162" i="6" s="1"/>
  <c r="AO156" i="6"/>
  <c r="AP156" i="6"/>
  <c r="AJ156" i="6"/>
  <c r="AN156" i="6"/>
  <c r="AK154" i="6"/>
  <c r="AK155" i="6" s="1"/>
  <c r="AF155" i="6" s="1"/>
  <c r="AM156" i="6"/>
  <c r="AH156" i="6" s="1"/>
  <c r="W161" i="6"/>
  <c r="AD158" i="6"/>
  <c r="AE158" i="6"/>
  <c r="AB158" i="6"/>
  <c r="AC158" i="6"/>
  <c r="AI157" i="6"/>
  <c r="AL157" i="6" s="1"/>
  <c r="AG157" i="6"/>
  <c r="X159" i="6"/>
  <c r="Y159" i="6" s="1"/>
  <c r="AA159" i="6" s="1"/>
  <c r="L160" i="6"/>
  <c r="G163" i="6"/>
  <c r="I163" i="6" s="1"/>
  <c r="A164" i="2"/>
  <c r="B21" i="5"/>
  <c r="L161" i="6" l="1"/>
  <c r="N161" i="6" s="1"/>
  <c r="R161" i="6" s="1"/>
  <c r="J162" i="6"/>
  <c r="M162" i="6"/>
  <c r="V162" i="6" s="1"/>
  <c r="W162" i="6" s="1"/>
  <c r="H163" i="6"/>
  <c r="AP157" i="6"/>
  <c r="C164" i="6"/>
  <c r="D164" i="6"/>
  <c r="F164" i="6"/>
  <c r="E164" i="6"/>
  <c r="AL166" i="5"/>
  <c r="P162" i="6" l="1"/>
  <c r="Q162" i="6" s="1"/>
  <c r="AO157" i="6"/>
  <c r="AJ157" i="6"/>
  <c r="AN157" i="6"/>
  <c r="AF154" i="6"/>
  <c r="AK156" i="6"/>
  <c r="AF156" i="6" s="1"/>
  <c r="AM157" i="6"/>
  <c r="AH157" i="6" s="1"/>
  <c r="AD159" i="6"/>
  <c r="AE159" i="6"/>
  <c r="AB159" i="6"/>
  <c r="AC159" i="6"/>
  <c r="AI158" i="6"/>
  <c r="AL158" i="6" s="1"/>
  <c r="T161" i="6"/>
  <c r="AG158" i="6"/>
  <c r="L162" i="6"/>
  <c r="M163" i="6"/>
  <c r="V163" i="6" s="1"/>
  <c r="W163" i="6" s="1"/>
  <c r="K163" i="6"/>
  <c r="J163" i="6"/>
  <c r="N160" i="6"/>
  <c r="T160" i="6"/>
  <c r="G164" i="6"/>
  <c r="I164" i="6" s="1"/>
  <c r="A165" i="2"/>
  <c r="D21" i="5"/>
  <c r="C165" i="6"/>
  <c r="D165" i="6"/>
  <c r="F165" i="6"/>
  <c r="E165" i="6"/>
  <c r="AL167" i="5"/>
  <c r="H164" i="6" l="1"/>
  <c r="K164" i="6" s="1"/>
  <c r="G21" i="5"/>
  <c r="P163" i="6"/>
  <c r="Q163" i="6" s="1"/>
  <c r="AO158" i="6"/>
  <c r="AP158" i="6"/>
  <c r="AJ158" i="6"/>
  <c r="AN158" i="6"/>
  <c r="AK157" i="6"/>
  <c r="AF157" i="6" s="1"/>
  <c r="AM158" i="6"/>
  <c r="AH158" i="6" s="1"/>
  <c r="AI159" i="6"/>
  <c r="AL159" i="6" s="1"/>
  <c r="AG159" i="6"/>
  <c r="L163" i="6"/>
  <c r="T163" i="6" s="1"/>
  <c r="T162" i="6"/>
  <c r="X162" i="6" s="1"/>
  <c r="N162" i="6"/>
  <c r="R162" i="6" s="1"/>
  <c r="S162" i="6" s="1"/>
  <c r="X160" i="6"/>
  <c r="U160" i="6"/>
  <c r="U161" i="6" s="1"/>
  <c r="R160" i="6"/>
  <c r="O160" i="6"/>
  <c r="O161" i="6" s="1"/>
  <c r="G165" i="6"/>
  <c r="I165" i="6" s="1"/>
  <c r="A166" i="2"/>
  <c r="H21" i="5"/>
  <c r="I21" i="5"/>
  <c r="F21" i="5"/>
  <c r="E21" i="5"/>
  <c r="J164" i="6" l="1"/>
  <c r="L164" i="6" s="1"/>
  <c r="N164" i="6" s="1"/>
  <c r="M164" i="6"/>
  <c r="V164" i="6" s="1"/>
  <c r="W164" i="6" s="1"/>
  <c r="AP159" i="6"/>
  <c r="C166" i="6"/>
  <c r="F166" i="6"/>
  <c r="E166" i="6"/>
  <c r="D166" i="6"/>
  <c r="AL168" i="5"/>
  <c r="T164" i="6" l="1"/>
  <c r="X164" i="6" s="1"/>
  <c r="AO159" i="6"/>
  <c r="AJ159" i="6"/>
  <c r="AN159" i="6"/>
  <c r="AK158" i="6"/>
  <c r="AF158" i="6" s="1"/>
  <c r="AM159" i="6"/>
  <c r="AH159" i="6" s="1"/>
  <c r="X163" i="6"/>
  <c r="Y163" i="6" s="1"/>
  <c r="P164" i="6"/>
  <c r="Q164" i="6" s="1"/>
  <c r="N163" i="6"/>
  <c r="R163" i="6" s="1"/>
  <c r="S163" i="6" s="1"/>
  <c r="U162" i="6"/>
  <c r="U163" i="6" s="1"/>
  <c r="O162" i="6"/>
  <c r="Z162" i="6" s="1"/>
  <c r="H165" i="6"/>
  <c r="M165" i="6" s="1"/>
  <c r="Y160" i="6"/>
  <c r="AA160" i="6" s="1"/>
  <c r="X161" i="6"/>
  <c r="S160" i="6"/>
  <c r="Z160" i="6" s="1"/>
  <c r="S161" i="6"/>
  <c r="Z161" i="6" s="1"/>
  <c r="G166" i="6"/>
  <c r="H166" i="6" s="1"/>
  <c r="A167" i="2"/>
  <c r="C167" i="6"/>
  <c r="F167" i="6"/>
  <c r="D167" i="6"/>
  <c r="E167" i="6"/>
  <c r="AL169" i="5"/>
  <c r="Y164" i="6" l="1"/>
  <c r="I166" i="6"/>
  <c r="K166" i="6" s="1"/>
  <c r="O163" i="6"/>
  <c r="Z163" i="6" s="1"/>
  <c r="R164" i="6"/>
  <c r="S164" i="6" s="1"/>
  <c r="AK159" i="6"/>
  <c r="AF159" i="6" s="1"/>
  <c r="AD160" i="6"/>
  <c r="AE160" i="6"/>
  <c r="AB160" i="6"/>
  <c r="AC160" i="6"/>
  <c r="AB162" i="6"/>
  <c r="AC162" i="6"/>
  <c r="AB161" i="6"/>
  <c r="AC161" i="6"/>
  <c r="V165" i="6"/>
  <c r="W165" i="6" s="1"/>
  <c r="P165" i="6"/>
  <c r="Q165" i="6" s="1"/>
  <c r="M166" i="6"/>
  <c r="V166" i="6" s="1"/>
  <c r="J165" i="6"/>
  <c r="L165" i="6" s="1"/>
  <c r="K165" i="6"/>
  <c r="Y161" i="6"/>
  <c r="AA161" i="6" s="1"/>
  <c r="Y162" i="6"/>
  <c r="AA162" i="6" s="1"/>
  <c r="AE162" i="6" s="1"/>
  <c r="G167" i="6"/>
  <c r="H167" i="6" s="1"/>
  <c r="A168" i="2"/>
  <c r="AA163" i="6"/>
  <c r="U164" i="6"/>
  <c r="C168" i="6"/>
  <c r="E168" i="6"/>
  <c r="F168" i="6"/>
  <c r="D168" i="6"/>
  <c r="AL170" i="5"/>
  <c r="J166" i="6" l="1"/>
  <c r="L166" i="6" s="1"/>
  <c r="T166" i="6" s="1"/>
  <c r="X166" i="6" s="1"/>
  <c r="O164" i="6"/>
  <c r="W166" i="6"/>
  <c r="AI160" i="6"/>
  <c r="AL160" i="6" s="1"/>
  <c r="AM160" i="6" s="1"/>
  <c r="AH160" i="6" s="1"/>
  <c r="AD163" i="6"/>
  <c r="AE163" i="6"/>
  <c r="AD161" i="6"/>
  <c r="AE161" i="6"/>
  <c r="AI161" i="6" s="1"/>
  <c r="AL161" i="6" s="1"/>
  <c r="AD162" i="6"/>
  <c r="AB163" i="6"/>
  <c r="AC163" i="6"/>
  <c r="AI162" i="6"/>
  <c r="AL162" i="6" s="1"/>
  <c r="AG160" i="6"/>
  <c r="P166" i="6"/>
  <c r="Q166" i="6" s="1"/>
  <c r="M167" i="6"/>
  <c r="V167" i="6" s="1"/>
  <c r="W167" i="6" s="1"/>
  <c r="I167" i="6"/>
  <c r="K167" i="6" s="1"/>
  <c r="N165" i="6"/>
  <c r="R165" i="6" s="1"/>
  <c r="S165" i="6" s="1"/>
  <c r="T165" i="6"/>
  <c r="X165" i="6" s="1"/>
  <c r="Y165" i="6" s="1"/>
  <c r="G168" i="6"/>
  <c r="I168" i="6" s="1"/>
  <c r="A169" i="2"/>
  <c r="AA164" i="6"/>
  <c r="Z164" i="6"/>
  <c r="C169" i="6"/>
  <c r="F169" i="6"/>
  <c r="D169" i="6"/>
  <c r="E169" i="6"/>
  <c r="AL171" i="5"/>
  <c r="N166" i="6" l="1"/>
  <c r="R166" i="6" s="1"/>
  <c r="S166" i="6" s="1"/>
  <c r="P167" i="6"/>
  <c r="Q167" i="6" s="1"/>
  <c r="H168" i="6"/>
  <c r="J168" i="6" s="1"/>
  <c r="AO160" i="6"/>
  <c r="AP160" i="6"/>
  <c r="AJ160" i="6"/>
  <c r="AK160" i="6" s="1"/>
  <c r="AF160" i="6" s="1"/>
  <c r="AN160" i="6"/>
  <c r="U165" i="6"/>
  <c r="U166" i="6" s="1"/>
  <c r="AM161" i="6"/>
  <c r="O165" i="6"/>
  <c r="Z165" i="6" s="1"/>
  <c r="AD164" i="6"/>
  <c r="AE164" i="6"/>
  <c r="AB164" i="6"/>
  <c r="AC164" i="6"/>
  <c r="AI163" i="6"/>
  <c r="AL163" i="6" s="1"/>
  <c r="AG162" i="6"/>
  <c r="AG161" i="6"/>
  <c r="AG163" i="6"/>
  <c r="J167" i="6"/>
  <c r="L167" i="6" s="1"/>
  <c r="Y166" i="6"/>
  <c r="G169" i="6"/>
  <c r="H169" i="6" s="1"/>
  <c r="A170" i="2"/>
  <c r="C170" i="6"/>
  <c r="D170" i="6"/>
  <c r="E170" i="6"/>
  <c r="F170" i="6"/>
  <c r="AL172" i="5"/>
  <c r="K168" i="6" l="1"/>
  <c r="L168" i="6" s="1"/>
  <c r="T168" i="6" s="1"/>
  <c r="O166" i="6"/>
  <c r="Z166" i="6" s="1"/>
  <c r="AA165" i="6"/>
  <c r="AD165" i="6" s="1"/>
  <c r="M168" i="6"/>
  <c r="P168" i="6" s="1"/>
  <c r="Q168" i="6" s="1"/>
  <c r="I169" i="6"/>
  <c r="K169" i="6" s="1"/>
  <c r="AP163" i="6"/>
  <c r="AO161" i="6"/>
  <c r="AP161" i="6"/>
  <c r="AO162" i="6"/>
  <c r="AP162" i="6"/>
  <c r="AO163" i="6"/>
  <c r="AJ162" i="6"/>
  <c r="AN162" i="6"/>
  <c r="AJ163" i="6"/>
  <c r="AN163" i="6"/>
  <c r="AJ161" i="6"/>
  <c r="AK161" i="6" s="1"/>
  <c r="AF161" i="6" s="1"/>
  <c r="AN161" i="6"/>
  <c r="AM162" i="6"/>
  <c r="AH162" i="6" s="1"/>
  <c r="AH161" i="6"/>
  <c r="AE165" i="6"/>
  <c r="AI164" i="6"/>
  <c r="AL164" i="6" s="1"/>
  <c r="AB165" i="6"/>
  <c r="AC165" i="6"/>
  <c r="AG164" i="6"/>
  <c r="N167" i="6"/>
  <c r="R167" i="6" s="1"/>
  <c r="S167" i="6" s="1"/>
  <c r="T167" i="6"/>
  <c r="X167" i="6" s="1"/>
  <c r="Y167" i="6" s="1"/>
  <c r="M169" i="6"/>
  <c r="V169" i="6" s="1"/>
  <c r="G170" i="6"/>
  <c r="H170" i="6" s="1"/>
  <c r="AA166" i="6"/>
  <c r="A171" i="2"/>
  <c r="C171" i="6"/>
  <c r="D171" i="6"/>
  <c r="F171" i="6"/>
  <c r="E171" i="6"/>
  <c r="AL173" i="5"/>
  <c r="J169" i="6" l="1"/>
  <c r="L169" i="6" s="1"/>
  <c r="V168" i="6"/>
  <c r="W168" i="6" s="1"/>
  <c r="W169" i="6" s="1"/>
  <c r="O167" i="6"/>
  <c r="Z167" i="6" s="1"/>
  <c r="U167" i="6"/>
  <c r="AA167" i="6" s="1"/>
  <c r="AP164" i="6"/>
  <c r="AO164" i="6"/>
  <c r="AJ164" i="6"/>
  <c r="AN164" i="6"/>
  <c r="AM163" i="6"/>
  <c r="AH163" i="6" s="1"/>
  <c r="AK162" i="6"/>
  <c r="AK163" i="6" s="1"/>
  <c r="AF163" i="6" s="1"/>
  <c r="P169" i="6"/>
  <c r="Q169" i="6" s="1"/>
  <c r="N168" i="6"/>
  <c r="R168" i="6" s="1"/>
  <c r="S168" i="6" s="1"/>
  <c r="AD166" i="6"/>
  <c r="AE166" i="6"/>
  <c r="AG165" i="6"/>
  <c r="AB166" i="6"/>
  <c r="AC166" i="6"/>
  <c r="AI165" i="6"/>
  <c r="AL165" i="6" s="1"/>
  <c r="M170" i="6"/>
  <c r="V170" i="6" s="1"/>
  <c r="I170" i="6"/>
  <c r="K170" i="6" s="1"/>
  <c r="G171" i="6"/>
  <c r="I171" i="6" s="1"/>
  <c r="A172" i="2"/>
  <c r="C172" i="6"/>
  <c r="F172" i="6"/>
  <c r="E172" i="6"/>
  <c r="D172" i="6"/>
  <c r="AL174" i="5"/>
  <c r="X168" i="6" l="1"/>
  <c r="Y168" i="6" s="1"/>
  <c r="T169" i="6"/>
  <c r="N169" i="6"/>
  <c r="R169" i="6" s="1"/>
  <c r="S169" i="6" s="1"/>
  <c r="W170" i="6"/>
  <c r="U168" i="6"/>
  <c r="H171" i="6"/>
  <c r="J171" i="6" s="1"/>
  <c r="O168" i="6"/>
  <c r="O169" i="6" s="1"/>
  <c r="P170" i="6"/>
  <c r="Q170" i="6" s="1"/>
  <c r="AO165" i="6"/>
  <c r="AP165" i="6"/>
  <c r="AJ165" i="6"/>
  <c r="AN165" i="6"/>
  <c r="AM164" i="6"/>
  <c r="AH164" i="6" s="1"/>
  <c r="AF162" i="6"/>
  <c r="AK164" i="6"/>
  <c r="AF164" i="6" s="1"/>
  <c r="AD167" i="6"/>
  <c r="AE167" i="6"/>
  <c r="AG166" i="6"/>
  <c r="AB167" i="6"/>
  <c r="AC167" i="6"/>
  <c r="AI166" i="6"/>
  <c r="AL166" i="6" s="1"/>
  <c r="J170" i="6"/>
  <c r="L170" i="6" s="1"/>
  <c r="G172" i="6"/>
  <c r="I172" i="6" s="1"/>
  <c r="Z168" i="6"/>
  <c r="A173" i="2"/>
  <c r="D22" i="5"/>
  <c r="C173" i="6"/>
  <c r="F173" i="6"/>
  <c r="E173" i="6"/>
  <c r="D173" i="6"/>
  <c r="AL175" i="5"/>
  <c r="AA168" i="6" l="1"/>
  <c r="AE168" i="6" s="1"/>
  <c r="X169" i="6"/>
  <c r="Y169" i="6" s="1"/>
  <c r="M171" i="6"/>
  <c r="P171" i="6" s="1"/>
  <c r="Q171" i="6" s="1"/>
  <c r="K171" i="6"/>
  <c r="L171" i="6" s="1"/>
  <c r="U169" i="6"/>
  <c r="AM165" i="6"/>
  <c r="AH165" i="6" s="1"/>
  <c r="G22" i="5"/>
  <c r="AO166" i="6"/>
  <c r="AP166" i="6"/>
  <c r="AJ166" i="6"/>
  <c r="AN166" i="6"/>
  <c r="AK165" i="6"/>
  <c r="AF165" i="6" s="1"/>
  <c r="AG167" i="6"/>
  <c r="AB168" i="6"/>
  <c r="AC168" i="6"/>
  <c r="AI167" i="6"/>
  <c r="AL167" i="6" s="1"/>
  <c r="T170" i="6"/>
  <c r="X170" i="6" s="1"/>
  <c r="N170" i="6"/>
  <c r="R170" i="6" s="1"/>
  <c r="S170" i="6" s="1"/>
  <c r="H172" i="6"/>
  <c r="K172" i="6" s="1"/>
  <c r="G173" i="6"/>
  <c r="I173" i="6" s="1"/>
  <c r="A174" i="2"/>
  <c r="Z169" i="6"/>
  <c r="F22" i="5"/>
  <c r="E22" i="5"/>
  <c r="C174" i="6"/>
  <c r="F174" i="6"/>
  <c r="E174" i="6"/>
  <c r="D174" i="6"/>
  <c r="AL176" i="5"/>
  <c r="Y170" i="6" l="1"/>
  <c r="AA169" i="6"/>
  <c r="AD169" i="6" s="1"/>
  <c r="AD168" i="6"/>
  <c r="AG168" i="6" s="1"/>
  <c r="V171" i="6"/>
  <c r="W171" i="6" s="1"/>
  <c r="AM166" i="6"/>
  <c r="AH166" i="6" s="1"/>
  <c r="O170" i="6"/>
  <c r="Z170" i="6" s="1"/>
  <c r="AP167" i="6"/>
  <c r="AO167" i="6"/>
  <c r="AJ167" i="6"/>
  <c r="AN167" i="6"/>
  <c r="U170" i="6"/>
  <c r="AA170" i="6" s="1"/>
  <c r="AK166" i="6"/>
  <c r="AF166" i="6" s="1"/>
  <c r="AM167" i="6"/>
  <c r="AH167" i="6" s="1"/>
  <c r="AB169" i="6"/>
  <c r="AC169" i="6"/>
  <c r="AI168" i="6"/>
  <c r="AL168" i="6" s="1"/>
  <c r="H173" i="6"/>
  <c r="M173" i="6" s="1"/>
  <c r="P173" i="6" s="1"/>
  <c r="T171" i="6"/>
  <c r="N171" i="6"/>
  <c r="R171" i="6" s="1"/>
  <c r="S171" i="6" s="1"/>
  <c r="M172" i="6"/>
  <c r="J172" i="6"/>
  <c r="L172" i="6" s="1"/>
  <c r="G174" i="6"/>
  <c r="H174" i="6" s="1"/>
  <c r="A175" i="2"/>
  <c r="C175" i="6"/>
  <c r="F175" i="6"/>
  <c r="D175" i="6"/>
  <c r="E175" i="6"/>
  <c r="AL177" i="5"/>
  <c r="AE169" i="6" l="1"/>
  <c r="AI169" i="6" s="1"/>
  <c r="AL169" i="6" s="1"/>
  <c r="X171" i="6"/>
  <c r="Y171" i="6" s="1"/>
  <c r="V173" i="6"/>
  <c r="I174" i="6"/>
  <c r="K174" i="6" s="1"/>
  <c r="AP168" i="6"/>
  <c r="AO168" i="6"/>
  <c r="AJ168" i="6"/>
  <c r="AN168" i="6"/>
  <c r="J173" i="6"/>
  <c r="AK167" i="6"/>
  <c r="AF167" i="6" s="1"/>
  <c r="AM168" i="6"/>
  <c r="AH168" i="6" s="1"/>
  <c r="U171" i="6"/>
  <c r="O171" i="6"/>
  <c r="Z171" i="6" s="1"/>
  <c r="AD170" i="6"/>
  <c r="AE170" i="6"/>
  <c r="AG169" i="6"/>
  <c r="AB170" i="6"/>
  <c r="AC170" i="6"/>
  <c r="K173" i="6"/>
  <c r="V172" i="6"/>
  <c r="W172" i="6" s="1"/>
  <c r="P172" i="6"/>
  <c r="Q172" i="6" s="1"/>
  <c r="Q173" i="6" s="1"/>
  <c r="M174" i="6"/>
  <c r="V174" i="6" s="1"/>
  <c r="N172" i="6"/>
  <c r="R172" i="6" s="1"/>
  <c r="S172" i="6" s="1"/>
  <c r="T172" i="6"/>
  <c r="G175" i="6"/>
  <c r="H175" i="6" s="1"/>
  <c r="A176" i="2"/>
  <c r="C176" i="6"/>
  <c r="E176" i="6"/>
  <c r="D176" i="6"/>
  <c r="F176" i="6"/>
  <c r="AL178" i="5"/>
  <c r="J174" i="6" l="1"/>
  <c r="W173" i="6"/>
  <c r="W174" i="6" s="1"/>
  <c r="AA171" i="6"/>
  <c r="AE171" i="6" s="1"/>
  <c r="L173" i="6"/>
  <c r="T173" i="6" s="1"/>
  <c r="X173" i="6" s="1"/>
  <c r="L174" i="6"/>
  <c r="N174" i="6" s="1"/>
  <c r="AK168" i="6"/>
  <c r="AF168" i="6" s="1"/>
  <c r="AP169" i="6"/>
  <c r="AO169" i="6"/>
  <c r="AJ169" i="6"/>
  <c r="AN169" i="6"/>
  <c r="AM169" i="6"/>
  <c r="AH169" i="6" s="1"/>
  <c r="X172" i="6"/>
  <c r="Y172" i="6" s="1"/>
  <c r="AG170" i="6"/>
  <c r="P174" i="6"/>
  <c r="Q174" i="6" s="1"/>
  <c r="AD171" i="6"/>
  <c r="AB171" i="6"/>
  <c r="AC171" i="6"/>
  <c r="AI170" i="6"/>
  <c r="AL170" i="6" s="1"/>
  <c r="O172" i="6"/>
  <c r="Z172" i="6" s="1"/>
  <c r="M175" i="6"/>
  <c r="V175" i="6" s="1"/>
  <c r="I175" i="6"/>
  <c r="K175" i="6" s="1"/>
  <c r="U172" i="6"/>
  <c r="G176" i="6"/>
  <c r="H176" i="6" s="1"/>
  <c r="A177" i="2"/>
  <c r="C177" i="6"/>
  <c r="D177" i="6"/>
  <c r="E177" i="6"/>
  <c r="F177" i="6"/>
  <c r="AL179" i="5"/>
  <c r="N173" i="6" l="1"/>
  <c r="R173" i="6" s="1"/>
  <c r="S173" i="6" s="1"/>
  <c r="Y173" i="6"/>
  <c r="T174" i="6"/>
  <c r="X174" i="6" s="1"/>
  <c r="Y174" i="6" s="1"/>
  <c r="P175" i="6"/>
  <c r="Q175" i="6" s="1"/>
  <c r="AK169" i="6"/>
  <c r="AF169" i="6" s="1"/>
  <c r="AA172" i="6"/>
  <c r="AE172" i="6" s="1"/>
  <c r="AP170" i="6"/>
  <c r="AO170" i="6"/>
  <c r="AJ170" i="6"/>
  <c r="AK170" i="6" s="1"/>
  <c r="AF170" i="6" s="1"/>
  <c r="AN170" i="6"/>
  <c r="AM170" i="6"/>
  <c r="AH170" i="6" s="1"/>
  <c r="W175" i="6"/>
  <c r="AG171" i="6"/>
  <c r="AB172" i="6"/>
  <c r="AC172" i="6"/>
  <c r="AI171" i="6"/>
  <c r="AL171" i="6" s="1"/>
  <c r="O173" i="6"/>
  <c r="Z173" i="6" s="1"/>
  <c r="U173" i="6"/>
  <c r="J175" i="6"/>
  <c r="L175" i="6" s="1"/>
  <c r="M176" i="6"/>
  <c r="P176" i="6" s="1"/>
  <c r="I176" i="6"/>
  <c r="J176" i="6" s="1"/>
  <c r="G177" i="6"/>
  <c r="H177" i="6" s="1"/>
  <c r="A178" i="2"/>
  <c r="B22" i="5"/>
  <c r="H22" i="5"/>
  <c r="I22" i="5"/>
  <c r="C178" i="6"/>
  <c r="F178" i="6"/>
  <c r="E178" i="6"/>
  <c r="D178" i="6"/>
  <c r="AL180" i="5"/>
  <c r="R174" i="6" l="1"/>
  <c r="S174" i="6" s="1"/>
  <c r="U174" i="6"/>
  <c r="AA174" i="6" s="1"/>
  <c r="AD172" i="6"/>
  <c r="AG172" i="6" s="1"/>
  <c r="O174" i="6"/>
  <c r="Q176" i="6"/>
  <c r="AA173" i="6"/>
  <c r="AD173" i="6" s="1"/>
  <c r="V176" i="6"/>
  <c r="W176" i="6" s="1"/>
  <c r="AO171" i="6"/>
  <c r="AP171" i="6"/>
  <c r="AJ171" i="6"/>
  <c r="AK171" i="6" s="1"/>
  <c r="AF171" i="6" s="1"/>
  <c r="AN171" i="6"/>
  <c r="AM171" i="6"/>
  <c r="AH171" i="6" s="1"/>
  <c r="AB173" i="6"/>
  <c r="AC173" i="6"/>
  <c r="AI172" i="6"/>
  <c r="AL172" i="6" s="1"/>
  <c r="I177" i="6"/>
  <c r="J177" i="6" s="1"/>
  <c r="N175" i="6"/>
  <c r="R175" i="6" s="1"/>
  <c r="T175" i="6"/>
  <c r="X175" i="6" s="1"/>
  <c r="Y175" i="6" s="1"/>
  <c r="K176" i="6"/>
  <c r="L176" i="6" s="1"/>
  <c r="M177" i="6"/>
  <c r="P177" i="6" s="1"/>
  <c r="G178" i="6"/>
  <c r="I178" i="6" s="1"/>
  <c r="A179" i="2"/>
  <c r="C179" i="6"/>
  <c r="F179" i="6"/>
  <c r="D179" i="6"/>
  <c r="E179" i="6"/>
  <c r="AL181" i="5"/>
  <c r="S175" i="6" l="1"/>
  <c r="Z174" i="6"/>
  <c r="AB174" i="6" s="1"/>
  <c r="Q177" i="6"/>
  <c r="AE173" i="6"/>
  <c r="AI173" i="6" s="1"/>
  <c r="AL173" i="6" s="1"/>
  <c r="U175" i="6"/>
  <c r="AA175" i="6" s="1"/>
  <c r="H178" i="6"/>
  <c r="M178" i="6" s="1"/>
  <c r="P178" i="6" s="1"/>
  <c r="AO172" i="6"/>
  <c r="AP172" i="6"/>
  <c r="AJ172" i="6"/>
  <c r="AK172" i="6" s="1"/>
  <c r="AF172" i="6" s="1"/>
  <c r="AN172" i="6"/>
  <c r="O175" i="6"/>
  <c r="Z175" i="6" s="1"/>
  <c r="AM172" i="6"/>
  <c r="AH172" i="6" s="1"/>
  <c r="K177" i="6"/>
  <c r="L177" i="6" s="1"/>
  <c r="AD174" i="6"/>
  <c r="AE174" i="6"/>
  <c r="AG173" i="6"/>
  <c r="V177" i="6"/>
  <c r="W177" i="6" s="1"/>
  <c r="N176" i="6"/>
  <c r="R176" i="6" s="1"/>
  <c r="S176" i="6" s="1"/>
  <c r="T176" i="6"/>
  <c r="X176" i="6" s="1"/>
  <c r="Y176" i="6" s="1"/>
  <c r="G179" i="6"/>
  <c r="H179" i="6" s="1"/>
  <c r="M179" i="6" s="1"/>
  <c r="A180" i="2"/>
  <c r="D23" i="5"/>
  <c r="C180" i="6"/>
  <c r="D180" i="6"/>
  <c r="F180" i="6"/>
  <c r="E180" i="6"/>
  <c r="AL182" i="5"/>
  <c r="Q178" i="6" l="1"/>
  <c r="AC174" i="6"/>
  <c r="AI174" i="6" s="1"/>
  <c r="AL174" i="6" s="1"/>
  <c r="K178" i="6"/>
  <c r="J178" i="6"/>
  <c r="G23" i="5"/>
  <c r="I179" i="6"/>
  <c r="J179" i="6" s="1"/>
  <c r="U176" i="6"/>
  <c r="AA176" i="6" s="1"/>
  <c r="AP173" i="6"/>
  <c r="AO173" i="6"/>
  <c r="AJ173" i="6"/>
  <c r="AK173" i="6" s="1"/>
  <c r="AF173" i="6" s="1"/>
  <c r="AN173" i="6"/>
  <c r="AM173" i="6"/>
  <c r="AH173" i="6" s="1"/>
  <c r="T177" i="6"/>
  <c r="X177" i="6" s="1"/>
  <c r="Y177" i="6" s="1"/>
  <c r="N177" i="6"/>
  <c r="R177" i="6" s="1"/>
  <c r="S177" i="6" s="1"/>
  <c r="AD175" i="6"/>
  <c r="AE175" i="6"/>
  <c r="AB175" i="6"/>
  <c r="AC175" i="6"/>
  <c r="AG174" i="6"/>
  <c r="O176" i="6"/>
  <c r="V178" i="6"/>
  <c r="W178" i="6" s="1"/>
  <c r="G180" i="6"/>
  <c r="I180" i="6" s="1"/>
  <c r="P179" i="6"/>
  <c r="V179" i="6"/>
  <c r="A181" i="2"/>
  <c r="F23" i="5"/>
  <c r="E23" i="5"/>
  <c r="C181" i="6"/>
  <c r="F181" i="6"/>
  <c r="D181" i="6"/>
  <c r="E181" i="6"/>
  <c r="AL183" i="5"/>
  <c r="Q179" i="6" l="1"/>
  <c r="L178" i="6"/>
  <c r="N178" i="6" s="1"/>
  <c r="R178" i="6" s="1"/>
  <c r="S178" i="6" s="1"/>
  <c r="U177" i="6"/>
  <c r="AA177" i="6" s="1"/>
  <c r="K179" i="6"/>
  <c r="L179" i="6" s="1"/>
  <c r="T179" i="6" s="1"/>
  <c r="X179" i="6" s="1"/>
  <c r="O177" i="6"/>
  <c r="Z177" i="6" s="1"/>
  <c r="Z176" i="6"/>
  <c r="AC176" i="6" s="1"/>
  <c r="AP174" i="6"/>
  <c r="W179" i="6"/>
  <c r="AO174" i="6"/>
  <c r="AJ174" i="6"/>
  <c r="AK174" i="6" s="1"/>
  <c r="AF174" i="6" s="1"/>
  <c r="AN174" i="6"/>
  <c r="AM174" i="6"/>
  <c r="AH174" i="6" s="1"/>
  <c r="AD176" i="6"/>
  <c r="AE176" i="6"/>
  <c r="AI175" i="6"/>
  <c r="AL175" i="6" s="1"/>
  <c r="AG175" i="6"/>
  <c r="H180" i="6"/>
  <c r="K180" i="6" s="1"/>
  <c r="T178" i="6"/>
  <c r="X178" i="6" s="1"/>
  <c r="Y178" i="6" s="1"/>
  <c r="G181" i="6"/>
  <c r="H181" i="6" s="1"/>
  <c r="A182" i="2"/>
  <c r="C182" i="6"/>
  <c r="F182" i="6"/>
  <c r="E182" i="6"/>
  <c r="D182" i="6"/>
  <c r="AL184" i="5"/>
  <c r="AB176" i="6" l="1"/>
  <c r="AG176" i="6" s="1"/>
  <c r="I181" i="6"/>
  <c r="J181" i="6" s="1"/>
  <c r="L181" i="6" s="1"/>
  <c r="N181" i="6" s="1"/>
  <c r="U178" i="6"/>
  <c r="AA178" i="6" s="1"/>
  <c r="O178" i="6"/>
  <c r="Z178" i="6" s="1"/>
  <c r="AO175" i="6"/>
  <c r="AP175" i="6"/>
  <c r="AJ175" i="6"/>
  <c r="AK175" i="6" s="1"/>
  <c r="AF175" i="6" s="1"/>
  <c r="AN175" i="6"/>
  <c r="M180" i="6"/>
  <c r="V180" i="6" s="1"/>
  <c r="W180" i="6" s="1"/>
  <c r="AM175" i="6"/>
  <c r="AH175" i="6" s="1"/>
  <c r="N179" i="6"/>
  <c r="R179" i="6" s="1"/>
  <c r="S179" i="6" s="1"/>
  <c r="AD177" i="6"/>
  <c r="AE177" i="6"/>
  <c r="AB177" i="6"/>
  <c r="AC177" i="6"/>
  <c r="AI176" i="6"/>
  <c r="AL176" i="6" s="1"/>
  <c r="J180" i="6"/>
  <c r="L180" i="6" s="1"/>
  <c r="T180" i="6" s="1"/>
  <c r="Y179" i="6"/>
  <c r="M181" i="6"/>
  <c r="P181" i="6" s="1"/>
  <c r="G182" i="6"/>
  <c r="H182" i="6" s="1"/>
  <c r="M182" i="6" s="1"/>
  <c r="A183" i="2"/>
  <c r="C183" i="6"/>
  <c r="D183" i="6"/>
  <c r="E183" i="6"/>
  <c r="F183" i="6"/>
  <c r="AL185" i="5"/>
  <c r="K181" i="6" l="1"/>
  <c r="U179" i="6"/>
  <c r="U180" i="6" s="1"/>
  <c r="T181" i="6"/>
  <c r="X181" i="6" s="1"/>
  <c r="O179" i="6"/>
  <c r="Z179" i="6" s="1"/>
  <c r="X180" i="6"/>
  <c r="Y180" i="6" s="1"/>
  <c r="I182" i="6"/>
  <c r="J182" i="6" s="1"/>
  <c r="L182" i="6" s="1"/>
  <c r="N182" i="6" s="1"/>
  <c r="AO176" i="6"/>
  <c r="AP176" i="6"/>
  <c r="V181" i="6"/>
  <c r="W181" i="6" s="1"/>
  <c r="AJ176" i="6"/>
  <c r="AK176" i="6" s="1"/>
  <c r="AF176" i="6" s="1"/>
  <c r="AN176" i="6"/>
  <c r="P180" i="6"/>
  <c r="Q180" i="6" s="1"/>
  <c r="Q181" i="6" s="1"/>
  <c r="AM176" i="6"/>
  <c r="AH176" i="6" s="1"/>
  <c r="AD178" i="6"/>
  <c r="AE178" i="6"/>
  <c r="AG177" i="6"/>
  <c r="AB178" i="6"/>
  <c r="AC178" i="6"/>
  <c r="AI177" i="6"/>
  <c r="AL177" i="6" s="1"/>
  <c r="N180" i="6"/>
  <c r="R181" i="6"/>
  <c r="G183" i="6"/>
  <c r="H183" i="6" s="1"/>
  <c r="V182" i="6"/>
  <c r="P182" i="6"/>
  <c r="A184" i="2"/>
  <c r="AA179" i="6"/>
  <c r="C184" i="6"/>
  <c r="D184" i="6"/>
  <c r="F184" i="6"/>
  <c r="E184" i="6"/>
  <c r="AL186" i="5"/>
  <c r="K182" i="6" l="1"/>
  <c r="R180" i="6"/>
  <c r="S180" i="6" s="1"/>
  <c r="W182" i="6"/>
  <c r="Y181" i="6"/>
  <c r="I183" i="6"/>
  <c r="K183" i="6" s="1"/>
  <c r="O180" i="6"/>
  <c r="O181" i="6" s="1"/>
  <c r="Q182" i="6"/>
  <c r="AP177" i="6"/>
  <c r="AO177" i="6"/>
  <c r="AJ177" i="6"/>
  <c r="AK177" i="6" s="1"/>
  <c r="AF177" i="6" s="1"/>
  <c r="AN177" i="6"/>
  <c r="AM177" i="6"/>
  <c r="AH177" i="6" s="1"/>
  <c r="AD179" i="6"/>
  <c r="AE179" i="6"/>
  <c r="AG178" i="6"/>
  <c r="T182" i="6"/>
  <c r="X182" i="6" s="1"/>
  <c r="Y182" i="6" s="1"/>
  <c r="AB179" i="6"/>
  <c r="AC179" i="6"/>
  <c r="AI178" i="6"/>
  <c r="AL178" i="6" s="1"/>
  <c r="R182" i="6"/>
  <c r="S182" i="6" s="1"/>
  <c r="M183" i="6"/>
  <c r="V183" i="6" s="1"/>
  <c r="G184" i="6"/>
  <c r="I184" i="6" s="1"/>
  <c r="AA180" i="6"/>
  <c r="U181" i="6"/>
  <c r="A185" i="2"/>
  <c r="C185" i="6"/>
  <c r="D185" i="6"/>
  <c r="F185" i="6"/>
  <c r="E185" i="6"/>
  <c r="AL187" i="5"/>
  <c r="Z180" i="6" l="1"/>
  <c r="AB180" i="6" s="1"/>
  <c r="S181" i="6"/>
  <c r="Z181" i="6" s="1"/>
  <c r="W183" i="6"/>
  <c r="J183" i="6"/>
  <c r="L183" i="6" s="1"/>
  <c r="N183" i="6" s="1"/>
  <c r="H184" i="6"/>
  <c r="J184" i="6" s="1"/>
  <c r="L184" i="6" s="1"/>
  <c r="T184" i="6" s="1"/>
  <c r="X184" i="6" s="1"/>
  <c r="AG179" i="6"/>
  <c r="AJ179" i="6" s="1"/>
  <c r="AP178" i="6"/>
  <c r="AO178" i="6"/>
  <c r="AJ178" i="6"/>
  <c r="AK178" i="6" s="1"/>
  <c r="AN178" i="6"/>
  <c r="AM178" i="6"/>
  <c r="AH178" i="6" s="1"/>
  <c r="AD180" i="6"/>
  <c r="AE180" i="6"/>
  <c r="AI179" i="6"/>
  <c r="AL179" i="6" s="1"/>
  <c r="P183" i="6"/>
  <c r="Q183" i="6" s="1"/>
  <c r="G185" i="6"/>
  <c r="H185" i="6" s="1"/>
  <c r="AA181" i="6"/>
  <c r="U182" i="6"/>
  <c r="O182" i="6"/>
  <c r="A186" i="2"/>
  <c r="C186" i="6"/>
  <c r="D186" i="6"/>
  <c r="E186" i="6"/>
  <c r="F186" i="6"/>
  <c r="AL188" i="5"/>
  <c r="AC180" i="6" l="1"/>
  <c r="AI180" i="6" s="1"/>
  <c r="AL180" i="6" s="1"/>
  <c r="K184" i="6"/>
  <c r="M184" i="6"/>
  <c r="P184" i="6" s="1"/>
  <c r="Q184" i="6" s="1"/>
  <c r="I185" i="6"/>
  <c r="K185" i="6" s="1"/>
  <c r="AP179" i="6"/>
  <c r="AO179" i="6"/>
  <c r="AN179" i="6"/>
  <c r="AM179" i="6"/>
  <c r="AH179" i="6" s="1"/>
  <c r="AK179" i="6"/>
  <c r="AF179" i="6" s="1"/>
  <c r="AF178" i="6"/>
  <c r="AD181" i="6"/>
  <c r="AE181" i="6"/>
  <c r="AB181" i="6"/>
  <c r="AC181" i="6"/>
  <c r="R183" i="6"/>
  <c r="S183" i="6" s="1"/>
  <c r="AG180" i="6"/>
  <c r="T183" i="6"/>
  <c r="X183" i="6" s="1"/>
  <c r="Y183" i="6" s="1"/>
  <c r="M185" i="6"/>
  <c r="V185" i="6" s="1"/>
  <c r="N184" i="6"/>
  <c r="G186" i="6"/>
  <c r="I186" i="6" s="1"/>
  <c r="A187" i="2"/>
  <c r="Z182" i="6"/>
  <c r="O183" i="6"/>
  <c r="AA182" i="6"/>
  <c r="C187" i="6"/>
  <c r="D187" i="6"/>
  <c r="F187" i="6"/>
  <c r="E187" i="6"/>
  <c r="AL189" i="5"/>
  <c r="V184" i="6" l="1"/>
  <c r="W184" i="6" s="1"/>
  <c r="W185" i="6" s="1"/>
  <c r="R184" i="6"/>
  <c r="S184" i="6" s="1"/>
  <c r="J185" i="6"/>
  <c r="U183" i="6"/>
  <c r="U184" i="6" s="1"/>
  <c r="AP180" i="6"/>
  <c r="AO180" i="6"/>
  <c r="AJ180" i="6"/>
  <c r="AK180" i="6" s="1"/>
  <c r="AF180" i="6" s="1"/>
  <c r="AN180" i="6"/>
  <c r="AM180" i="6"/>
  <c r="AH180" i="6" s="1"/>
  <c r="AD182" i="6"/>
  <c r="AE182" i="6"/>
  <c r="AB182" i="6"/>
  <c r="AC182" i="6"/>
  <c r="AI181" i="6"/>
  <c r="AL181" i="6" s="1"/>
  <c r="AG181" i="6"/>
  <c r="P185" i="6"/>
  <c r="Q185" i="6" s="1"/>
  <c r="Y184" i="6"/>
  <c r="L185" i="6"/>
  <c r="H186" i="6"/>
  <c r="M186" i="6" s="1"/>
  <c r="G187" i="6"/>
  <c r="H187" i="6" s="1"/>
  <c r="M187" i="6" s="1"/>
  <c r="Z183" i="6"/>
  <c r="O184" i="6"/>
  <c r="A188" i="2"/>
  <c r="B23" i="5"/>
  <c r="I23" i="5"/>
  <c r="H23" i="5"/>
  <c r="C188" i="6"/>
  <c r="F188" i="6"/>
  <c r="D188" i="6"/>
  <c r="E188" i="6"/>
  <c r="AL190" i="5"/>
  <c r="AA183" i="6" l="1"/>
  <c r="AD183" i="6" s="1"/>
  <c r="I187" i="6"/>
  <c r="K187" i="6" s="1"/>
  <c r="AP181" i="6"/>
  <c r="AO181" i="6"/>
  <c r="AJ181" i="6"/>
  <c r="AK181" i="6" s="1"/>
  <c r="AF181" i="6" s="1"/>
  <c r="AN181" i="6"/>
  <c r="AM181" i="6"/>
  <c r="AH181" i="6" s="1"/>
  <c r="AI182" i="6"/>
  <c r="AL182" i="6" s="1"/>
  <c r="AB183" i="6"/>
  <c r="AC183" i="6"/>
  <c r="AG182" i="6"/>
  <c r="N185" i="6"/>
  <c r="R185" i="6" s="1"/>
  <c r="S185" i="6" s="1"/>
  <c r="T185" i="6"/>
  <c r="X185" i="6" s="1"/>
  <c r="Y185" i="6" s="1"/>
  <c r="V186" i="6"/>
  <c r="W186" i="6" s="1"/>
  <c r="P186" i="6"/>
  <c r="Q186" i="6" s="1"/>
  <c r="J186" i="6"/>
  <c r="K186" i="6"/>
  <c r="G188" i="6"/>
  <c r="H188" i="6" s="1"/>
  <c r="M188" i="6" s="1"/>
  <c r="Z184" i="6"/>
  <c r="AA184" i="6"/>
  <c r="V187" i="6"/>
  <c r="P187" i="6"/>
  <c r="A189" i="2"/>
  <c r="D24" i="5"/>
  <c r="C189" i="6"/>
  <c r="E189" i="6"/>
  <c r="D189" i="6"/>
  <c r="F189" i="6"/>
  <c r="AL191" i="5"/>
  <c r="AE183" i="6" l="1"/>
  <c r="AI183" i="6" s="1"/>
  <c r="AL183" i="6" s="1"/>
  <c r="J187" i="6"/>
  <c r="L187" i="6" s="1"/>
  <c r="W187" i="6"/>
  <c r="I188" i="6"/>
  <c r="K188" i="6" s="1"/>
  <c r="G24" i="5"/>
  <c r="O185" i="6"/>
  <c r="Z185" i="6" s="1"/>
  <c r="AO182" i="6"/>
  <c r="AP182" i="6"/>
  <c r="AJ182" i="6"/>
  <c r="AK182" i="6" s="1"/>
  <c r="AF182" i="6" s="1"/>
  <c r="AN182" i="6"/>
  <c r="AM182" i="6"/>
  <c r="AH182" i="6" s="1"/>
  <c r="Q187" i="6"/>
  <c r="AD184" i="6"/>
  <c r="AE184" i="6"/>
  <c r="AB184" i="6"/>
  <c r="AC184" i="6"/>
  <c r="U185" i="6"/>
  <c r="AA185" i="6" s="1"/>
  <c r="AG183" i="6"/>
  <c r="L186" i="6"/>
  <c r="G189" i="6"/>
  <c r="I189" i="6" s="1"/>
  <c r="A190" i="2"/>
  <c r="V188" i="6"/>
  <c r="P188" i="6"/>
  <c r="F24" i="5"/>
  <c r="E24" i="5"/>
  <c r="C190" i="6"/>
  <c r="E190" i="6"/>
  <c r="D190" i="6"/>
  <c r="F190" i="6"/>
  <c r="AL192" i="5"/>
  <c r="W188" i="6" l="1"/>
  <c r="J188" i="6"/>
  <c r="H189" i="6"/>
  <c r="M189" i="6" s="1"/>
  <c r="P189" i="6" s="1"/>
  <c r="AP183" i="6"/>
  <c r="AO183" i="6"/>
  <c r="AJ183" i="6"/>
  <c r="AK183" i="6" s="1"/>
  <c r="AF183" i="6" s="1"/>
  <c r="AN183" i="6"/>
  <c r="Q188" i="6"/>
  <c r="AM183" i="6"/>
  <c r="AH183" i="6" s="1"/>
  <c r="AG184" i="6"/>
  <c r="AD185" i="6"/>
  <c r="AE185" i="6"/>
  <c r="AB185" i="6"/>
  <c r="AC185" i="6"/>
  <c r="AI184" i="6"/>
  <c r="AL184" i="6" s="1"/>
  <c r="T187" i="6"/>
  <c r="X187" i="6" s="1"/>
  <c r="N187" i="6"/>
  <c r="R187" i="6" s="1"/>
  <c r="L188" i="6"/>
  <c r="T188" i="6" s="1"/>
  <c r="X188" i="6" s="1"/>
  <c r="T186" i="6"/>
  <c r="N186" i="6"/>
  <c r="G190" i="6"/>
  <c r="H190" i="6" s="1"/>
  <c r="A191" i="2"/>
  <c r="C191" i="6"/>
  <c r="E191" i="6"/>
  <c r="F191" i="6"/>
  <c r="D191" i="6"/>
  <c r="AL193" i="5"/>
  <c r="V189" i="6" l="1"/>
  <c r="W189" i="6" s="1"/>
  <c r="J189" i="6"/>
  <c r="K189" i="6"/>
  <c r="Q189" i="6"/>
  <c r="AO184" i="6"/>
  <c r="AP184" i="6"/>
  <c r="AJ184" i="6"/>
  <c r="AK184" i="6" s="1"/>
  <c r="AF184" i="6" s="1"/>
  <c r="AN184" i="6"/>
  <c r="AM184" i="6"/>
  <c r="AH184" i="6" s="1"/>
  <c r="AI185" i="6"/>
  <c r="AL185" i="6" s="1"/>
  <c r="AG185" i="6"/>
  <c r="Y188" i="6"/>
  <c r="N188" i="6"/>
  <c r="R188" i="6" s="1"/>
  <c r="S188" i="6" s="1"/>
  <c r="I190" i="6"/>
  <c r="J190" i="6" s="1"/>
  <c r="M190" i="6"/>
  <c r="P190" i="6" s="1"/>
  <c r="R186" i="6"/>
  <c r="O186" i="6"/>
  <c r="O187" i="6" s="1"/>
  <c r="X186" i="6"/>
  <c r="U186" i="6"/>
  <c r="U187" i="6" s="1"/>
  <c r="U188" i="6" s="1"/>
  <c r="G191" i="6"/>
  <c r="I191" i="6" s="1"/>
  <c r="A192" i="2"/>
  <c r="C192" i="6"/>
  <c r="F192" i="6"/>
  <c r="E192" i="6"/>
  <c r="D192" i="6"/>
  <c r="AL194" i="5"/>
  <c r="L189" i="6" l="1"/>
  <c r="T189" i="6" s="1"/>
  <c r="X189" i="6" s="1"/>
  <c r="Y189" i="6" s="1"/>
  <c r="Q190" i="6"/>
  <c r="O188" i="6"/>
  <c r="Z188" i="6" s="1"/>
  <c r="V190" i="6"/>
  <c r="W190" i="6" s="1"/>
  <c r="AO185" i="6"/>
  <c r="AP185" i="6"/>
  <c r="AJ185" i="6"/>
  <c r="AK185" i="6" s="1"/>
  <c r="AF185" i="6" s="1"/>
  <c r="AN185" i="6"/>
  <c r="AM185" i="6"/>
  <c r="AH185" i="6" s="1"/>
  <c r="K190" i="6"/>
  <c r="L190" i="6" s="1"/>
  <c r="T190" i="6" s="1"/>
  <c r="H191" i="6"/>
  <c r="K191" i="6" s="1"/>
  <c r="S186" i="6"/>
  <c r="Z186" i="6" s="1"/>
  <c r="S187" i="6"/>
  <c r="Z187" i="6" s="1"/>
  <c r="Y186" i="6"/>
  <c r="AA186" i="6" s="1"/>
  <c r="Y187" i="6"/>
  <c r="AA187" i="6" s="1"/>
  <c r="G192" i="6"/>
  <c r="I192" i="6" s="1"/>
  <c r="AA188" i="6"/>
  <c r="A193" i="2"/>
  <c r="C193" i="6"/>
  <c r="E193" i="6"/>
  <c r="F193" i="6"/>
  <c r="D193" i="6"/>
  <c r="AL195" i="5"/>
  <c r="U189" i="6" l="1"/>
  <c r="AA189" i="6" s="1"/>
  <c r="N189" i="6"/>
  <c r="R189" i="6" s="1"/>
  <c r="S189" i="6" s="1"/>
  <c r="X190" i="6"/>
  <c r="Y190" i="6" s="1"/>
  <c r="H192" i="6"/>
  <c r="M192" i="6" s="1"/>
  <c r="V192" i="6" s="1"/>
  <c r="AD187" i="6"/>
  <c r="AE187" i="6"/>
  <c r="AD186" i="6"/>
  <c r="AE186" i="6"/>
  <c r="AD188" i="6"/>
  <c r="AE188" i="6"/>
  <c r="AB188" i="6"/>
  <c r="AC188" i="6"/>
  <c r="AB187" i="6"/>
  <c r="AC187" i="6"/>
  <c r="AB186" i="6"/>
  <c r="AC186" i="6"/>
  <c r="N190" i="6"/>
  <c r="R190" i="6" s="1"/>
  <c r="M191" i="6"/>
  <c r="J191" i="6"/>
  <c r="L191" i="6" s="1"/>
  <c r="G193" i="6"/>
  <c r="H193" i="6" s="1"/>
  <c r="A194" i="2"/>
  <c r="C194" i="6"/>
  <c r="F194" i="6"/>
  <c r="E194" i="6"/>
  <c r="D194" i="6"/>
  <c r="AL196" i="5"/>
  <c r="S190" i="6" l="1"/>
  <c r="U190" i="6"/>
  <c r="AA190" i="6" s="1"/>
  <c r="O189" i="6"/>
  <c r="O190" i="6" s="1"/>
  <c r="Z190" i="6" s="1"/>
  <c r="Z189" i="6"/>
  <c r="AB189" i="6" s="1"/>
  <c r="J192" i="6"/>
  <c r="AI186" i="6"/>
  <c r="AL186" i="6" s="1"/>
  <c r="AM186" i="6" s="1"/>
  <c r="AH186" i="6" s="1"/>
  <c r="K192" i="6"/>
  <c r="I193" i="6"/>
  <c r="J193" i="6" s="1"/>
  <c r="AG186" i="6"/>
  <c r="AG188" i="6"/>
  <c r="AI188" i="6"/>
  <c r="AL188" i="6" s="1"/>
  <c r="AD189" i="6"/>
  <c r="AE189" i="6"/>
  <c r="AI187" i="6"/>
  <c r="AL187" i="6" s="1"/>
  <c r="AG187" i="6"/>
  <c r="P192" i="6"/>
  <c r="V191" i="6"/>
  <c r="W191" i="6" s="1"/>
  <c r="W192" i="6" s="1"/>
  <c r="P191" i="6"/>
  <c r="Q191" i="6" s="1"/>
  <c r="T191" i="6"/>
  <c r="N191" i="6"/>
  <c r="M193" i="6"/>
  <c r="V193" i="6" s="1"/>
  <c r="G194" i="6"/>
  <c r="I194" i="6" s="1"/>
  <c r="A195" i="2"/>
  <c r="C195" i="6"/>
  <c r="F195" i="6"/>
  <c r="E195" i="6"/>
  <c r="D195" i="6"/>
  <c r="AL197" i="5"/>
  <c r="U191" i="6" l="1"/>
  <c r="AM187" i="6"/>
  <c r="AC189" i="6"/>
  <c r="AI189" i="6" s="1"/>
  <c r="AL189" i="6" s="1"/>
  <c r="AP186" i="6"/>
  <c r="L192" i="6"/>
  <c r="N192" i="6" s="1"/>
  <c r="K193" i="6"/>
  <c r="L193" i="6" s="1"/>
  <c r="O191" i="6"/>
  <c r="AN186" i="6"/>
  <c r="AJ186" i="6"/>
  <c r="AK186" i="6" s="1"/>
  <c r="AF186" i="6" s="1"/>
  <c r="AO186" i="6"/>
  <c r="AP188" i="6"/>
  <c r="AO187" i="6"/>
  <c r="AP187" i="6"/>
  <c r="AO188" i="6"/>
  <c r="AJ187" i="6"/>
  <c r="AN187" i="6"/>
  <c r="AJ188" i="6"/>
  <c r="AN188" i="6"/>
  <c r="AM188" i="6"/>
  <c r="AH187" i="6"/>
  <c r="AD190" i="6"/>
  <c r="AE190" i="6"/>
  <c r="AB190" i="6"/>
  <c r="AC190" i="6"/>
  <c r="Q192" i="6"/>
  <c r="AG189" i="6"/>
  <c r="P193" i="6"/>
  <c r="W193" i="6"/>
  <c r="R191" i="6"/>
  <c r="S191" i="6" s="1"/>
  <c r="X191" i="6"/>
  <c r="Y191" i="6" s="1"/>
  <c r="H194" i="6"/>
  <c r="G195" i="6"/>
  <c r="H195" i="6" s="1"/>
  <c r="A196" i="2"/>
  <c r="B24" i="5"/>
  <c r="I24" i="5"/>
  <c r="H24" i="5"/>
  <c r="C196" i="6"/>
  <c r="F196" i="6"/>
  <c r="D196" i="6"/>
  <c r="E196" i="6"/>
  <c r="AL198" i="5"/>
  <c r="Z191" i="6" l="1"/>
  <c r="AA191" i="6"/>
  <c r="AD191" i="6" s="1"/>
  <c r="O192" i="6"/>
  <c r="R192" i="6"/>
  <c r="S192" i="6" s="1"/>
  <c r="T192" i="6"/>
  <c r="U192" i="6" s="1"/>
  <c r="AK187" i="6"/>
  <c r="AF187" i="6" s="1"/>
  <c r="I195" i="6"/>
  <c r="J195" i="6" s="1"/>
  <c r="L195" i="6" s="1"/>
  <c r="N195" i="6" s="1"/>
  <c r="AO189" i="6"/>
  <c r="AP189" i="6"/>
  <c r="AJ189" i="6"/>
  <c r="AN189" i="6"/>
  <c r="AM189" i="6"/>
  <c r="AH189" i="6" s="1"/>
  <c r="AH188" i="6"/>
  <c r="AK188" i="6"/>
  <c r="AF188" i="6" s="1"/>
  <c r="AB191" i="6"/>
  <c r="AC191" i="6"/>
  <c r="Q193" i="6"/>
  <c r="AI190" i="6"/>
  <c r="AL190" i="6" s="1"/>
  <c r="AG190" i="6"/>
  <c r="X192" i="6"/>
  <c r="Y192" i="6" s="1"/>
  <c r="AA192" i="6" s="1"/>
  <c r="M195" i="6"/>
  <c r="P195" i="6" s="1"/>
  <c r="K194" i="6"/>
  <c r="J194" i="6"/>
  <c r="M194" i="6"/>
  <c r="T193" i="6"/>
  <c r="N193" i="6"/>
  <c r="R193" i="6" s="1"/>
  <c r="G196" i="6"/>
  <c r="H196" i="6" s="1"/>
  <c r="A197" i="2"/>
  <c r="D25" i="5"/>
  <c r="C197" i="6"/>
  <c r="F197" i="6"/>
  <c r="E197" i="6"/>
  <c r="D197" i="6"/>
  <c r="AL199" i="5"/>
  <c r="Z192" i="6" l="1"/>
  <c r="S193" i="6"/>
  <c r="U193" i="6"/>
  <c r="AE191" i="6"/>
  <c r="AI191" i="6" s="1"/>
  <c r="AL191" i="6" s="1"/>
  <c r="K195" i="6"/>
  <c r="G25" i="5"/>
  <c r="T195" i="6"/>
  <c r="X195" i="6" s="1"/>
  <c r="AO190" i="6"/>
  <c r="AP190" i="6"/>
  <c r="AJ190" i="6"/>
  <c r="AN190" i="6"/>
  <c r="V195" i="6"/>
  <c r="AM190" i="6"/>
  <c r="AH190" i="6" s="1"/>
  <c r="AK189" i="6"/>
  <c r="AF189" i="6" s="1"/>
  <c r="AD192" i="6"/>
  <c r="AE192" i="6"/>
  <c r="AB192" i="6"/>
  <c r="AC192" i="6"/>
  <c r="AG191" i="6"/>
  <c r="L194" i="6"/>
  <c r="T194" i="6" s="1"/>
  <c r="X193" i="6"/>
  <c r="Y193" i="6" s="1"/>
  <c r="AA193" i="6" s="1"/>
  <c r="O193" i="6"/>
  <c r="Z193" i="6" s="1"/>
  <c r="I196" i="6"/>
  <c r="J196" i="6" s="1"/>
  <c r="R195" i="6"/>
  <c r="M196" i="6"/>
  <c r="V196" i="6" s="1"/>
  <c r="V194" i="6"/>
  <c r="W194" i="6" s="1"/>
  <c r="P194" i="6"/>
  <c r="Q194" i="6" s="1"/>
  <c r="Q195" i="6" s="1"/>
  <c r="G197" i="6"/>
  <c r="I197" i="6" s="1"/>
  <c r="A198" i="2"/>
  <c r="F25" i="5"/>
  <c r="E25" i="5"/>
  <c r="C198" i="6"/>
  <c r="F198" i="6"/>
  <c r="E198" i="6"/>
  <c r="D198" i="6"/>
  <c r="AL200" i="5"/>
  <c r="U194" i="6" l="1"/>
  <c r="U195" i="6" s="1"/>
  <c r="N194" i="6"/>
  <c r="O194" i="6" s="1"/>
  <c r="P196" i="6"/>
  <c r="Q196" i="6" s="1"/>
  <c r="W195" i="6"/>
  <c r="W196" i="6" s="1"/>
  <c r="AO191" i="6"/>
  <c r="AP191" i="6"/>
  <c r="AM191" i="6"/>
  <c r="AH191" i="6" s="1"/>
  <c r="AJ191" i="6"/>
  <c r="AN191" i="6"/>
  <c r="AK190" i="6"/>
  <c r="AF190" i="6" s="1"/>
  <c r="AD193" i="6"/>
  <c r="AE193" i="6"/>
  <c r="AB193" i="6"/>
  <c r="AC193" i="6"/>
  <c r="AI192" i="6"/>
  <c r="AL192" i="6" s="1"/>
  <c r="AG192" i="6"/>
  <c r="K196" i="6"/>
  <c r="L196" i="6" s="1"/>
  <c r="H197" i="6"/>
  <c r="M197" i="6" s="1"/>
  <c r="V197" i="6" s="1"/>
  <c r="X194" i="6"/>
  <c r="G198" i="6"/>
  <c r="I198" i="6" s="1"/>
  <c r="A199" i="2"/>
  <c r="O195" i="6"/>
  <c r="C199" i="6"/>
  <c r="D199" i="6"/>
  <c r="F199" i="6"/>
  <c r="E199" i="6"/>
  <c r="AL201" i="5"/>
  <c r="R194" i="6" l="1"/>
  <c r="S195" i="6" s="1"/>
  <c r="Z195" i="6" s="1"/>
  <c r="AM192" i="6"/>
  <c r="AH192" i="6" s="1"/>
  <c r="AO192" i="6"/>
  <c r="AP192" i="6"/>
  <c r="AJ192" i="6"/>
  <c r="AN192" i="6"/>
  <c r="AK191" i="6"/>
  <c r="AF191" i="6" s="1"/>
  <c r="AI193" i="6"/>
  <c r="AL193" i="6" s="1"/>
  <c r="AG193" i="6"/>
  <c r="W197" i="6"/>
  <c r="P197" i="6"/>
  <c r="Q197" i="6" s="1"/>
  <c r="K197" i="6"/>
  <c r="J197" i="6"/>
  <c r="L197" i="6" s="1"/>
  <c r="T196" i="6"/>
  <c r="X196" i="6" s="1"/>
  <c r="Y196" i="6" s="1"/>
  <c r="N196" i="6"/>
  <c r="R196" i="6" s="1"/>
  <c r="S196" i="6" s="1"/>
  <c r="H198" i="6"/>
  <c r="Y194" i="6"/>
  <c r="AA194" i="6" s="1"/>
  <c r="Y195" i="6"/>
  <c r="AA195" i="6" s="1"/>
  <c r="G199" i="6"/>
  <c r="H199" i="6" s="1"/>
  <c r="M199" i="6" s="1"/>
  <c r="A200" i="2"/>
  <c r="B25" i="5"/>
  <c r="I25" i="5"/>
  <c r="H25" i="5"/>
  <c r="C200" i="6"/>
  <c r="F200" i="6"/>
  <c r="E200" i="6"/>
  <c r="D200" i="6"/>
  <c r="AL202" i="5"/>
  <c r="S194" i="6" l="1"/>
  <c r="Z194" i="6" s="1"/>
  <c r="AB194" i="6" s="1"/>
  <c r="AM193" i="6"/>
  <c r="AH193" i="6" s="1"/>
  <c r="AK192" i="6"/>
  <c r="AF192" i="6" s="1"/>
  <c r="U196" i="6"/>
  <c r="AA196" i="6" s="1"/>
  <c r="I199" i="6"/>
  <c r="J199" i="6" s="1"/>
  <c r="AO193" i="6"/>
  <c r="AP193" i="6"/>
  <c r="AJ193" i="6"/>
  <c r="AN193" i="6"/>
  <c r="AD195" i="6"/>
  <c r="AE195" i="6"/>
  <c r="AD194" i="6"/>
  <c r="AE194" i="6"/>
  <c r="AB195" i="6"/>
  <c r="AC195" i="6"/>
  <c r="O196" i="6"/>
  <c r="Z196" i="6" s="1"/>
  <c r="N197" i="6"/>
  <c r="R197" i="6" s="1"/>
  <c r="S197" i="6" s="1"/>
  <c r="T197" i="6"/>
  <c r="X197" i="6" s="1"/>
  <c r="Y197" i="6" s="1"/>
  <c r="J198" i="6"/>
  <c r="L198" i="6" s="1"/>
  <c r="K198" i="6"/>
  <c r="M198" i="6"/>
  <c r="G200" i="6"/>
  <c r="I200" i="6" s="1"/>
  <c r="A201" i="2"/>
  <c r="P199" i="6"/>
  <c r="V199" i="6"/>
  <c r="C201" i="6"/>
  <c r="F201" i="6"/>
  <c r="D201" i="6"/>
  <c r="E201" i="6"/>
  <c r="AL203" i="5"/>
  <c r="AC194" i="6" l="1"/>
  <c r="AI194" i="6" s="1"/>
  <c r="AL194" i="6" s="1"/>
  <c r="AM194" i="6" s="1"/>
  <c r="AH194" i="6" s="1"/>
  <c r="AK193" i="6"/>
  <c r="AF193" i="6" s="1"/>
  <c r="K199" i="6"/>
  <c r="O197" i="6"/>
  <c r="Z197" i="6" s="1"/>
  <c r="H200" i="6"/>
  <c r="K200" i="6" s="1"/>
  <c r="U197" i="6"/>
  <c r="AA197" i="6" s="1"/>
  <c r="L199" i="6"/>
  <c r="N199" i="6" s="1"/>
  <c r="R199" i="6" s="1"/>
  <c r="AD196" i="6"/>
  <c r="AE196" i="6"/>
  <c r="AG194" i="6"/>
  <c r="AB196" i="6"/>
  <c r="AC196" i="6"/>
  <c r="AI195" i="6"/>
  <c r="AL195" i="6" s="1"/>
  <c r="AG195" i="6"/>
  <c r="N198" i="6"/>
  <c r="T198" i="6"/>
  <c r="X198" i="6" s="1"/>
  <c r="Y198" i="6" s="1"/>
  <c r="P198" i="6"/>
  <c r="Q198" i="6" s="1"/>
  <c r="Q199" i="6" s="1"/>
  <c r="V198" i="6"/>
  <c r="W198" i="6" s="1"/>
  <c r="W199" i="6" s="1"/>
  <c r="G201" i="6"/>
  <c r="H201" i="6" s="1"/>
  <c r="M201" i="6" s="1"/>
  <c r="A202" i="2"/>
  <c r="C202" i="6"/>
  <c r="D202" i="6"/>
  <c r="F202" i="6"/>
  <c r="E202" i="6"/>
  <c r="AL204" i="5"/>
  <c r="O198" i="6" l="1"/>
  <c r="O199" i="6" s="1"/>
  <c r="AM195" i="6"/>
  <c r="AH195" i="6" s="1"/>
  <c r="M200" i="6"/>
  <c r="V200" i="6" s="1"/>
  <c r="W200" i="6" s="1"/>
  <c r="J200" i="6"/>
  <c r="L200" i="6" s="1"/>
  <c r="T200" i="6" s="1"/>
  <c r="X200" i="6" s="1"/>
  <c r="I201" i="6"/>
  <c r="J201" i="6" s="1"/>
  <c r="L201" i="6" s="1"/>
  <c r="T201" i="6" s="1"/>
  <c r="X201" i="6" s="1"/>
  <c r="T199" i="6"/>
  <c r="X199" i="6" s="1"/>
  <c r="Y199" i="6" s="1"/>
  <c r="AO195" i="6"/>
  <c r="AP195" i="6"/>
  <c r="AO194" i="6"/>
  <c r="AP194" i="6"/>
  <c r="AJ195" i="6"/>
  <c r="AN195" i="6"/>
  <c r="AJ194" i="6"/>
  <c r="AK194" i="6" s="1"/>
  <c r="AF194" i="6" s="1"/>
  <c r="AN194" i="6"/>
  <c r="AD197" i="6"/>
  <c r="AE197" i="6"/>
  <c r="AB197" i="6"/>
  <c r="AC197" i="6"/>
  <c r="AI196" i="6"/>
  <c r="AL196" i="6" s="1"/>
  <c r="AG196" i="6"/>
  <c r="U198" i="6"/>
  <c r="AA198" i="6" s="1"/>
  <c r="R198" i="6"/>
  <c r="S198" i="6" s="1"/>
  <c r="G202" i="6"/>
  <c r="I202" i="6" s="1"/>
  <c r="A203" i="2"/>
  <c r="V201" i="6"/>
  <c r="P201" i="6"/>
  <c r="C203" i="6"/>
  <c r="D203" i="6"/>
  <c r="F203" i="6"/>
  <c r="E203" i="6"/>
  <c r="AL205" i="5"/>
  <c r="AM196" i="6" l="1"/>
  <c r="AH196" i="6" s="1"/>
  <c r="K201" i="6"/>
  <c r="Z198" i="6"/>
  <c r="AB198" i="6" s="1"/>
  <c r="N200" i="6"/>
  <c r="P200" i="6"/>
  <c r="Q200" i="6" s="1"/>
  <c r="Q201" i="6" s="1"/>
  <c r="U199" i="6"/>
  <c r="U200" i="6" s="1"/>
  <c r="H202" i="6"/>
  <c r="M202" i="6" s="1"/>
  <c r="V202" i="6" s="1"/>
  <c r="AP196" i="6"/>
  <c r="AO196" i="6"/>
  <c r="AJ196" i="6"/>
  <c r="AN196" i="6"/>
  <c r="AK195" i="6"/>
  <c r="AF195" i="6" s="1"/>
  <c r="AG197" i="6"/>
  <c r="AI197" i="6"/>
  <c r="AL197" i="6" s="1"/>
  <c r="AD198" i="6"/>
  <c r="AE198" i="6"/>
  <c r="N201" i="6"/>
  <c r="R201" i="6" s="1"/>
  <c r="W201" i="6"/>
  <c r="S199" i="6"/>
  <c r="Z199" i="6" s="1"/>
  <c r="Y200" i="6"/>
  <c r="G203" i="6"/>
  <c r="H203" i="6" s="1"/>
  <c r="Y201" i="6"/>
  <c r="A204" i="2"/>
  <c r="O200" i="6"/>
  <c r="D26" i="5"/>
  <c r="C204" i="6"/>
  <c r="D204" i="6"/>
  <c r="F204" i="6"/>
  <c r="E204" i="6"/>
  <c r="AL206" i="5"/>
  <c r="AM197" i="6" l="1"/>
  <c r="AH197" i="6" s="1"/>
  <c r="AC198" i="6"/>
  <c r="AI198" i="6" s="1"/>
  <c r="AL198" i="6" s="1"/>
  <c r="R200" i="6"/>
  <c r="S200" i="6" s="1"/>
  <c r="Z200" i="6" s="1"/>
  <c r="AA199" i="6"/>
  <c r="AE199" i="6" s="1"/>
  <c r="J202" i="6"/>
  <c r="K202" i="6"/>
  <c r="P202" i="6"/>
  <c r="Q202" i="6" s="1"/>
  <c r="G26" i="5"/>
  <c r="AK196" i="6"/>
  <c r="AF196" i="6" s="1"/>
  <c r="I203" i="6"/>
  <c r="K203" i="6" s="1"/>
  <c r="AP197" i="6"/>
  <c r="AO197" i="6"/>
  <c r="AJ197" i="6"/>
  <c r="AK197" i="6" s="1"/>
  <c r="AF197" i="6" s="1"/>
  <c r="AN197" i="6"/>
  <c r="W202" i="6"/>
  <c r="AG198" i="6"/>
  <c r="AB199" i="6"/>
  <c r="AC199" i="6"/>
  <c r="M203" i="6"/>
  <c r="V203" i="6" s="1"/>
  <c r="G204" i="6"/>
  <c r="H204" i="6" s="1"/>
  <c r="AA200" i="6"/>
  <c r="U201" i="6"/>
  <c r="A205" i="2"/>
  <c r="O201" i="6"/>
  <c r="F26" i="5"/>
  <c r="E26" i="5"/>
  <c r="C205" i="6"/>
  <c r="E205" i="6"/>
  <c r="F205" i="6"/>
  <c r="D205" i="6"/>
  <c r="AL207" i="5"/>
  <c r="AM198" i="6" l="1"/>
  <c r="AH198" i="6" s="1"/>
  <c r="AD199" i="6"/>
  <c r="L202" i="6"/>
  <c r="T202" i="6" s="1"/>
  <c r="X202" i="6" s="1"/>
  <c r="Y202" i="6" s="1"/>
  <c r="S201" i="6"/>
  <c r="Z201" i="6" s="1"/>
  <c r="J203" i="6"/>
  <c r="L203" i="6" s="1"/>
  <c r="N203" i="6" s="1"/>
  <c r="W203" i="6"/>
  <c r="I204" i="6"/>
  <c r="J204" i="6" s="1"/>
  <c r="AP198" i="6"/>
  <c r="AO198" i="6"/>
  <c r="AJ198" i="6"/>
  <c r="AK198" i="6" s="1"/>
  <c r="AF198" i="6" s="1"/>
  <c r="AN198" i="6"/>
  <c r="P203" i="6"/>
  <c r="Q203" i="6" s="1"/>
  <c r="AD200" i="6"/>
  <c r="AE200" i="6"/>
  <c r="AB200" i="6"/>
  <c r="AC200" i="6"/>
  <c r="AI199" i="6"/>
  <c r="AL199" i="6" s="1"/>
  <c r="AM199" i="6" s="1"/>
  <c r="AH199" i="6" s="1"/>
  <c r="AG199" i="6"/>
  <c r="M204" i="6"/>
  <c r="P204" i="6" s="1"/>
  <c r="G205" i="6"/>
  <c r="I205" i="6" s="1"/>
  <c r="A206" i="2"/>
  <c r="AA201" i="6"/>
  <c r="C206" i="6"/>
  <c r="E206" i="6"/>
  <c r="F206" i="6"/>
  <c r="D206" i="6"/>
  <c r="AL208" i="5"/>
  <c r="Q204" i="6" l="1"/>
  <c r="N202" i="6"/>
  <c r="U202" i="6"/>
  <c r="K204" i="6"/>
  <c r="L204" i="6" s="1"/>
  <c r="T204" i="6" s="1"/>
  <c r="H205" i="6"/>
  <c r="K205" i="6" s="1"/>
  <c r="AP199" i="6"/>
  <c r="AO199" i="6"/>
  <c r="AJ199" i="6"/>
  <c r="AK199" i="6" s="1"/>
  <c r="AF199" i="6" s="1"/>
  <c r="AN199" i="6"/>
  <c r="V204" i="6"/>
  <c r="W204" i="6" s="1"/>
  <c r="R203" i="6"/>
  <c r="AD201" i="6"/>
  <c r="AE201" i="6"/>
  <c r="AB201" i="6"/>
  <c r="AC201" i="6"/>
  <c r="AI200" i="6"/>
  <c r="AL200" i="6" s="1"/>
  <c r="AM200" i="6" s="1"/>
  <c r="AH200" i="6" s="1"/>
  <c r="AG200" i="6"/>
  <c r="T203" i="6"/>
  <c r="X203" i="6" s="1"/>
  <c r="Y203" i="6" s="1"/>
  <c r="G206" i="6"/>
  <c r="I206" i="6" s="1"/>
  <c r="AA202" i="6"/>
  <c r="A207" i="2"/>
  <c r="C207" i="6"/>
  <c r="F207" i="6"/>
  <c r="D207" i="6"/>
  <c r="E207" i="6"/>
  <c r="AL209" i="5"/>
  <c r="R202" i="6" l="1"/>
  <c r="S202" i="6" s="1"/>
  <c r="O202" i="6"/>
  <c r="O203" i="6" s="1"/>
  <c r="X204" i="6"/>
  <c r="Y204" i="6" s="1"/>
  <c r="J205" i="6"/>
  <c r="L205" i="6" s="1"/>
  <c r="N205" i="6" s="1"/>
  <c r="M205" i="6"/>
  <c r="P205" i="6" s="1"/>
  <c r="Q205" i="6" s="1"/>
  <c r="N204" i="6"/>
  <c r="R204" i="6" s="1"/>
  <c r="S204" i="6" s="1"/>
  <c r="H206" i="6"/>
  <c r="M206" i="6" s="1"/>
  <c r="V206" i="6" s="1"/>
  <c r="U203" i="6"/>
  <c r="AA203" i="6" s="1"/>
  <c r="AP200" i="6"/>
  <c r="AO200" i="6"/>
  <c r="AJ200" i="6"/>
  <c r="AK200" i="6" s="1"/>
  <c r="AF200" i="6" s="1"/>
  <c r="AN200" i="6"/>
  <c r="AD202" i="6"/>
  <c r="AE202" i="6"/>
  <c r="AI201" i="6"/>
  <c r="AL201" i="6" s="1"/>
  <c r="AM201" i="6" s="1"/>
  <c r="AH201" i="6" s="1"/>
  <c r="AG201" i="6"/>
  <c r="G207" i="6"/>
  <c r="H207" i="6" s="1"/>
  <c r="A208" i="2"/>
  <c r="C208" i="6"/>
  <c r="D208" i="6"/>
  <c r="E208" i="6"/>
  <c r="F208" i="6"/>
  <c r="AL210" i="5"/>
  <c r="Z202" i="6" l="1"/>
  <c r="AC202" i="6" s="1"/>
  <c r="AI202" i="6" s="1"/>
  <c r="AL202" i="6" s="1"/>
  <c r="AM202" i="6" s="1"/>
  <c r="AH202" i="6" s="1"/>
  <c r="S203" i="6"/>
  <c r="Z203" i="6" s="1"/>
  <c r="AB203" i="6" s="1"/>
  <c r="K206" i="6"/>
  <c r="V205" i="6"/>
  <c r="W205" i="6" s="1"/>
  <c r="W206" i="6" s="1"/>
  <c r="J206" i="6"/>
  <c r="L206" i="6" s="1"/>
  <c r="N206" i="6" s="1"/>
  <c r="O204" i="6"/>
  <c r="O205" i="6" s="1"/>
  <c r="R205" i="6"/>
  <c r="S205" i="6" s="1"/>
  <c r="U204" i="6"/>
  <c r="AA204" i="6" s="1"/>
  <c r="T205" i="6"/>
  <c r="AP201" i="6"/>
  <c r="AO201" i="6"/>
  <c r="AJ201" i="6"/>
  <c r="AK201" i="6" s="1"/>
  <c r="AF201" i="6" s="1"/>
  <c r="AN201" i="6"/>
  <c r="AD203" i="6"/>
  <c r="AE203" i="6"/>
  <c r="P206" i="6"/>
  <c r="Q206" i="6" s="1"/>
  <c r="M207" i="6"/>
  <c r="V207" i="6" s="1"/>
  <c r="I207" i="6"/>
  <c r="J207" i="6" s="1"/>
  <c r="G208" i="6"/>
  <c r="I208" i="6" s="1"/>
  <c r="A209" i="2"/>
  <c r="C209" i="6"/>
  <c r="F209" i="6"/>
  <c r="D209" i="6"/>
  <c r="E209" i="6"/>
  <c r="AL211" i="5"/>
  <c r="AC203" i="6" l="1"/>
  <c r="AI203" i="6" s="1"/>
  <c r="AL203" i="6" s="1"/>
  <c r="AM203" i="6" s="1"/>
  <c r="AH203" i="6" s="1"/>
  <c r="AB202" i="6"/>
  <c r="AG202" i="6" s="1"/>
  <c r="AN202" i="6" s="1"/>
  <c r="Z204" i="6"/>
  <c r="AC204" i="6" s="1"/>
  <c r="U205" i="6"/>
  <c r="X205" i="6"/>
  <c r="Y205" i="6" s="1"/>
  <c r="W207" i="6"/>
  <c r="T206" i="6"/>
  <c r="X206" i="6" s="1"/>
  <c r="H208" i="6"/>
  <c r="J208" i="6" s="1"/>
  <c r="P207" i="6"/>
  <c r="Q207" i="6" s="1"/>
  <c r="AP202" i="6"/>
  <c r="AO202" i="6"/>
  <c r="AJ202" i="6"/>
  <c r="AK202" i="6" s="1"/>
  <c r="AF202" i="6" s="1"/>
  <c r="AD204" i="6"/>
  <c r="AE204" i="6"/>
  <c r="AB204" i="6"/>
  <c r="AG203" i="6"/>
  <c r="R206" i="6"/>
  <c r="S206" i="6" s="1"/>
  <c r="K207" i="6"/>
  <c r="L207" i="6" s="1"/>
  <c r="G209" i="6"/>
  <c r="H209" i="6" s="1"/>
  <c r="A210" i="2"/>
  <c r="Z205" i="6"/>
  <c r="O206" i="6"/>
  <c r="C210" i="6"/>
  <c r="D210" i="6"/>
  <c r="F210" i="6"/>
  <c r="E210" i="6"/>
  <c r="AL212" i="5"/>
  <c r="AA205" i="6" l="1"/>
  <c r="AD205" i="6" s="1"/>
  <c r="U206" i="6"/>
  <c r="Y206" i="6"/>
  <c r="K208" i="6"/>
  <c r="L208" i="6" s="1"/>
  <c r="N208" i="6" s="1"/>
  <c r="M208" i="6"/>
  <c r="V208" i="6" s="1"/>
  <c r="W208" i="6" s="1"/>
  <c r="I209" i="6"/>
  <c r="J209" i="6" s="1"/>
  <c r="AO203" i="6"/>
  <c r="AP203" i="6"/>
  <c r="AJ203" i="6"/>
  <c r="AK203" i="6" s="1"/>
  <c r="AF203" i="6" s="1"/>
  <c r="AN203" i="6"/>
  <c r="AI204" i="6"/>
  <c r="AL204" i="6" s="1"/>
  <c r="AM204" i="6" s="1"/>
  <c r="AH204" i="6" s="1"/>
  <c r="AB205" i="6"/>
  <c r="AC205" i="6"/>
  <c r="AG204" i="6"/>
  <c r="M209" i="6"/>
  <c r="P209" i="6" s="1"/>
  <c r="N207" i="6"/>
  <c r="R207" i="6" s="1"/>
  <c r="S207" i="6" s="1"/>
  <c r="T207" i="6"/>
  <c r="X207" i="6" s="1"/>
  <c r="Y207" i="6" s="1"/>
  <c r="G210" i="6"/>
  <c r="H210" i="6" s="1"/>
  <c r="A211" i="2"/>
  <c r="Z206" i="6"/>
  <c r="C211" i="6"/>
  <c r="F211" i="6"/>
  <c r="D211" i="6"/>
  <c r="E211" i="6"/>
  <c r="AL213" i="5"/>
  <c r="P208" i="6" l="1"/>
  <c r="Q208" i="6" s="1"/>
  <c r="Q209" i="6" s="1"/>
  <c r="AE205" i="6"/>
  <c r="AA206" i="6"/>
  <c r="AD206" i="6" s="1"/>
  <c r="I210" i="6"/>
  <c r="J210" i="6" s="1"/>
  <c r="K209" i="6"/>
  <c r="L209" i="6" s="1"/>
  <c r="T209" i="6" s="1"/>
  <c r="AO204" i="6"/>
  <c r="AP204" i="6"/>
  <c r="AJ204" i="6"/>
  <c r="AK204" i="6" s="1"/>
  <c r="AF204" i="6" s="1"/>
  <c r="AN204" i="6"/>
  <c r="AB206" i="6"/>
  <c r="AC206" i="6"/>
  <c r="AI205" i="6"/>
  <c r="AL205" i="6" s="1"/>
  <c r="AM205" i="6" s="1"/>
  <c r="AH205" i="6" s="1"/>
  <c r="AG205" i="6"/>
  <c r="U207" i="6"/>
  <c r="AA207" i="6" s="1"/>
  <c r="T208" i="6"/>
  <c r="X208" i="6" s="1"/>
  <c r="Y208" i="6" s="1"/>
  <c r="V209" i="6"/>
  <c r="W209" i="6" s="1"/>
  <c r="O207" i="6"/>
  <c r="Z207" i="6" s="1"/>
  <c r="M210" i="6"/>
  <c r="V210" i="6" s="1"/>
  <c r="G211" i="6"/>
  <c r="I211" i="6" s="1"/>
  <c r="A212" i="2"/>
  <c r="B26" i="5"/>
  <c r="H26" i="5"/>
  <c r="I26" i="5"/>
  <c r="C212" i="6"/>
  <c r="D212" i="6"/>
  <c r="F212" i="6"/>
  <c r="E212" i="6"/>
  <c r="AL214" i="5"/>
  <c r="AE206" i="6" l="1"/>
  <c r="R208" i="6"/>
  <c r="S208" i="6" s="1"/>
  <c r="K210" i="6"/>
  <c r="L210" i="6" s="1"/>
  <c r="T210" i="6" s="1"/>
  <c r="X210" i="6" s="1"/>
  <c r="O208" i="6"/>
  <c r="P210" i="6"/>
  <c r="Q210" i="6" s="1"/>
  <c r="H211" i="6"/>
  <c r="K211" i="6" s="1"/>
  <c r="AO205" i="6"/>
  <c r="AP205" i="6"/>
  <c r="AJ205" i="6"/>
  <c r="AK205" i="6" s="1"/>
  <c r="AF205" i="6" s="1"/>
  <c r="AN205" i="6"/>
  <c r="N209" i="6"/>
  <c r="R209" i="6" s="1"/>
  <c r="W210" i="6"/>
  <c r="U208" i="6"/>
  <c r="U209" i="6" s="1"/>
  <c r="AD207" i="6"/>
  <c r="AE207" i="6"/>
  <c r="AB207" i="6"/>
  <c r="AC207" i="6"/>
  <c r="AI206" i="6"/>
  <c r="AL206" i="6" s="1"/>
  <c r="AM206" i="6" s="1"/>
  <c r="AH206" i="6" s="1"/>
  <c r="AG206" i="6"/>
  <c r="X209" i="6"/>
  <c r="Y209" i="6" s="1"/>
  <c r="G212" i="6"/>
  <c r="I212" i="6" s="1"/>
  <c r="A213" i="2"/>
  <c r="C213" i="6"/>
  <c r="F213" i="6"/>
  <c r="E213" i="6"/>
  <c r="D213" i="6"/>
  <c r="AL215" i="5"/>
  <c r="Z208" i="6" l="1"/>
  <c r="AB208" i="6" s="1"/>
  <c r="S209" i="6"/>
  <c r="J211" i="6"/>
  <c r="L211" i="6" s="1"/>
  <c r="T211" i="6" s="1"/>
  <c r="O209" i="6"/>
  <c r="Z209" i="6" s="1"/>
  <c r="AA208" i="6"/>
  <c r="AE208" i="6" s="1"/>
  <c r="M211" i="6"/>
  <c r="P211" i="6" s="1"/>
  <c r="Q211" i="6" s="1"/>
  <c r="H212" i="6"/>
  <c r="M212" i="6" s="1"/>
  <c r="P212" i="6" s="1"/>
  <c r="AO206" i="6"/>
  <c r="AP206" i="6"/>
  <c r="AJ206" i="6"/>
  <c r="AK206" i="6" s="1"/>
  <c r="AF206" i="6" s="1"/>
  <c r="AN206" i="6"/>
  <c r="AI207" i="6"/>
  <c r="AL207" i="6" s="1"/>
  <c r="AM207" i="6" s="1"/>
  <c r="AH207" i="6" s="1"/>
  <c r="AG207" i="6"/>
  <c r="N210" i="6"/>
  <c r="R210" i="6" s="1"/>
  <c r="S210" i="6" s="1"/>
  <c r="Y210" i="6"/>
  <c r="G213" i="6"/>
  <c r="H213" i="6" s="1"/>
  <c r="AA209" i="6"/>
  <c r="U210" i="6"/>
  <c r="A214" i="2"/>
  <c r="D27" i="5"/>
  <c r="C214" i="6"/>
  <c r="F214" i="6"/>
  <c r="E214" i="6"/>
  <c r="D214" i="6"/>
  <c r="AL216" i="5"/>
  <c r="AD208" i="6" l="1"/>
  <c r="AC208" i="6"/>
  <c r="AI208" i="6" s="1"/>
  <c r="AL208" i="6" s="1"/>
  <c r="AM208" i="6" s="1"/>
  <c r="AH208" i="6" s="1"/>
  <c r="V211" i="6"/>
  <c r="W211" i="6" s="1"/>
  <c r="Q212" i="6"/>
  <c r="J212" i="6"/>
  <c r="V212" i="6"/>
  <c r="K212" i="6"/>
  <c r="O210" i="6"/>
  <c r="Z210" i="6" s="1"/>
  <c r="N211" i="6"/>
  <c r="R211" i="6" s="1"/>
  <c r="S211" i="6" s="1"/>
  <c r="G27" i="5"/>
  <c r="I213" i="6"/>
  <c r="J213" i="6" s="1"/>
  <c r="AO207" i="6"/>
  <c r="AP207" i="6"/>
  <c r="AJ207" i="6"/>
  <c r="AK207" i="6" s="1"/>
  <c r="AF207" i="6" s="1"/>
  <c r="AN207" i="6"/>
  <c r="AD209" i="6"/>
  <c r="AE209" i="6"/>
  <c r="AB209" i="6"/>
  <c r="AC209" i="6"/>
  <c r="AG208" i="6"/>
  <c r="M213" i="6"/>
  <c r="P213" i="6" s="1"/>
  <c r="G214" i="6"/>
  <c r="H214" i="6" s="1"/>
  <c r="A215" i="2"/>
  <c r="AA210" i="6"/>
  <c r="U211" i="6"/>
  <c r="B27" i="5"/>
  <c r="I27" i="5"/>
  <c r="H27" i="5"/>
  <c r="F27" i="5"/>
  <c r="E27" i="5"/>
  <c r="D28" i="5"/>
  <c r="C215" i="6"/>
  <c r="F215" i="6"/>
  <c r="D215" i="6"/>
  <c r="E215" i="6"/>
  <c r="AL217" i="5"/>
  <c r="W212" i="6" l="1"/>
  <c r="X211" i="6"/>
  <c r="Y211" i="6" s="1"/>
  <c r="AA211" i="6" s="1"/>
  <c r="Q213" i="6"/>
  <c r="O211" i="6"/>
  <c r="Z211" i="6" s="1"/>
  <c r="L212" i="6"/>
  <c r="N212" i="6" s="1"/>
  <c r="R212" i="6" s="1"/>
  <c r="S212" i="6" s="1"/>
  <c r="K213" i="6"/>
  <c r="L213" i="6" s="1"/>
  <c r="T213" i="6" s="1"/>
  <c r="I214" i="6"/>
  <c r="K214" i="6" s="1"/>
  <c r="G28" i="5"/>
  <c r="AO208" i="6"/>
  <c r="AP208" i="6"/>
  <c r="AJ208" i="6"/>
  <c r="AK208" i="6" s="1"/>
  <c r="AF208" i="6" s="1"/>
  <c r="AN208" i="6"/>
  <c r="AD210" i="6"/>
  <c r="AE210" i="6"/>
  <c r="AB210" i="6"/>
  <c r="AC210" i="6"/>
  <c r="AI209" i="6"/>
  <c r="AL209" i="6" s="1"/>
  <c r="AM209" i="6" s="1"/>
  <c r="AH209" i="6" s="1"/>
  <c r="AG209" i="6"/>
  <c r="V213" i="6"/>
  <c r="M214" i="6"/>
  <c r="P214" i="6" s="1"/>
  <c r="G215" i="6"/>
  <c r="I215" i="6" s="1"/>
  <c r="A216" i="2"/>
  <c r="F28" i="5"/>
  <c r="E28" i="5"/>
  <c r="C216" i="6"/>
  <c r="F216" i="6"/>
  <c r="D216" i="6"/>
  <c r="E216" i="6"/>
  <c r="AL218" i="5"/>
  <c r="W213" i="6" l="1"/>
  <c r="Q214" i="6"/>
  <c r="T212" i="6"/>
  <c r="X212" i="6" s="1"/>
  <c r="Y212" i="6" s="1"/>
  <c r="J214" i="6"/>
  <c r="L214" i="6" s="1"/>
  <c r="N214" i="6" s="1"/>
  <c r="O212" i="6"/>
  <c r="Z212" i="6" s="1"/>
  <c r="H215" i="6"/>
  <c r="M215" i="6" s="1"/>
  <c r="P215" i="6" s="1"/>
  <c r="Q215" i="6" s="1"/>
  <c r="AO209" i="6"/>
  <c r="AP209" i="6"/>
  <c r="AJ209" i="6"/>
  <c r="AK209" i="6" s="1"/>
  <c r="AF209" i="6" s="1"/>
  <c r="AN209" i="6"/>
  <c r="AD211" i="6"/>
  <c r="AE211" i="6"/>
  <c r="AB211" i="6"/>
  <c r="AC211" i="6"/>
  <c r="AI210" i="6"/>
  <c r="AL210" i="6" s="1"/>
  <c r="AM210" i="6" s="1"/>
  <c r="AH210" i="6" s="1"/>
  <c r="AG210" i="6"/>
  <c r="V214" i="6"/>
  <c r="X213" i="6"/>
  <c r="N213" i="6"/>
  <c r="R213" i="6" s="1"/>
  <c r="S213" i="6" s="1"/>
  <c r="G216" i="6"/>
  <c r="H216" i="6" s="1"/>
  <c r="A217" i="2"/>
  <c r="C217" i="6"/>
  <c r="D217" i="6"/>
  <c r="E217" i="6"/>
  <c r="F217" i="6"/>
  <c r="AL219" i="5"/>
  <c r="K215" i="6" l="1"/>
  <c r="U212" i="6"/>
  <c r="AA212" i="6" s="1"/>
  <c r="W214" i="6"/>
  <c r="Y213" i="6"/>
  <c r="J215" i="6"/>
  <c r="L215" i="6" s="1"/>
  <c r="V215" i="6"/>
  <c r="I216" i="6"/>
  <c r="K216" i="6" s="1"/>
  <c r="AO210" i="6"/>
  <c r="AP210" i="6"/>
  <c r="AJ210" i="6"/>
  <c r="AK210" i="6" s="1"/>
  <c r="AF210" i="6" s="1"/>
  <c r="AN210" i="6"/>
  <c r="O213" i="6"/>
  <c r="O214" i="6" s="1"/>
  <c r="AB212" i="6"/>
  <c r="AC212" i="6"/>
  <c r="AI211" i="6"/>
  <c r="AL211" i="6" s="1"/>
  <c r="AM211" i="6" s="1"/>
  <c r="AH211" i="6" s="1"/>
  <c r="AG211" i="6"/>
  <c r="R214" i="6"/>
  <c r="S214" i="6" s="1"/>
  <c r="T214" i="6"/>
  <c r="X214" i="6" s="1"/>
  <c r="Y214" i="6" s="1"/>
  <c r="M216" i="6"/>
  <c r="P216" i="6" s="1"/>
  <c r="Q216" i="6" s="1"/>
  <c r="G217" i="6"/>
  <c r="H217" i="6" s="1"/>
  <c r="A218" i="2"/>
  <c r="C218" i="6"/>
  <c r="E218" i="6"/>
  <c r="F218" i="6"/>
  <c r="D218" i="6"/>
  <c r="AL220" i="5"/>
  <c r="U213" i="6" l="1"/>
  <c r="AD212" i="6"/>
  <c r="AE212" i="6"/>
  <c r="AA213" i="6"/>
  <c r="AD213" i="6" s="1"/>
  <c r="W215" i="6"/>
  <c r="J216" i="6"/>
  <c r="L216" i="6" s="1"/>
  <c r="T216" i="6" s="1"/>
  <c r="U214" i="6"/>
  <c r="AA214" i="6" s="1"/>
  <c r="Z213" i="6"/>
  <c r="AC213" i="6" s="1"/>
  <c r="I217" i="6"/>
  <c r="J217" i="6" s="1"/>
  <c r="L217" i="6" s="1"/>
  <c r="N217" i="6" s="1"/>
  <c r="V216" i="6"/>
  <c r="AO211" i="6"/>
  <c r="AP211" i="6"/>
  <c r="AJ211" i="6"/>
  <c r="AK211" i="6" s="1"/>
  <c r="AF211" i="6" s="1"/>
  <c r="AN211" i="6"/>
  <c r="AI212" i="6"/>
  <c r="AL212" i="6" s="1"/>
  <c r="AM212" i="6" s="1"/>
  <c r="AH212" i="6" s="1"/>
  <c r="AG212" i="6"/>
  <c r="N215" i="6"/>
  <c r="R215" i="6" s="1"/>
  <c r="S215" i="6" s="1"/>
  <c r="T215" i="6"/>
  <c r="X215" i="6" s="1"/>
  <c r="Y215" i="6" s="1"/>
  <c r="M217" i="6"/>
  <c r="V217" i="6" s="1"/>
  <c r="G218" i="6"/>
  <c r="I218" i="6" s="1"/>
  <c r="A219" i="2"/>
  <c r="Z214" i="6"/>
  <c r="C219" i="6"/>
  <c r="F219" i="6"/>
  <c r="D219" i="6"/>
  <c r="E219" i="6"/>
  <c r="AL221" i="5"/>
  <c r="AE213" i="6" l="1"/>
  <c r="AI213" i="6" s="1"/>
  <c r="AL213" i="6" s="1"/>
  <c r="AM213" i="6" s="1"/>
  <c r="AH213" i="6" s="1"/>
  <c r="W216" i="6"/>
  <c r="AB213" i="6"/>
  <c r="AG213" i="6" s="1"/>
  <c r="W217" i="6"/>
  <c r="K217" i="6"/>
  <c r="U215" i="6"/>
  <c r="AA215" i="6" s="1"/>
  <c r="AO212" i="6"/>
  <c r="AP212" i="6"/>
  <c r="O215" i="6"/>
  <c r="Z215" i="6" s="1"/>
  <c r="AJ212" i="6"/>
  <c r="AK212" i="6" s="1"/>
  <c r="AF212" i="6" s="1"/>
  <c r="AN212" i="6"/>
  <c r="AD214" i="6"/>
  <c r="AE214" i="6"/>
  <c r="AB214" i="6"/>
  <c r="AC214" i="6"/>
  <c r="X216" i="6"/>
  <c r="Y216" i="6" s="1"/>
  <c r="T217" i="6"/>
  <c r="X217" i="6" s="1"/>
  <c r="P217" i="6"/>
  <c r="Q217" i="6" s="1"/>
  <c r="N216" i="6"/>
  <c r="R216" i="6" s="1"/>
  <c r="S216" i="6" s="1"/>
  <c r="H218" i="6"/>
  <c r="K218" i="6" s="1"/>
  <c r="G219" i="6"/>
  <c r="I219" i="6" s="1"/>
  <c r="A220" i="2"/>
  <c r="U216" i="6" l="1"/>
  <c r="H219" i="6"/>
  <c r="Y217" i="6"/>
  <c r="C220" i="6"/>
  <c r="E220" i="6"/>
  <c r="F220" i="6"/>
  <c r="D220" i="6"/>
  <c r="AL222" i="5"/>
  <c r="AP213" i="6" l="1"/>
  <c r="AO213" i="6"/>
  <c r="AJ213" i="6"/>
  <c r="AK213" i="6" s="1"/>
  <c r="AF213" i="6" s="1"/>
  <c r="AN213" i="6"/>
  <c r="AG214" i="6"/>
  <c r="AD215" i="6"/>
  <c r="AE215" i="6"/>
  <c r="AB215" i="6"/>
  <c r="AC215" i="6"/>
  <c r="O216" i="6"/>
  <c r="Z216" i="6" s="1"/>
  <c r="AI214" i="6"/>
  <c r="AL214" i="6" s="1"/>
  <c r="AM214" i="6" s="1"/>
  <c r="AH214" i="6" s="1"/>
  <c r="R217" i="6"/>
  <c r="S217" i="6" s="1"/>
  <c r="J218" i="6"/>
  <c r="L218" i="6" s="1"/>
  <c r="M218" i="6"/>
  <c r="J219" i="6"/>
  <c r="M219" i="6"/>
  <c r="V219" i="6" s="1"/>
  <c r="K219" i="6"/>
  <c r="G220" i="6"/>
  <c r="H220" i="6" s="1"/>
  <c r="AA216" i="6"/>
  <c r="U217" i="6"/>
  <c r="A221" i="2"/>
  <c r="C221" i="6"/>
  <c r="D221" i="6"/>
  <c r="F221" i="6"/>
  <c r="E221" i="6"/>
  <c r="AL223" i="5"/>
  <c r="O217" i="6" l="1"/>
  <c r="Z217" i="6" s="1"/>
  <c r="AP214" i="6"/>
  <c r="AO214" i="6"/>
  <c r="AJ214" i="6"/>
  <c r="AK214" i="6" s="1"/>
  <c r="AF214" i="6" s="1"/>
  <c r="AN214" i="6"/>
  <c r="AG215" i="6"/>
  <c r="AD216" i="6"/>
  <c r="AE216" i="6"/>
  <c r="AB216" i="6"/>
  <c r="AC216" i="6"/>
  <c r="AI215" i="6"/>
  <c r="AL215" i="6" s="1"/>
  <c r="AM215" i="6" s="1"/>
  <c r="AH215" i="6" s="1"/>
  <c r="P219" i="6"/>
  <c r="L219" i="6"/>
  <c r="T219" i="6" s="1"/>
  <c r="M220" i="6"/>
  <c r="V220" i="6" s="1"/>
  <c r="N218" i="6"/>
  <c r="T218" i="6"/>
  <c r="X218" i="6" s="1"/>
  <c r="Y218" i="6" s="1"/>
  <c r="I220" i="6"/>
  <c r="K220" i="6" s="1"/>
  <c r="P218" i="6"/>
  <c r="V218" i="6"/>
  <c r="W218" i="6" s="1"/>
  <c r="W219" i="6" s="1"/>
  <c r="G221" i="6"/>
  <c r="I221" i="6" s="1"/>
  <c r="A222" i="2"/>
  <c r="AA217" i="6"/>
  <c r="C222" i="6"/>
  <c r="E222" i="6"/>
  <c r="D222" i="6"/>
  <c r="F222" i="6"/>
  <c r="AL224" i="5"/>
  <c r="O218" i="6" l="1"/>
  <c r="H221" i="6"/>
  <c r="M221" i="6" s="1"/>
  <c r="P221" i="6" s="1"/>
  <c r="AP215" i="6"/>
  <c r="AO215" i="6"/>
  <c r="AJ215" i="6"/>
  <c r="AK215" i="6" s="1"/>
  <c r="AF215" i="6" s="1"/>
  <c r="AN215" i="6"/>
  <c r="AG216" i="6"/>
  <c r="AD217" i="6"/>
  <c r="AE217" i="6"/>
  <c r="P220" i="6"/>
  <c r="AB217" i="6"/>
  <c r="AC217" i="6"/>
  <c r="N219" i="6"/>
  <c r="R219" i="6" s="1"/>
  <c r="AI216" i="6"/>
  <c r="AL216" i="6" s="1"/>
  <c r="AM216" i="6" s="1"/>
  <c r="AH216" i="6" s="1"/>
  <c r="W220" i="6"/>
  <c r="X219" i="6"/>
  <c r="Y219" i="6" s="1"/>
  <c r="U218" i="6"/>
  <c r="AA218" i="6" s="1"/>
  <c r="J221" i="6"/>
  <c r="L221" i="6" s="1"/>
  <c r="N221" i="6" s="1"/>
  <c r="J220" i="6"/>
  <c r="L220" i="6" s="1"/>
  <c r="Q218" i="6"/>
  <c r="Q219" i="6" s="1"/>
  <c r="R218" i="6"/>
  <c r="S218" i="6" s="1"/>
  <c r="Z218" i="6" s="1"/>
  <c r="K221" i="6"/>
  <c r="G222" i="6"/>
  <c r="I222" i="6" s="1"/>
  <c r="A223" i="2"/>
  <c r="C223" i="6"/>
  <c r="D223" i="6"/>
  <c r="F223" i="6"/>
  <c r="E223" i="6"/>
  <c r="AL225" i="5"/>
  <c r="O219" i="6" l="1"/>
  <c r="Q220" i="6"/>
  <c r="Q221" i="6" s="1"/>
  <c r="H222" i="6"/>
  <c r="M222" i="6" s="1"/>
  <c r="V222" i="6" s="1"/>
  <c r="AP216" i="6"/>
  <c r="AO216" i="6"/>
  <c r="U219" i="6"/>
  <c r="AA219" i="6" s="1"/>
  <c r="AJ216" i="6"/>
  <c r="AK216" i="6" s="1"/>
  <c r="AF216" i="6" s="1"/>
  <c r="AN216" i="6"/>
  <c r="AG217" i="6"/>
  <c r="AD218" i="6"/>
  <c r="AE218" i="6"/>
  <c r="AI217" i="6"/>
  <c r="AL217" i="6" s="1"/>
  <c r="AM217" i="6" s="1"/>
  <c r="AH217" i="6" s="1"/>
  <c r="AB218" i="6"/>
  <c r="AC218" i="6"/>
  <c r="T221" i="6"/>
  <c r="X221" i="6" s="1"/>
  <c r="V221" i="6"/>
  <c r="W221" i="6" s="1"/>
  <c r="T220" i="6"/>
  <c r="X220" i="6" s="1"/>
  <c r="Y220" i="6" s="1"/>
  <c r="N220" i="6"/>
  <c r="R220" i="6" s="1"/>
  <c r="S220" i="6" s="1"/>
  <c r="S219" i="6"/>
  <c r="G223" i="6"/>
  <c r="I223" i="6" s="1"/>
  <c r="R221" i="6"/>
  <c r="A224" i="2"/>
  <c r="B28" i="5"/>
  <c r="I28" i="5"/>
  <c r="H28" i="5"/>
  <c r="C224" i="6"/>
  <c r="D224" i="6"/>
  <c r="F224" i="6"/>
  <c r="E224" i="6"/>
  <c r="AL226" i="5"/>
  <c r="J222" i="6" l="1"/>
  <c r="Z219" i="6"/>
  <c r="AC219" i="6" s="1"/>
  <c r="K222" i="6"/>
  <c r="P222" i="6"/>
  <c r="Q222" i="6" s="1"/>
  <c r="W222" i="6"/>
  <c r="S221" i="6"/>
  <c r="H223" i="6"/>
  <c r="M223" i="6" s="1"/>
  <c r="P223" i="6" s="1"/>
  <c r="AP217" i="6"/>
  <c r="AO217" i="6"/>
  <c r="AJ217" i="6"/>
  <c r="AK217" i="6" s="1"/>
  <c r="AF217" i="6" s="1"/>
  <c r="AN217" i="6"/>
  <c r="U220" i="6"/>
  <c r="AA220" i="6" s="1"/>
  <c r="O220" i="6"/>
  <c r="O221" i="6" s="1"/>
  <c r="AD219" i="6"/>
  <c r="AE219" i="6"/>
  <c r="AI218" i="6"/>
  <c r="AL218" i="6" s="1"/>
  <c r="AM218" i="6" s="1"/>
  <c r="AH218" i="6" s="1"/>
  <c r="AG218" i="6"/>
  <c r="Y221" i="6"/>
  <c r="G224" i="6"/>
  <c r="I224" i="6" s="1"/>
  <c r="A225" i="2"/>
  <c r="D29" i="5"/>
  <c r="C225" i="6"/>
  <c r="D225" i="6"/>
  <c r="E225" i="6"/>
  <c r="F225" i="6"/>
  <c r="AL227" i="5"/>
  <c r="AB219" i="6" l="1"/>
  <c r="AG219" i="6" s="1"/>
  <c r="L222" i="6"/>
  <c r="N222" i="6" s="1"/>
  <c r="R222" i="6" s="1"/>
  <c r="S222" i="6" s="1"/>
  <c r="K223" i="6"/>
  <c r="J223" i="6"/>
  <c r="U221" i="6"/>
  <c r="AA221" i="6" s="1"/>
  <c r="V223" i="6"/>
  <c r="W223" i="6" s="1"/>
  <c r="Z220" i="6"/>
  <c r="AC220" i="6" s="1"/>
  <c r="G29" i="5"/>
  <c r="AP218" i="6"/>
  <c r="AO218" i="6"/>
  <c r="AJ218" i="6"/>
  <c r="AK218" i="6" s="1"/>
  <c r="AF218" i="6" s="1"/>
  <c r="AN218" i="6"/>
  <c r="AD220" i="6"/>
  <c r="AE220" i="6"/>
  <c r="AI219" i="6"/>
  <c r="AL219" i="6" s="1"/>
  <c r="AM219" i="6" s="1"/>
  <c r="AH219" i="6" s="1"/>
  <c r="H224" i="6"/>
  <c r="M224" i="6" s="1"/>
  <c r="Q223" i="6"/>
  <c r="G225" i="6"/>
  <c r="H225" i="6" s="1"/>
  <c r="A226" i="2"/>
  <c r="Z221" i="6"/>
  <c r="F29" i="5"/>
  <c r="E29" i="5"/>
  <c r="C226" i="6"/>
  <c r="E226" i="6"/>
  <c r="D226" i="6"/>
  <c r="F226" i="6"/>
  <c r="AL228" i="5"/>
  <c r="T222" i="6" l="1"/>
  <c r="X222" i="6" s="1"/>
  <c r="Y222" i="6" s="1"/>
  <c r="L223" i="6"/>
  <c r="T223" i="6" s="1"/>
  <c r="X223" i="6" s="1"/>
  <c r="AB220" i="6"/>
  <c r="AG220" i="6" s="1"/>
  <c r="O222" i="6"/>
  <c r="Z222" i="6" s="1"/>
  <c r="I225" i="6"/>
  <c r="J225" i="6" s="1"/>
  <c r="AP219" i="6"/>
  <c r="AO219" i="6"/>
  <c r="AJ219" i="6"/>
  <c r="AK219" i="6" s="1"/>
  <c r="AF219" i="6" s="1"/>
  <c r="AN219" i="6"/>
  <c r="AD221" i="6"/>
  <c r="AE221" i="6"/>
  <c r="AI220" i="6"/>
  <c r="AL220" i="6" s="1"/>
  <c r="AM220" i="6" s="1"/>
  <c r="AH220" i="6" s="1"/>
  <c r="AB221" i="6"/>
  <c r="AC221" i="6"/>
  <c r="M225" i="6"/>
  <c r="V225" i="6" s="1"/>
  <c r="J224" i="6"/>
  <c r="K224" i="6"/>
  <c r="V224" i="6"/>
  <c r="W224" i="6" s="1"/>
  <c r="P224" i="6"/>
  <c r="Q224" i="6" s="1"/>
  <c r="G226" i="6"/>
  <c r="H226" i="6" s="1"/>
  <c r="A227" i="2"/>
  <c r="C227" i="6"/>
  <c r="E227" i="6"/>
  <c r="D227" i="6"/>
  <c r="F227" i="6"/>
  <c r="AL229" i="5"/>
  <c r="Y223" i="6" l="1"/>
  <c r="U222" i="6"/>
  <c r="AA222" i="6" s="1"/>
  <c r="AD222" i="6" s="1"/>
  <c r="N223" i="6"/>
  <c r="R223" i="6" s="1"/>
  <c r="S223" i="6" s="1"/>
  <c r="K225" i="6"/>
  <c r="L225" i="6" s="1"/>
  <c r="P225" i="6"/>
  <c r="Q225" i="6" s="1"/>
  <c r="I226" i="6"/>
  <c r="J226" i="6" s="1"/>
  <c r="AP220" i="6"/>
  <c r="AO220" i="6"/>
  <c r="AJ220" i="6"/>
  <c r="AK220" i="6" s="1"/>
  <c r="AF220" i="6" s="1"/>
  <c r="AN220" i="6"/>
  <c r="AB222" i="6"/>
  <c r="AC222" i="6"/>
  <c r="AI221" i="6"/>
  <c r="AL221" i="6" s="1"/>
  <c r="AM221" i="6" s="1"/>
  <c r="AH221" i="6" s="1"/>
  <c r="AG221" i="6"/>
  <c r="L224" i="6"/>
  <c r="N224" i="6" s="1"/>
  <c r="R224" i="6" s="1"/>
  <c r="W225" i="6"/>
  <c r="M226" i="6"/>
  <c r="V226" i="6" s="1"/>
  <c r="G227" i="6"/>
  <c r="I227" i="6" s="1"/>
  <c r="A228" i="2"/>
  <c r="C228" i="6"/>
  <c r="F228" i="6"/>
  <c r="E228" i="6"/>
  <c r="D228" i="6"/>
  <c r="AL230" i="5"/>
  <c r="AE222" i="6" l="1"/>
  <c r="U223" i="6"/>
  <c r="AA223" i="6" s="1"/>
  <c r="AE223" i="6" s="1"/>
  <c r="O223" i="6"/>
  <c r="Z223" i="6" s="1"/>
  <c r="AC223" i="6" s="1"/>
  <c r="S224" i="6"/>
  <c r="K226" i="6"/>
  <c r="L226" i="6" s="1"/>
  <c r="T226" i="6" s="1"/>
  <c r="X226" i="6" s="1"/>
  <c r="AP221" i="6"/>
  <c r="H227" i="6"/>
  <c r="M227" i="6" s="1"/>
  <c r="P227" i="6" s="1"/>
  <c r="AO221" i="6"/>
  <c r="AJ221" i="6"/>
  <c r="AK221" i="6" s="1"/>
  <c r="AF221" i="6" s="1"/>
  <c r="AN221" i="6"/>
  <c r="W226" i="6"/>
  <c r="AD223" i="6"/>
  <c r="AI222" i="6"/>
  <c r="AL222" i="6" s="1"/>
  <c r="AM222" i="6" s="1"/>
  <c r="AH222" i="6" s="1"/>
  <c r="AG222" i="6"/>
  <c r="P226" i="6"/>
  <c r="Q226" i="6" s="1"/>
  <c r="T225" i="6"/>
  <c r="X225" i="6" s="1"/>
  <c r="N225" i="6"/>
  <c r="R225" i="6" s="1"/>
  <c r="S225" i="6" s="1"/>
  <c r="T224" i="6"/>
  <c r="G228" i="6"/>
  <c r="H228" i="6" s="1"/>
  <c r="M228" i="6" s="1"/>
  <c r="A229" i="2"/>
  <c r="C229" i="6"/>
  <c r="D229" i="6"/>
  <c r="E229" i="6"/>
  <c r="F229" i="6"/>
  <c r="AL231" i="5"/>
  <c r="AB223" i="6" l="1"/>
  <c r="AG223" i="6" s="1"/>
  <c r="K227" i="6"/>
  <c r="O224" i="6"/>
  <c r="J227" i="6"/>
  <c r="V227" i="6"/>
  <c r="W227" i="6" s="1"/>
  <c r="I228" i="6"/>
  <c r="J228" i="6" s="1"/>
  <c r="AO222" i="6"/>
  <c r="AP222" i="6"/>
  <c r="AJ222" i="6"/>
  <c r="AK222" i="6" s="1"/>
  <c r="AF222" i="6" s="1"/>
  <c r="AN222" i="6"/>
  <c r="Q227" i="6"/>
  <c r="AI223" i="6"/>
  <c r="AL223" i="6" s="1"/>
  <c r="AM223" i="6" s="1"/>
  <c r="AH223" i="6" s="1"/>
  <c r="Y226" i="6"/>
  <c r="N226" i="6"/>
  <c r="R226" i="6" s="1"/>
  <c r="S226" i="6" s="1"/>
  <c r="U224" i="6"/>
  <c r="U225" i="6" s="1"/>
  <c r="U226" i="6" s="1"/>
  <c r="X224" i="6"/>
  <c r="G229" i="6"/>
  <c r="H229" i="6" s="1"/>
  <c r="A230" i="2"/>
  <c r="P228" i="6"/>
  <c r="V228" i="6"/>
  <c r="C230" i="6"/>
  <c r="D230" i="6"/>
  <c r="F230" i="6"/>
  <c r="E230" i="6"/>
  <c r="AL232" i="5"/>
  <c r="L227" i="6" l="1"/>
  <c r="N227" i="6" s="1"/>
  <c r="R227" i="6" s="1"/>
  <c r="S227" i="6" s="1"/>
  <c r="Z224" i="6"/>
  <c r="O225" i="6"/>
  <c r="Z225" i="6" s="1"/>
  <c r="AC225" i="6" s="1"/>
  <c r="W228" i="6"/>
  <c r="Q228" i="6"/>
  <c r="K228" i="6"/>
  <c r="L228" i="6" s="1"/>
  <c r="N228" i="6" s="1"/>
  <c r="I229" i="6"/>
  <c r="K229" i="6" s="1"/>
  <c r="AO223" i="6"/>
  <c r="AP223" i="6"/>
  <c r="AJ223" i="6"/>
  <c r="AK223" i="6" s="1"/>
  <c r="AF223" i="6" s="1"/>
  <c r="AN223" i="6"/>
  <c r="T227" i="6"/>
  <c r="X227" i="6" s="1"/>
  <c r="Y227" i="6" s="1"/>
  <c r="Y224" i="6"/>
  <c r="AA224" i="6" s="1"/>
  <c r="Y225" i="6"/>
  <c r="AA225" i="6" s="1"/>
  <c r="M229" i="6"/>
  <c r="P229" i="6" s="1"/>
  <c r="G230" i="6"/>
  <c r="H230" i="6" s="1"/>
  <c r="A231" i="2"/>
  <c r="AA226" i="6"/>
  <c r="B29" i="5"/>
  <c r="H29" i="5"/>
  <c r="I29" i="5"/>
  <c r="C231" i="6"/>
  <c r="E231" i="6"/>
  <c r="D231" i="6"/>
  <c r="F231" i="6"/>
  <c r="AL233" i="5"/>
  <c r="O226" i="6" l="1"/>
  <c r="O227" i="6" s="1"/>
  <c r="Z227" i="6" s="1"/>
  <c r="AB225" i="6"/>
  <c r="Q229" i="6"/>
  <c r="AC224" i="6"/>
  <c r="AB224" i="6"/>
  <c r="J229" i="6"/>
  <c r="L229" i="6" s="1"/>
  <c r="N229" i="6" s="1"/>
  <c r="R229" i="6" s="1"/>
  <c r="U227" i="6"/>
  <c r="AA227" i="6" s="1"/>
  <c r="AD226" i="6"/>
  <c r="AE226" i="6"/>
  <c r="AD225" i="6"/>
  <c r="AE225" i="6"/>
  <c r="AI225" i="6" s="1"/>
  <c r="AL225" i="6" s="1"/>
  <c r="AD224" i="6"/>
  <c r="AE224" i="6"/>
  <c r="R228" i="6"/>
  <c r="S228" i="6" s="1"/>
  <c r="T228" i="6"/>
  <c r="X228" i="6" s="1"/>
  <c r="Y228" i="6" s="1"/>
  <c r="V229" i="6"/>
  <c r="W229" i="6" s="1"/>
  <c r="M230" i="6"/>
  <c r="V230" i="6" s="1"/>
  <c r="I230" i="6"/>
  <c r="K230" i="6" s="1"/>
  <c r="G231" i="6"/>
  <c r="H231" i="6" s="1"/>
  <c r="A232" i="2"/>
  <c r="C232" i="6"/>
  <c r="D232" i="6"/>
  <c r="F232" i="6"/>
  <c r="E232" i="6"/>
  <c r="AL234" i="5"/>
  <c r="Z226" i="6" l="1"/>
  <c r="AB226" i="6" s="1"/>
  <c r="AG226" i="6" s="1"/>
  <c r="O228" i="6"/>
  <c r="O229" i="6" s="1"/>
  <c r="AI224" i="6"/>
  <c r="AL224" i="6" s="1"/>
  <c r="AM224" i="6" s="1"/>
  <c r="AM225" i="6" s="1"/>
  <c r="AH225" i="6" s="1"/>
  <c r="I231" i="6"/>
  <c r="J231" i="6" s="1"/>
  <c r="U228" i="6"/>
  <c r="AA228" i="6" s="1"/>
  <c r="AD227" i="6"/>
  <c r="AE227" i="6"/>
  <c r="AB227" i="6"/>
  <c r="AC227" i="6"/>
  <c r="AG225" i="6"/>
  <c r="AG224" i="6"/>
  <c r="S229" i="6"/>
  <c r="T229" i="6"/>
  <c r="X229" i="6" s="1"/>
  <c r="Y229" i="6" s="1"/>
  <c r="W230" i="6"/>
  <c r="P230" i="6"/>
  <c r="Q230" i="6" s="1"/>
  <c r="M231" i="6"/>
  <c r="P231" i="6" s="1"/>
  <c r="J230" i="6"/>
  <c r="L230" i="6" s="1"/>
  <c r="G232" i="6"/>
  <c r="I232" i="6" s="1"/>
  <c r="A233" i="2"/>
  <c r="Z228" i="6"/>
  <c r="C233" i="6"/>
  <c r="F233" i="6"/>
  <c r="E233" i="6"/>
  <c r="D233" i="6"/>
  <c r="AL235" i="5"/>
  <c r="AC226" i="6" l="1"/>
  <c r="AI226" i="6" s="1"/>
  <c r="AL226" i="6" s="1"/>
  <c r="AM226" i="6" s="1"/>
  <c r="AH226" i="6" s="1"/>
  <c r="K231" i="6"/>
  <c r="AH224" i="6"/>
  <c r="H232" i="6"/>
  <c r="M232" i="6" s="1"/>
  <c r="P232" i="6" s="1"/>
  <c r="V231" i="6"/>
  <c r="W231" i="6" s="1"/>
  <c r="U229" i="6"/>
  <c r="AA229" i="6" s="1"/>
  <c r="AO224" i="6"/>
  <c r="AP224" i="6"/>
  <c r="AO225" i="6"/>
  <c r="AP225" i="6"/>
  <c r="AJ226" i="6"/>
  <c r="AJ224" i="6"/>
  <c r="AK224" i="6" s="1"/>
  <c r="AF224" i="6" s="1"/>
  <c r="AN224" i="6"/>
  <c r="AJ225" i="6"/>
  <c r="AN225" i="6"/>
  <c r="Q231" i="6"/>
  <c r="AD228" i="6"/>
  <c r="AE228" i="6"/>
  <c r="AI227" i="6"/>
  <c r="AL227" i="6" s="1"/>
  <c r="AB228" i="6"/>
  <c r="AC228" i="6"/>
  <c r="AG227" i="6"/>
  <c r="L231" i="6"/>
  <c r="N231" i="6" s="1"/>
  <c r="R231" i="6" s="1"/>
  <c r="J232" i="6"/>
  <c r="T230" i="6"/>
  <c r="X230" i="6" s="1"/>
  <c r="Y230" i="6" s="1"/>
  <c r="N230" i="6"/>
  <c r="R230" i="6" s="1"/>
  <c r="S230" i="6" s="1"/>
  <c r="G233" i="6"/>
  <c r="H233" i="6" s="1"/>
  <c r="A234" i="2"/>
  <c r="Z229" i="6"/>
  <c r="C234" i="6"/>
  <c r="D234" i="6"/>
  <c r="F234" i="6"/>
  <c r="E234" i="6"/>
  <c r="AL236" i="5"/>
  <c r="AO226" i="6" l="1"/>
  <c r="AP226" i="6"/>
  <c r="AN226" i="6"/>
  <c r="K232" i="6"/>
  <c r="L232" i="6" s="1"/>
  <c r="T232" i="6" s="1"/>
  <c r="I233" i="6"/>
  <c r="K233" i="6" s="1"/>
  <c r="Q232" i="6"/>
  <c r="AO227" i="6"/>
  <c r="AP227" i="6"/>
  <c r="AM227" i="6"/>
  <c r="AH227" i="6" s="1"/>
  <c r="AJ227" i="6"/>
  <c r="AN227" i="6"/>
  <c r="AK225" i="6"/>
  <c r="AK226" i="6" s="1"/>
  <c r="AF226" i="6" s="1"/>
  <c r="AD229" i="6"/>
  <c r="AE229" i="6"/>
  <c r="AB229" i="6"/>
  <c r="AC229" i="6"/>
  <c r="AI228" i="6"/>
  <c r="AL228" i="6" s="1"/>
  <c r="AG228" i="6"/>
  <c r="M233" i="6"/>
  <c r="V233" i="6" s="1"/>
  <c r="T231" i="6"/>
  <c r="X231" i="6" s="1"/>
  <c r="Y231" i="6" s="1"/>
  <c r="O230" i="6"/>
  <c r="Z230" i="6" s="1"/>
  <c r="V232" i="6"/>
  <c r="W232" i="6" s="1"/>
  <c r="U230" i="6"/>
  <c r="AA230" i="6" s="1"/>
  <c r="S231" i="6"/>
  <c r="G234" i="6"/>
  <c r="I234" i="6" s="1"/>
  <c r="A235" i="2"/>
  <c r="C235" i="6"/>
  <c r="E235" i="6"/>
  <c r="F235" i="6"/>
  <c r="D235" i="6"/>
  <c r="AL237" i="5"/>
  <c r="J233" i="6" l="1"/>
  <c r="L233" i="6" s="1"/>
  <c r="N233" i="6" s="1"/>
  <c r="H234" i="6"/>
  <c r="J234" i="6" s="1"/>
  <c r="L234" i="6" s="1"/>
  <c r="N234" i="6" s="1"/>
  <c r="W233" i="6"/>
  <c r="P233" i="6"/>
  <c r="Q233" i="6" s="1"/>
  <c r="AO228" i="6"/>
  <c r="AP228" i="6"/>
  <c r="AM228" i="6"/>
  <c r="AH228" i="6" s="1"/>
  <c r="AJ228" i="6"/>
  <c r="AN228" i="6"/>
  <c r="AF225" i="6"/>
  <c r="AK227" i="6"/>
  <c r="AF227" i="6" s="1"/>
  <c r="N232" i="6"/>
  <c r="R232" i="6" s="1"/>
  <c r="S232" i="6" s="1"/>
  <c r="O231" i="6"/>
  <c r="Z231" i="6" s="1"/>
  <c r="AD230" i="6"/>
  <c r="AE230" i="6"/>
  <c r="AB230" i="6"/>
  <c r="AC230" i="6"/>
  <c r="AI229" i="6"/>
  <c r="AL229" i="6" s="1"/>
  <c r="U231" i="6"/>
  <c r="AA231" i="6" s="1"/>
  <c r="AG229" i="6"/>
  <c r="X232" i="6"/>
  <c r="Y232" i="6" s="1"/>
  <c r="G235" i="6"/>
  <c r="I235" i="6" s="1"/>
  <c r="A236" i="2"/>
  <c r="C236" i="6"/>
  <c r="D236" i="6"/>
  <c r="E236" i="6"/>
  <c r="F236" i="6"/>
  <c r="AL238" i="5"/>
  <c r="M234" i="6" l="1"/>
  <c r="P234" i="6" s="1"/>
  <c r="Q234" i="6" s="1"/>
  <c r="K234" i="6"/>
  <c r="R233" i="6"/>
  <c r="S233" i="6" s="1"/>
  <c r="U232" i="6"/>
  <c r="AA232" i="6" s="1"/>
  <c r="AP229" i="6"/>
  <c r="AM229" i="6"/>
  <c r="AH229" i="6" s="1"/>
  <c r="AO229" i="6"/>
  <c r="AJ229" i="6"/>
  <c r="AN229" i="6"/>
  <c r="AK228" i="6"/>
  <c r="AF228" i="6" s="1"/>
  <c r="T233" i="6"/>
  <c r="X233" i="6" s="1"/>
  <c r="Y233" i="6" s="1"/>
  <c r="O232" i="6"/>
  <c r="O233" i="6" s="1"/>
  <c r="AD231" i="6"/>
  <c r="AE231" i="6"/>
  <c r="AI230" i="6"/>
  <c r="AL230" i="6" s="1"/>
  <c r="AB231" i="6"/>
  <c r="AC231" i="6"/>
  <c r="AG230" i="6"/>
  <c r="T234" i="6"/>
  <c r="X234" i="6" s="1"/>
  <c r="H235" i="6"/>
  <c r="M235" i="6" s="1"/>
  <c r="G236" i="6"/>
  <c r="I236" i="6" s="1"/>
  <c r="A237" i="2"/>
  <c r="C237" i="6"/>
  <c r="D237" i="6"/>
  <c r="F237" i="6"/>
  <c r="E237" i="6"/>
  <c r="AL239" i="5"/>
  <c r="R234" i="6" l="1"/>
  <c r="S234" i="6" s="1"/>
  <c r="V234" i="6"/>
  <c r="W234" i="6" s="1"/>
  <c r="AM230" i="6"/>
  <c r="AH230" i="6" s="1"/>
  <c r="U233" i="6"/>
  <c r="AA233" i="6" s="1"/>
  <c r="Z232" i="6"/>
  <c r="AC232" i="6" s="1"/>
  <c r="H236" i="6"/>
  <c r="K236" i="6" s="1"/>
  <c r="AK229" i="6"/>
  <c r="AF229" i="6" s="1"/>
  <c r="AO230" i="6"/>
  <c r="AP230" i="6"/>
  <c r="AJ230" i="6"/>
  <c r="AN230" i="6"/>
  <c r="Y234" i="6"/>
  <c r="AD232" i="6"/>
  <c r="AE232" i="6"/>
  <c r="AI231" i="6"/>
  <c r="AL231" i="6" s="1"/>
  <c r="AM231" i="6" s="1"/>
  <c r="AH231" i="6" s="1"/>
  <c r="AG231" i="6"/>
  <c r="J235" i="6"/>
  <c r="L235" i="6" s="1"/>
  <c r="K235" i="6"/>
  <c r="V235" i="6"/>
  <c r="P235" i="6"/>
  <c r="Q235" i="6" s="1"/>
  <c r="G237" i="6"/>
  <c r="I237" i="6" s="1"/>
  <c r="Z233" i="6"/>
  <c r="O234" i="6"/>
  <c r="A238" i="2"/>
  <c r="D30" i="5"/>
  <c r="C238" i="6"/>
  <c r="E238" i="6"/>
  <c r="F238" i="6"/>
  <c r="D238" i="6"/>
  <c r="AL240" i="5"/>
  <c r="W235" i="6" l="1"/>
  <c r="U234" i="6"/>
  <c r="AA234" i="6" s="1"/>
  <c r="AB232" i="6"/>
  <c r="AG232" i="6" s="1"/>
  <c r="J236" i="6"/>
  <c r="L236" i="6" s="1"/>
  <c r="N236" i="6" s="1"/>
  <c r="M236" i="6"/>
  <c r="V236" i="6" s="1"/>
  <c r="W236" i="6" s="1"/>
  <c r="AK230" i="6"/>
  <c r="AF230" i="6" s="1"/>
  <c r="G30" i="5"/>
  <c r="H237" i="6"/>
  <c r="M237" i="6" s="1"/>
  <c r="P237" i="6" s="1"/>
  <c r="AO231" i="6"/>
  <c r="AP231" i="6"/>
  <c r="AJ231" i="6"/>
  <c r="AN231" i="6"/>
  <c r="AD233" i="6"/>
  <c r="AE233" i="6"/>
  <c r="AB233" i="6"/>
  <c r="AC233" i="6"/>
  <c r="AI232" i="6"/>
  <c r="AL232" i="6" s="1"/>
  <c r="AM232" i="6" s="1"/>
  <c r="AH232" i="6" s="1"/>
  <c r="N235" i="6"/>
  <c r="R235" i="6" s="1"/>
  <c r="S235" i="6" s="1"/>
  <c r="T235" i="6"/>
  <c r="X235" i="6" s="1"/>
  <c r="Y235" i="6" s="1"/>
  <c r="G238" i="6"/>
  <c r="H238" i="6" s="1"/>
  <c r="Z234" i="6"/>
  <c r="A239" i="2"/>
  <c r="F30" i="5"/>
  <c r="E30" i="5"/>
  <c r="C239" i="6"/>
  <c r="D239" i="6"/>
  <c r="F239" i="6"/>
  <c r="E239" i="6"/>
  <c r="AL241" i="5"/>
  <c r="T236" i="6" l="1"/>
  <c r="X236" i="6" s="1"/>
  <c r="P236" i="6"/>
  <c r="R236" i="6" s="1"/>
  <c r="S236" i="6" s="1"/>
  <c r="AK231" i="6"/>
  <c r="AF231" i="6" s="1"/>
  <c r="O235" i="6"/>
  <c r="O236" i="6" s="1"/>
  <c r="I238" i="6"/>
  <c r="J238" i="6" s="1"/>
  <c r="L238" i="6" s="1"/>
  <c r="T238" i="6" s="1"/>
  <c r="X238" i="6" s="1"/>
  <c r="J237" i="6"/>
  <c r="L237" i="6" s="1"/>
  <c r="T237" i="6" s="1"/>
  <c r="X237" i="6" s="1"/>
  <c r="Y237" i="6" s="1"/>
  <c r="K237" i="6"/>
  <c r="V237" i="6"/>
  <c r="W237" i="6" s="1"/>
  <c r="Y236" i="6"/>
  <c r="AO232" i="6"/>
  <c r="AP232" i="6"/>
  <c r="AJ232" i="6"/>
  <c r="AN232" i="6"/>
  <c r="U235" i="6"/>
  <c r="AA235" i="6" s="1"/>
  <c r="AD234" i="6"/>
  <c r="AE234" i="6"/>
  <c r="AB234" i="6"/>
  <c r="AC234" i="6"/>
  <c r="AI233" i="6"/>
  <c r="AL233" i="6" s="1"/>
  <c r="AM233" i="6" s="1"/>
  <c r="AH233" i="6" s="1"/>
  <c r="AG233" i="6"/>
  <c r="M238" i="6"/>
  <c r="P238" i="6" s="1"/>
  <c r="G239" i="6"/>
  <c r="I239" i="6" s="1"/>
  <c r="A240" i="2"/>
  <c r="C240" i="6"/>
  <c r="D240" i="6"/>
  <c r="E240" i="6"/>
  <c r="F240" i="6"/>
  <c r="AL242" i="5"/>
  <c r="N237" i="6" l="1"/>
  <c r="R237" i="6" s="1"/>
  <c r="S237" i="6" s="1"/>
  <c r="AK232" i="6"/>
  <c r="AF232" i="6" s="1"/>
  <c r="K238" i="6"/>
  <c r="Q236" i="6"/>
  <c r="Q237" i="6" s="1"/>
  <c r="Q238" i="6" s="1"/>
  <c r="Z235" i="6"/>
  <c r="AB235" i="6" s="1"/>
  <c r="Y238" i="6"/>
  <c r="AP233" i="6"/>
  <c r="U236" i="6"/>
  <c r="AA236" i="6" s="1"/>
  <c r="AO233" i="6"/>
  <c r="AJ233" i="6"/>
  <c r="AN233" i="6"/>
  <c r="AI234" i="6"/>
  <c r="AL234" i="6" s="1"/>
  <c r="AM234" i="6" s="1"/>
  <c r="AH234" i="6" s="1"/>
  <c r="AD235" i="6"/>
  <c r="AE235" i="6"/>
  <c r="AG234" i="6"/>
  <c r="V238" i="6"/>
  <c r="W238" i="6" s="1"/>
  <c r="N238" i="6"/>
  <c r="R238" i="6" s="1"/>
  <c r="H239" i="6"/>
  <c r="K239" i="6" s="1"/>
  <c r="G240" i="6"/>
  <c r="I240" i="6" s="1"/>
  <c r="A241" i="2"/>
  <c r="Z236" i="6"/>
  <c r="B30" i="5"/>
  <c r="I30" i="5"/>
  <c r="H30" i="5"/>
  <c r="C241" i="6"/>
  <c r="D241" i="6"/>
  <c r="F241" i="6"/>
  <c r="E241" i="6"/>
  <c r="AL243" i="5"/>
  <c r="O237" i="6" l="1"/>
  <c r="Z237" i="6" s="1"/>
  <c r="S238" i="6"/>
  <c r="AK233" i="6"/>
  <c r="AF233" i="6" s="1"/>
  <c r="AC235" i="6"/>
  <c r="AI235" i="6" s="1"/>
  <c r="AL235" i="6" s="1"/>
  <c r="AM235" i="6" s="1"/>
  <c r="AH235" i="6" s="1"/>
  <c r="U237" i="6"/>
  <c r="AA237" i="6" s="1"/>
  <c r="AP234" i="6"/>
  <c r="AO234" i="6"/>
  <c r="AJ234" i="6"/>
  <c r="AN234" i="6"/>
  <c r="AG235" i="6"/>
  <c r="AD236" i="6"/>
  <c r="AE236" i="6"/>
  <c r="AB236" i="6"/>
  <c r="AC236" i="6"/>
  <c r="J239" i="6"/>
  <c r="L239" i="6" s="1"/>
  <c r="H240" i="6"/>
  <c r="K240" i="6" s="1"/>
  <c r="M239" i="6"/>
  <c r="G241" i="6"/>
  <c r="H241" i="6" s="1"/>
  <c r="M241" i="6" s="1"/>
  <c r="A242" i="2"/>
  <c r="C242" i="6"/>
  <c r="D242" i="6"/>
  <c r="E242" i="6"/>
  <c r="F242" i="6"/>
  <c r="AL244" i="5"/>
  <c r="O238" i="6" l="1"/>
  <c r="AK234" i="6"/>
  <c r="AF234" i="6" s="1"/>
  <c r="U238" i="6"/>
  <c r="AA238" i="6" s="1"/>
  <c r="M240" i="6"/>
  <c r="V240" i="6" s="1"/>
  <c r="I241" i="6"/>
  <c r="J241" i="6" s="1"/>
  <c r="AP235" i="6"/>
  <c r="AO235" i="6"/>
  <c r="AJ235" i="6"/>
  <c r="AK235" i="6" s="1"/>
  <c r="AF235" i="6" s="1"/>
  <c r="AN235" i="6"/>
  <c r="AD237" i="6"/>
  <c r="AE237" i="6"/>
  <c r="AB237" i="6"/>
  <c r="AC237" i="6"/>
  <c r="AI236" i="6"/>
  <c r="AL236" i="6" s="1"/>
  <c r="AM236" i="6" s="1"/>
  <c r="AH236" i="6" s="1"/>
  <c r="AG236" i="6"/>
  <c r="T239" i="6"/>
  <c r="N239" i="6"/>
  <c r="O239" i="6" s="1"/>
  <c r="J240" i="6"/>
  <c r="L240" i="6" s="1"/>
  <c r="V239" i="6"/>
  <c r="P239" i="6"/>
  <c r="G242" i="6"/>
  <c r="I242" i="6" s="1"/>
  <c r="Z238" i="6"/>
  <c r="P241" i="6"/>
  <c r="V241" i="6"/>
  <c r="A243" i="2"/>
  <c r="D31" i="5"/>
  <c r="F31" i="5"/>
  <c r="E31" i="5"/>
  <c r="C243" i="6"/>
  <c r="F243" i="6"/>
  <c r="E243" i="6"/>
  <c r="D243" i="6"/>
  <c r="AL245" i="5"/>
  <c r="G31" i="5" l="1"/>
  <c r="P240" i="6"/>
  <c r="U239" i="6"/>
  <c r="K241" i="6"/>
  <c r="H242" i="6"/>
  <c r="M242" i="6" s="1"/>
  <c r="P242" i="6" s="1"/>
  <c r="AP236" i="6"/>
  <c r="AO236" i="6"/>
  <c r="AJ236" i="6"/>
  <c r="AK236" i="6" s="1"/>
  <c r="AF236" i="6" s="1"/>
  <c r="AN236" i="6"/>
  <c r="AD238" i="6"/>
  <c r="AE238" i="6"/>
  <c r="AB238" i="6"/>
  <c r="AC238" i="6"/>
  <c r="AI237" i="6"/>
  <c r="AL237" i="6" s="1"/>
  <c r="AM237" i="6" s="1"/>
  <c r="AH237" i="6" s="1"/>
  <c r="AG237" i="6"/>
  <c r="L241" i="6"/>
  <c r="T241" i="6" s="1"/>
  <c r="T240" i="6"/>
  <c r="N240" i="6"/>
  <c r="R240" i="6" s="1"/>
  <c r="Q239" i="6"/>
  <c r="R239" i="6"/>
  <c r="S239" i="6" s="1"/>
  <c r="Z239" i="6" s="1"/>
  <c r="W239" i="6"/>
  <c r="W240" i="6" s="1"/>
  <c r="W241" i="6" s="1"/>
  <c r="X239" i="6"/>
  <c r="G243" i="6"/>
  <c r="H243" i="6" s="1"/>
  <c r="M243" i="6" s="1"/>
  <c r="A244" i="2"/>
  <c r="C244" i="6"/>
  <c r="E244" i="6"/>
  <c r="F244" i="6"/>
  <c r="D244" i="6"/>
  <c r="AL246" i="5"/>
  <c r="Q240" i="6" l="1"/>
  <c r="Q241" i="6" s="1"/>
  <c r="U240" i="6"/>
  <c r="U241" i="6" s="1"/>
  <c r="J242" i="6"/>
  <c r="K242" i="6"/>
  <c r="V242" i="6"/>
  <c r="W242" i="6" s="1"/>
  <c r="I243" i="6"/>
  <c r="J243" i="6" s="1"/>
  <c r="AO237" i="6"/>
  <c r="AP237" i="6"/>
  <c r="AJ237" i="6"/>
  <c r="AK237" i="6" s="1"/>
  <c r="AF237" i="6" s="1"/>
  <c r="AN237" i="6"/>
  <c r="AG238" i="6"/>
  <c r="O240" i="6"/>
  <c r="AB239" i="6"/>
  <c r="AC239" i="6"/>
  <c r="AI238" i="6"/>
  <c r="AL238" i="6" s="1"/>
  <c r="AM238" i="6" s="1"/>
  <c r="AH238" i="6" s="1"/>
  <c r="N241" i="6"/>
  <c r="R241" i="6" s="1"/>
  <c r="S241" i="6" s="1"/>
  <c r="Q242" i="6"/>
  <c r="S240" i="6"/>
  <c r="Y239" i="6"/>
  <c r="AA239" i="6" s="1"/>
  <c r="X240" i="6"/>
  <c r="G244" i="6"/>
  <c r="I244" i="6" s="1"/>
  <c r="A245" i="2"/>
  <c r="V243" i="6"/>
  <c r="P243" i="6"/>
  <c r="C245" i="6"/>
  <c r="F245" i="6"/>
  <c r="E245" i="6"/>
  <c r="D245" i="6"/>
  <c r="AL247" i="5"/>
  <c r="L242" i="6" l="1"/>
  <c r="T242" i="6" s="1"/>
  <c r="U242" i="6" s="1"/>
  <c r="K243" i="6"/>
  <c r="Z240" i="6"/>
  <c r="AB240" i="6" s="1"/>
  <c r="H244" i="6"/>
  <c r="M244" i="6" s="1"/>
  <c r="V244" i="6" s="1"/>
  <c r="Q243" i="6"/>
  <c r="L243" i="6"/>
  <c r="N243" i="6" s="1"/>
  <c r="R243" i="6" s="1"/>
  <c r="AP238" i="6"/>
  <c r="AO238" i="6"/>
  <c r="AJ238" i="6"/>
  <c r="AK238" i="6" s="1"/>
  <c r="AF238" i="6" s="1"/>
  <c r="AN238" i="6"/>
  <c r="W243" i="6"/>
  <c r="AD239" i="6"/>
  <c r="AE239" i="6"/>
  <c r="AI239" i="6" s="1"/>
  <c r="AL239" i="6" s="1"/>
  <c r="AM239" i="6" s="1"/>
  <c r="AH239" i="6" s="1"/>
  <c r="O241" i="6"/>
  <c r="Z241" i="6" s="1"/>
  <c r="Y240" i="6"/>
  <c r="AA240" i="6" s="1"/>
  <c r="AE240" i="6" s="1"/>
  <c r="X241" i="6"/>
  <c r="Y241" i="6" s="1"/>
  <c r="AA241" i="6" s="1"/>
  <c r="G245" i="6"/>
  <c r="I245" i="6" s="1"/>
  <c r="A246" i="2"/>
  <c r="C246" i="6"/>
  <c r="E246" i="6"/>
  <c r="F246" i="6"/>
  <c r="D246" i="6"/>
  <c r="AL248" i="5"/>
  <c r="K244" i="6" l="1"/>
  <c r="AC240" i="6"/>
  <c r="AI240" i="6" s="1"/>
  <c r="AL240" i="6" s="1"/>
  <c r="AM240" i="6" s="1"/>
  <c r="AH240" i="6" s="1"/>
  <c r="N242" i="6"/>
  <c r="R242" i="6" s="1"/>
  <c r="S242" i="6" s="1"/>
  <c r="P244" i="6"/>
  <c r="Q244" i="6" s="1"/>
  <c r="J244" i="6"/>
  <c r="L244" i="6" s="1"/>
  <c r="H245" i="6"/>
  <c r="M245" i="6" s="1"/>
  <c r="V245" i="6" s="1"/>
  <c r="T243" i="6"/>
  <c r="X243" i="6" s="1"/>
  <c r="W244" i="6"/>
  <c r="AD241" i="6"/>
  <c r="AE241" i="6"/>
  <c r="AD240" i="6"/>
  <c r="AB241" i="6"/>
  <c r="AC241" i="6"/>
  <c r="AG239" i="6"/>
  <c r="X242" i="6"/>
  <c r="Y242" i="6" s="1"/>
  <c r="AA242" i="6" s="1"/>
  <c r="G246" i="6"/>
  <c r="A247" i="2"/>
  <c r="C247" i="6"/>
  <c r="F247" i="6"/>
  <c r="D247" i="6"/>
  <c r="E247" i="6"/>
  <c r="AL249" i="5"/>
  <c r="S243" i="6" l="1"/>
  <c r="O242" i="6"/>
  <c r="Z242" i="6" s="1"/>
  <c r="AB242" i="6" s="1"/>
  <c r="U243" i="6"/>
  <c r="J245" i="6"/>
  <c r="K245" i="6"/>
  <c r="W245" i="6"/>
  <c r="P245" i="6"/>
  <c r="Q245" i="6" s="1"/>
  <c r="AI241" i="6"/>
  <c r="AL241" i="6" s="1"/>
  <c r="AM241" i="6" s="1"/>
  <c r="AH241" i="6" s="1"/>
  <c r="AO239" i="6"/>
  <c r="AP239" i="6"/>
  <c r="AJ239" i="6"/>
  <c r="AK239" i="6" s="1"/>
  <c r="AF239" i="6" s="1"/>
  <c r="AN239" i="6"/>
  <c r="AG241" i="6"/>
  <c r="O243" i="6"/>
  <c r="AD242" i="6"/>
  <c r="AE242" i="6"/>
  <c r="AG240" i="6"/>
  <c r="T244" i="6"/>
  <c r="X244" i="6" s="1"/>
  <c r="Y244" i="6" s="1"/>
  <c r="N244" i="6"/>
  <c r="R244" i="6" s="1"/>
  <c r="S244" i="6" s="1"/>
  <c r="Y243" i="6"/>
  <c r="H246" i="6"/>
  <c r="M246" i="6" s="1"/>
  <c r="I246" i="6"/>
  <c r="G247" i="6"/>
  <c r="I247" i="6" s="1"/>
  <c r="A248" i="2"/>
  <c r="C248" i="6"/>
  <c r="F248" i="6"/>
  <c r="D248" i="6"/>
  <c r="E248" i="6"/>
  <c r="AL250" i="5"/>
  <c r="Z243" i="6" l="1"/>
  <c r="AC243" i="6" s="1"/>
  <c r="AC242" i="6"/>
  <c r="AA243" i="6"/>
  <c r="L245" i="6"/>
  <c r="T245" i="6" s="1"/>
  <c r="X245" i="6" s="1"/>
  <c r="Y245" i="6" s="1"/>
  <c r="O244" i="6"/>
  <c r="Z244" i="6" s="1"/>
  <c r="AO240" i="6"/>
  <c r="AP240" i="6"/>
  <c r="AO241" i="6"/>
  <c r="AP241" i="6"/>
  <c r="AJ241" i="6"/>
  <c r="AN241" i="6"/>
  <c r="AJ240" i="6"/>
  <c r="AK240" i="6" s="1"/>
  <c r="AN240" i="6"/>
  <c r="U244" i="6"/>
  <c r="AA244" i="6" s="1"/>
  <c r="AD243" i="6"/>
  <c r="AE243" i="6"/>
  <c r="AB243" i="6"/>
  <c r="AI242" i="6"/>
  <c r="AL242" i="6" s="1"/>
  <c r="AM242" i="6" s="1"/>
  <c r="AH242" i="6" s="1"/>
  <c r="AG242" i="6"/>
  <c r="V246" i="6"/>
  <c r="W246" i="6" s="1"/>
  <c r="P246" i="6"/>
  <c r="Q246" i="6" s="1"/>
  <c r="H247" i="6"/>
  <c r="M247" i="6" s="1"/>
  <c r="P247" i="6" s="1"/>
  <c r="J246" i="6"/>
  <c r="K246" i="6"/>
  <c r="G248" i="6"/>
  <c r="I248" i="6" s="1"/>
  <c r="A249" i="2"/>
  <c r="C249" i="6"/>
  <c r="D249" i="6"/>
  <c r="E249" i="6"/>
  <c r="F249" i="6"/>
  <c r="AL251" i="5"/>
  <c r="N245" i="6" l="1"/>
  <c r="R245" i="6" s="1"/>
  <c r="S245" i="6" s="1"/>
  <c r="AP242" i="6"/>
  <c r="AO242" i="6"/>
  <c r="AJ242" i="6"/>
  <c r="AN242" i="6"/>
  <c r="AK241" i="6"/>
  <c r="AF241" i="6" s="1"/>
  <c r="AF240" i="6"/>
  <c r="L246" i="6"/>
  <c r="T246" i="6" s="1"/>
  <c r="X246" i="6" s="1"/>
  <c r="Y246" i="6" s="1"/>
  <c r="AD244" i="6"/>
  <c r="AE244" i="6"/>
  <c r="AB244" i="6"/>
  <c r="AC244" i="6"/>
  <c r="AI243" i="6"/>
  <c r="AL243" i="6" s="1"/>
  <c r="AM243" i="6" s="1"/>
  <c r="AH243" i="6" s="1"/>
  <c r="AG243" i="6"/>
  <c r="Q247" i="6"/>
  <c r="U245" i="6"/>
  <c r="AA245" i="6" s="1"/>
  <c r="O245" i="6"/>
  <c r="Z245" i="6" s="1"/>
  <c r="K247" i="6"/>
  <c r="V247" i="6"/>
  <c r="W247" i="6" s="1"/>
  <c r="H248" i="6"/>
  <c r="M248" i="6" s="1"/>
  <c r="V248" i="6" s="1"/>
  <c r="J247" i="6"/>
  <c r="G249" i="6"/>
  <c r="I249" i="6" s="1"/>
  <c r="A250" i="2"/>
  <c r="C250" i="6"/>
  <c r="D250" i="6"/>
  <c r="F250" i="6"/>
  <c r="E250" i="6"/>
  <c r="AL252" i="5"/>
  <c r="AP243" i="6" l="1"/>
  <c r="AO243" i="6"/>
  <c r="P248" i="6"/>
  <c r="Q248" i="6" s="1"/>
  <c r="AJ243" i="6"/>
  <c r="AN243" i="6"/>
  <c r="AK242" i="6"/>
  <c r="AF242" i="6" s="1"/>
  <c r="N246" i="6"/>
  <c r="R246" i="6" s="1"/>
  <c r="S246" i="6" s="1"/>
  <c r="AD245" i="6"/>
  <c r="AE245" i="6"/>
  <c r="AB245" i="6"/>
  <c r="AC245" i="6"/>
  <c r="U246" i="6"/>
  <c r="AA246" i="6" s="1"/>
  <c r="AI244" i="6"/>
  <c r="AL244" i="6" s="1"/>
  <c r="AM244" i="6" s="1"/>
  <c r="AH244" i="6" s="1"/>
  <c r="AG244" i="6"/>
  <c r="L247" i="6"/>
  <c r="N247" i="6" s="1"/>
  <c r="K248" i="6"/>
  <c r="J248" i="6"/>
  <c r="L248" i="6" s="1"/>
  <c r="W248" i="6"/>
  <c r="H249" i="6"/>
  <c r="M249" i="6" s="1"/>
  <c r="P249" i="6" s="1"/>
  <c r="G250" i="6"/>
  <c r="I250" i="6" s="1"/>
  <c r="A251" i="2"/>
  <c r="B31" i="5"/>
  <c r="I31" i="5"/>
  <c r="H31" i="5"/>
  <c r="Q249" i="6" l="1"/>
  <c r="T247" i="6"/>
  <c r="X247" i="6" s="1"/>
  <c r="Y247" i="6" s="1"/>
  <c r="C251" i="6"/>
  <c r="E251" i="6"/>
  <c r="D251" i="6"/>
  <c r="AS1" i="5" s="1"/>
  <c r="F251" i="6"/>
  <c r="AL253" i="5"/>
  <c r="AS2" i="5"/>
  <c r="AO244" i="6" l="1"/>
  <c r="AP244" i="6"/>
  <c r="AJ244" i="6"/>
  <c r="AN244" i="6"/>
  <c r="O246" i="6"/>
  <c r="O247" i="6" s="1"/>
  <c r="AK243" i="6"/>
  <c r="AF243" i="6" s="1"/>
  <c r="AD246" i="6"/>
  <c r="AE246" i="6"/>
  <c r="AI245" i="6"/>
  <c r="AL245" i="6" s="1"/>
  <c r="AM245" i="6" s="1"/>
  <c r="AH245" i="6" s="1"/>
  <c r="R247" i="6"/>
  <c r="S247" i="6" s="1"/>
  <c r="AG245" i="6"/>
  <c r="U247" i="6"/>
  <c r="AA247" i="6" s="1"/>
  <c r="V249" i="6"/>
  <c r="W249" i="6" s="1"/>
  <c r="K249" i="6"/>
  <c r="J249" i="6"/>
  <c r="T248" i="6"/>
  <c r="X248" i="6" s="1"/>
  <c r="Y248" i="6" s="1"/>
  <c r="N248" i="6"/>
  <c r="R248" i="6" s="1"/>
  <c r="H250" i="6"/>
  <c r="J250" i="6" s="1"/>
  <c r="G251" i="6"/>
  <c r="H251" i="6" s="1"/>
  <c r="X6" i="5"/>
  <c r="X5" i="5"/>
  <c r="D32" i="5"/>
  <c r="G32" i="5" l="1"/>
  <c r="Z246" i="6"/>
  <c r="AB246" i="6" s="1"/>
  <c r="S248" i="6"/>
  <c r="U248" i="6"/>
  <c r="AA248" i="6" s="1"/>
  <c r="AO245" i="6"/>
  <c r="AP245" i="6"/>
  <c r="O248" i="6"/>
  <c r="AJ245" i="6"/>
  <c r="AN245" i="6"/>
  <c r="Z247" i="6"/>
  <c r="AB247" i="6" s="1"/>
  <c r="AK244" i="6"/>
  <c r="AF244" i="6" s="1"/>
  <c r="AD247" i="6"/>
  <c r="AE247" i="6"/>
  <c r="L249" i="6"/>
  <c r="N249" i="6" s="1"/>
  <c r="R249" i="6" s="1"/>
  <c r="S249" i="6" s="1"/>
  <c r="M250" i="6"/>
  <c r="V250" i="6" s="1"/>
  <c r="W250" i="6" s="1"/>
  <c r="K250" i="6"/>
  <c r="L250" i="6" s="1"/>
  <c r="I251" i="6"/>
  <c r="K251" i="6" s="1"/>
  <c r="M251" i="6"/>
  <c r="V251" i="6" s="1"/>
  <c r="F32" i="5"/>
  <c r="E32" i="5"/>
  <c r="AC246" i="6" l="1"/>
  <c r="AI246" i="6" s="1"/>
  <c r="AL246" i="6" s="1"/>
  <c r="AM246" i="6" s="1"/>
  <c r="AH246" i="6" s="1"/>
  <c r="Z248" i="6"/>
  <c r="AB248" i="6" s="1"/>
  <c r="T249" i="6"/>
  <c r="X249" i="6" s="1"/>
  <c r="Y249" i="6" s="1"/>
  <c r="AG246" i="6"/>
  <c r="AJ246" i="6" s="1"/>
  <c r="AC247" i="6"/>
  <c r="AI247" i="6" s="1"/>
  <c r="AL247" i="6" s="1"/>
  <c r="AK245" i="6"/>
  <c r="AF245" i="6" s="1"/>
  <c r="AD248" i="6"/>
  <c r="AE248" i="6"/>
  <c r="AG247" i="6"/>
  <c r="P251" i="6"/>
  <c r="W251" i="6"/>
  <c r="P250" i="6"/>
  <c r="Q250" i="6" s="1"/>
  <c r="O249" i="6"/>
  <c r="Z249" i="6" s="1"/>
  <c r="J251" i="6"/>
  <c r="L251" i="6" s="1"/>
  <c r="T250" i="6"/>
  <c r="X250" i="6" s="1"/>
  <c r="N250" i="6"/>
  <c r="AM247" i="6" l="1"/>
  <c r="AH247" i="6" s="1"/>
  <c r="Y250" i="6"/>
  <c r="U249" i="6"/>
  <c r="AA249" i="6"/>
  <c r="AD249" i="6" s="1"/>
  <c r="AC248" i="6"/>
  <c r="AI248" i="6" s="1"/>
  <c r="AL248" i="6" s="1"/>
  <c r="AM248" i="6" s="1"/>
  <c r="AH248" i="6" s="1"/>
  <c r="AO246" i="6"/>
  <c r="AP246" i="6"/>
  <c r="AN246" i="6"/>
  <c r="AP247" i="6"/>
  <c r="AO247" i="6"/>
  <c r="AJ247" i="6"/>
  <c r="AN247" i="6"/>
  <c r="AK246" i="6"/>
  <c r="AF246" i="6" s="1"/>
  <c r="AB249" i="6"/>
  <c r="AC249" i="6"/>
  <c r="AG248" i="6"/>
  <c r="Q251" i="6"/>
  <c r="R250" i="6"/>
  <c r="S250" i="6" s="1"/>
  <c r="U250" i="6"/>
  <c r="O250" i="6"/>
  <c r="N251" i="6"/>
  <c r="T251" i="6"/>
  <c r="X251" i="6" s="1"/>
  <c r="AA250" i="6" l="1"/>
  <c r="AE250" i="6" s="1"/>
  <c r="AE249" i="6"/>
  <c r="AI249" i="6" s="1"/>
  <c r="AL249" i="6" s="1"/>
  <c r="AM249" i="6" s="1"/>
  <c r="AH249" i="6" s="1"/>
  <c r="AO248" i="6"/>
  <c r="AP248" i="6"/>
  <c r="AJ248" i="6"/>
  <c r="AN248" i="6"/>
  <c r="AK247" i="6"/>
  <c r="AF247" i="6" s="1"/>
  <c r="AG249" i="6"/>
  <c r="R251" i="6"/>
  <c r="U251" i="6"/>
  <c r="Z250" i="6"/>
  <c r="O251" i="6"/>
  <c r="Y251" i="6"/>
  <c r="B32" i="5"/>
  <c r="H32" i="5"/>
  <c r="I32" i="5"/>
  <c r="AD250" i="6" l="1"/>
  <c r="AA251" i="6"/>
  <c r="AD251" i="6" s="1"/>
  <c r="AP249" i="6"/>
  <c r="AO249" i="6"/>
  <c r="AK248" i="6"/>
  <c r="AF248" i="6" s="1"/>
  <c r="AJ249" i="6"/>
  <c r="AN249" i="6"/>
  <c r="AC250" i="6"/>
  <c r="AI250" i="6" s="1"/>
  <c r="AL250" i="6" s="1"/>
  <c r="AM250" i="6" s="1"/>
  <c r="AH250" i="6" s="1"/>
  <c r="AB250" i="6"/>
  <c r="S251" i="6"/>
  <c r="Z251" i="6" s="1"/>
  <c r="D33" i="5"/>
  <c r="AE251" i="6" l="1"/>
  <c r="G33" i="5"/>
  <c r="AG250" i="6"/>
  <c r="AP250" i="6" s="1"/>
  <c r="AK249" i="6"/>
  <c r="AF249" i="6" s="1"/>
  <c r="AB251" i="6"/>
  <c r="AC251" i="6"/>
  <c r="B33" i="5"/>
  <c r="F33" i="5"/>
  <c r="E33" i="5"/>
  <c r="F67" i="5" l="1"/>
  <c r="E67" i="5"/>
  <c r="E68" i="5" s="1"/>
  <c r="AI251" i="6"/>
  <c r="AL251" i="6" s="1"/>
  <c r="AM251" i="6" s="1"/>
  <c r="AH251" i="6" s="1"/>
  <c r="AM243" i="5"/>
  <c r="AM248" i="5"/>
  <c r="AM241" i="5"/>
  <c r="AM242" i="5"/>
  <c r="AM247" i="5"/>
  <c r="AM234" i="5"/>
  <c r="AM233" i="5"/>
  <c r="AM238" i="5"/>
  <c r="AM240" i="5"/>
  <c r="AM253" i="5"/>
  <c r="AM237" i="5"/>
  <c r="AM239" i="5"/>
  <c r="AM249" i="5"/>
  <c r="AM236" i="5"/>
  <c r="AM244" i="5"/>
  <c r="AM246" i="5"/>
  <c r="AM251" i="5"/>
  <c r="AO250" i="6"/>
  <c r="AN250" i="6"/>
  <c r="AJ250" i="6"/>
  <c r="AK250" i="6" s="1"/>
  <c r="AF250" i="6" s="1"/>
  <c r="K3" i="5"/>
  <c r="Q3" i="5" s="1"/>
  <c r="AG251" i="6"/>
  <c r="H33" i="5"/>
  <c r="I33" i="5"/>
  <c r="I67" i="5" l="1"/>
  <c r="H67" i="5"/>
  <c r="H68" i="5" s="1"/>
  <c r="O3" i="5"/>
  <c r="AO251" i="6"/>
  <c r="AP251" i="6"/>
  <c r="AJ251" i="6"/>
  <c r="AK251" i="6" s="1"/>
  <c r="AF251" i="6" s="1"/>
  <c r="AN251" i="6"/>
  <c r="P3" i="5" l="1"/>
  <c r="R3" i="5" l="1"/>
  <c r="AM17" i="5" s="1"/>
  <c r="T3" i="5" l="1"/>
  <c r="S3" i="5"/>
  <c r="L4" i="5" s="1"/>
  <c r="J4" i="5" s="1"/>
  <c r="U3" i="5" l="1"/>
  <c r="M4" i="5"/>
  <c r="K4" i="5" s="1"/>
  <c r="N4" i="5"/>
  <c r="O4" i="5" l="1"/>
  <c r="P4" i="5" s="1"/>
  <c r="Q4" i="5"/>
  <c r="R4" i="5" l="1"/>
  <c r="AM21" i="5" s="1"/>
  <c r="T4" i="5" l="1"/>
  <c r="S4" i="5"/>
  <c r="L5" i="5" s="1"/>
  <c r="J5" i="5" s="1"/>
  <c r="M5" i="5" l="1"/>
  <c r="K5" i="5" s="1"/>
  <c r="O5" i="5" s="1"/>
  <c r="U4" i="5"/>
  <c r="N5" i="5"/>
  <c r="P5" i="5" l="1"/>
  <c r="Q5" i="5"/>
  <c r="R5" i="5" s="1"/>
  <c r="AM24" i="5" l="1"/>
  <c r="T5" i="5"/>
  <c r="S5" i="5"/>
  <c r="M6" i="5" l="1"/>
  <c r="K6" i="5" s="1"/>
  <c r="U5" i="5"/>
  <c r="L6" i="5"/>
  <c r="J6" i="5" s="1"/>
  <c r="Q6" i="5" l="1"/>
  <c r="O6" i="5"/>
  <c r="N6" i="5"/>
  <c r="P6" i="5" l="1"/>
  <c r="R6" i="5"/>
  <c r="T6" i="5" s="1"/>
  <c r="S6" i="5" l="1"/>
  <c r="L7" i="5" s="1"/>
  <c r="AM33" i="5"/>
  <c r="U6" i="5" l="1"/>
  <c r="M7" i="5"/>
  <c r="K7" i="5" s="1"/>
  <c r="O7" i="5" s="1"/>
  <c r="J7" i="5"/>
  <c r="Q7" i="5" l="1"/>
  <c r="N7" i="5"/>
  <c r="P7" i="5" s="1"/>
  <c r="R7" i="5" l="1"/>
  <c r="T7" i="5" s="1"/>
  <c r="S7" i="5" l="1"/>
  <c r="U7" i="5" s="1"/>
  <c r="AM41" i="5"/>
  <c r="L8" i="5" l="1"/>
  <c r="J8" i="5" s="1"/>
  <c r="M8" i="5"/>
  <c r="K8" i="5" s="1"/>
  <c r="O8" i="5" s="1"/>
  <c r="Q8" i="5" l="1"/>
  <c r="N8" i="5"/>
  <c r="P8" i="5" s="1"/>
  <c r="R8" i="5" l="1"/>
  <c r="AM45" i="5" s="1"/>
  <c r="S8" i="5" l="1"/>
  <c r="U8" i="5" s="1"/>
  <c r="T8" i="5"/>
  <c r="M9" i="5"/>
  <c r="K9" i="5" s="1"/>
  <c r="O9" i="5" s="1"/>
  <c r="L9" i="5" l="1"/>
  <c r="J9" i="5" s="1"/>
  <c r="Q9" i="5" s="1"/>
  <c r="N9" i="5" l="1"/>
  <c r="P9" i="5" s="1"/>
  <c r="R9" i="5" s="1"/>
  <c r="AM51" i="5" l="1"/>
  <c r="T9" i="5"/>
  <c r="S9" i="5"/>
  <c r="M10" i="5" l="1"/>
  <c r="K10" i="5" s="1"/>
  <c r="O10" i="5" s="1"/>
  <c r="U9" i="5"/>
  <c r="L10" i="5"/>
  <c r="J10" i="5" l="1"/>
  <c r="Q10" i="5" s="1"/>
  <c r="N10" i="5" l="1"/>
  <c r="P10" i="5" s="1"/>
  <c r="R10" i="5" s="1"/>
  <c r="AM59" i="5" l="1"/>
  <c r="T10" i="5"/>
  <c r="S10" i="5"/>
  <c r="U10" i="5" l="1"/>
  <c r="M11" i="5"/>
  <c r="K11" i="5" s="1"/>
  <c r="O11" i="5" s="1"/>
  <c r="L11" i="5"/>
  <c r="J11" i="5" l="1"/>
  <c r="Q11" i="5" s="1"/>
  <c r="N11" i="5" l="1"/>
  <c r="P11" i="5" s="1"/>
  <c r="R11" i="5" s="1"/>
  <c r="AM67" i="5" l="1"/>
  <c r="T11" i="5"/>
  <c r="S11" i="5"/>
  <c r="U11" i="5" l="1"/>
  <c r="M12" i="5"/>
  <c r="K12" i="5" s="1"/>
  <c r="O12" i="5" s="1"/>
  <c r="L12" i="5"/>
  <c r="J12" i="5" l="1"/>
  <c r="Q12" i="5" s="1"/>
  <c r="N12" i="5" l="1"/>
  <c r="P12" i="5" s="1"/>
  <c r="R12" i="5" s="1"/>
  <c r="AM79" i="5" l="1"/>
  <c r="T12" i="5"/>
  <c r="AD10" i="5" s="1"/>
  <c r="S12" i="5"/>
  <c r="M13" i="5" l="1"/>
  <c r="K13" i="5" s="1"/>
  <c r="O13" i="5" s="1"/>
  <c r="L13" i="5"/>
  <c r="U12" i="5"/>
  <c r="J13" i="5" l="1"/>
  <c r="Q13" i="5" s="1"/>
  <c r="N13" i="5" l="1"/>
  <c r="P13" i="5" s="1"/>
  <c r="R13" i="5" s="1"/>
  <c r="AM89" i="5" l="1"/>
  <c r="T13" i="5"/>
  <c r="S13" i="5"/>
  <c r="U13" i="5" l="1"/>
  <c r="M14" i="5"/>
  <c r="K14" i="5" s="1"/>
  <c r="O14" i="5" s="1"/>
  <c r="L14" i="5"/>
  <c r="J14" i="5" l="1"/>
  <c r="Q14" i="5" s="1"/>
  <c r="N14" i="5" l="1"/>
  <c r="P14" i="5" s="1"/>
  <c r="R14" i="5" s="1"/>
  <c r="AM92" i="5" l="1"/>
  <c r="T14" i="5"/>
  <c r="S14" i="5"/>
  <c r="U14" i="5" l="1"/>
  <c r="L15" i="5"/>
  <c r="M15" i="5"/>
  <c r="K15" i="5" s="1"/>
  <c r="O15" i="5" s="1"/>
  <c r="J15" i="5" l="1"/>
  <c r="Q15" i="5" s="1"/>
  <c r="N15" i="5" l="1"/>
  <c r="P15" i="5" s="1"/>
  <c r="R15" i="5" s="1"/>
  <c r="AM97" i="5" l="1"/>
  <c r="T15" i="5"/>
  <c r="S15" i="5"/>
  <c r="U15" i="5" l="1"/>
  <c r="L16" i="5"/>
  <c r="M16" i="5"/>
  <c r="K16" i="5" s="1"/>
  <c r="O16" i="5" s="1"/>
  <c r="J16" i="5" l="1"/>
  <c r="Q16" i="5" s="1"/>
  <c r="N16" i="5" l="1"/>
  <c r="P16" i="5" s="1"/>
  <c r="R16" i="5" s="1"/>
  <c r="AM106" i="5" l="1"/>
  <c r="T16" i="5"/>
  <c r="S16" i="5"/>
  <c r="U16" i="5" l="1"/>
  <c r="L17" i="5"/>
  <c r="M17" i="5"/>
  <c r="K17" i="5" s="1"/>
  <c r="O17" i="5" s="1"/>
  <c r="J17" i="5" l="1"/>
  <c r="Q17" i="5" s="1"/>
  <c r="N17" i="5" l="1"/>
  <c r="P17" i="5" s="1"/>
  <c r="R17" i="5" s="1"/>
  <c r="AM114" i="5" l="1"/>
  <c r="T17" i="5"/>
  <c r="S17" i="5"/>
  <c r="U17" i="5" l="1"/>
  <c r="M18" i="5"/>
  <c r="K18" i="5" s="1"/>
  <c r="O18" i="5" s="1"/>
  <c r="L18" i="5"/>
  <c r="J18" i="5" l="1"/>
  <c r="Q18" i="5" s="1"/>
  <c r="N18" i="5" l="1"/>
  <c r="P18" i="5" s="1"/>
  <c r="R18" i="5" s="1"/>
  <c r="AM132" i="5" l="1"/>
  <c r="T18" i="5"/>
  <c r="S18" i="5"/>
  <c r="U18" i="5" l="1"/>
  <c r="L19" i="5"/>
  <c r="M19" i="5"/>
  <c r="K19" i="5" s="1"/>
  <c r="O19" i="5" s="1"/>
  <c r="J19" i="5" l="1"/>
  <c r="Q19" i="5" s="1"/>
  <c r="N19" i="5" l="1"/>
  <c r="P19" i="5" s="1"/>
  <c r="R19" i="5" s="1"/>
  <c r="AM146" i="5" l="1"/>
  <c r="T19" i="5"/>
  <c r="S19" i="5"/>
  <c r="U19" i="5" l="1"/>
  <c r="L20" i="5"/>
  <c r="M20" i="5"/>
  <c r="K20" i="5" s="1"/>
  <c r="O20" i="5" s="1"/>
  <c r="J20" i="5" l="1"/>
  <c r="Q20" i="5" s="1"/>
  <c r="N20" i="5" l="1"/>
  <c r="P20" i="5" s="1"/>
  <c r="R20" i="5" s="1"/>
  <c r="AM155" i="5" l="1"/>
  <c r="T20" i="5"/>
  <c r="S20" i="5"/>
  <c r="U20" i="5" l="1"/>
  <c r="L21" i="5"/>
  <c r="M21" i="5"/>
  <c r="K21" i="5" s="1"/>
  <c r="O21" i="5" s="1"/>
  <c r="J21" i="5" l="1"/>
  <c r="Q21" i="5" s="1"/>
  <c r="N21" i="5" l="1"/>
  <c r="P21" i="5" s="1"/>
  <c r="R21" i="5" s="1"/>
  <c r="AM158" i="5" l="1"/>
  <c r="T21" i="5"/>
  <c r="S21" i="5"/>
  <c r="U21" i="5" l="1"/>
  <c r="M22" i="5"/>
  <c r="K22" i="5" s="1"/>
  <c r="O22" i="5" s="1"/>
  <c r="L22" i="5"/>
  <c r="J22" i="5" l="1"/>
  <c r="Q22" i="5" s="1"/>
  <c r="N22" i="5" l="1"/>
  <c r="P22" i="5" s="1"/>
  <c r="R22" i="5" s="1"/>
  <c r="AM172" i="5" l="1"/>
  <c r="T22" i="5"/>
  <c r="S22" i="5"/>
  <c r="U22" i="5" l="1"/>
  <c r="L23" i="5"/>
  <c r="M23" i="5"/>
  <c r="K23" i="5" s="1"/>
  <c r="O23" i="5" s="1"/>
  <c r="J23" i="5" l="1"/>
  <c r="Q23" i="5" s="1"/>
  <c r="N23" i="5" l="1"/>
  <c r="P23" i="5" s="1"/>
  <c r="R23" i="5" s="1"/>
  <c r="AM182" i="5" l="1"/>
  <c r="T23" i="5"/>
  <c r="S23" i="5"/>
  <c r="U23" i="5" l="1"/>
  <c r="L24" i="5"/>
  <c r="M24" i="5"/>
  <c r="K24" i="5" s="1"/>
  <c r="O24" i="5" s="1"/>
  <c r="J24" i="5" l="1"/>
  <c r="Q24" i="5" s="1"/>
  <c r="N24" i="5" l="1"/>
  <c r="P24" i="5" l="1"/>
  <c r="R24" i="5" s="1"/>
  <c r="AM188" i="5" l="1"/>
  <c r="T24" i="5"/>
  <c r="S24" i="5"/>
  <c r="M25" i="5" l="1"/>
  <c r="K25" i="5" s="1"/>
  <c r="O25" i="5" s="1"/>
  <c r="L25" i="5"/>
  <c r="U24" i="5"/>
  <c r="J25" i="5" l="1"/>
  <c r="Q25" i="5" s="1"/>
  <c r="N25" i="5" l="1"/>
  <c r="P25" i="5" s="1"/>
  <c r="R25" i="5" s="1"/>
  <c r="AM194" i="5" l="1"/>
  <c r="T25" i="5"/>
  <c r="S25" i="5"/>
  <c r="U25" i="5" l="1"/>
  <c r="L26" i="5"/>
  <c r="M26" i="5"/>
  <c r="K26" i="5" s="1"/>
  <c r="O26" i="5" s="1"/>
  <c r="J26" i="5" l="1"/>
  <c r="Q26" i="5" s="1"/>
  <c r="N26" i="5" l="1"/>
  <c r="P26" i="5" s="1"/>
  <c r="R26" i="5" s="1"/>
  <c r="AM206" i="5" l="1"/>
  <c r="T26" i="5"/>
  <c r="S26" i="5"/>
  <c r="U26" i="5" l="1"/>
  <c r="L27" i="5"/>
  <c r="M27" i="5"/>
  <c r="K27" i="5" s="1"/>
  <c r="O27" i="5" s="1"/>
  <c r="J27" i="5" l="1"/>
  <c r="Q27" i="5" s="1"/>
  <c r="N27" i="5" l="1"/>
  <c r="P27" i="5" s="1"/>
  <c r="R27" i="5" s="1"/>
  <c r="AM209" i="5" l="1"/>
  <c r="T27" i="5"/>
  <c r="S27" i="5"/>
  <c r="U27" i="5" l="1"/>
  <c r="L28" i="5"/>
  <c r="M28" i="5"/>
  <c r="K28" i="5" s="1"/>
  <c r="O28" i="5" s="1"/>
  <c r="J28" i="5" l="1"/>
  <c r="Q28" i="5" s="1"/>
  <c r="N28" i="5" l="1"/>
  <c r="P28" i="5" s="1"/>
  <c r="R28" i="5" s="1"/>
  <c r="AM218" i="5" l="1"/>
  <c r="T28" i="5"/>
  <c r="S28" i="5"/>
  <c r="U28" i="5" l="1"/>
  <c r="M29" i="5"/>
  <c r="K29" i="5" s="1"/>
  <c r="O29" i="5" s="1"/>
  <c r="L29" i="5"/>
  <c r="J29" i="5" l="1"/>
  <c r="Q29" i="5" s="1"/>
  <c r="N29" i="5" l="1"/>
  <c r="P29" i="5" s="1"/>
  <c r="R29" i="5" s="1"/>
  <c r="AM225" i="5" l="1"/>
  <c r="T29" i="5"/>
  <c r="S29" i="5"/>
  <c r="U29" i="5" l="1"/>
  <c r="M30" i="5"/>
  <c r="K30" i="5" s="1"/>
  <c r="O30" i="5" s="1"/>
  <c r="L30" i="5"/>
  <c r="J30" i="5" l="1"/>
  <c r="Q30" i="5" s="1"/>
  <c r="N30" i="5" l="1"/>
  <c r="P30" i="5" s="1"/>
  <c r="R30" i="5" s="1"/>
  <c r="AM235" i="5" l="1"/>
  <c r="T30" i="5"/>
  <c r="S30" i="5"/>
  <c r="U30" i="5" l="1"/>
  <c r="L31" i="5"/>
  <c r="M31" i="5"/>
  <c r="K31" i="5" s="1"/>
  <c r="O31" i="5" s="1"/>
  <c r="J31" i="5" l="1"/>
  <c r="Q31" i="5" s="1"/>
  <c r="N31" i="5" l="1"/>
  <c r="P31" i="5" s="1"/>
  <c r="R31" i="5" s="1"/>
  <c r="AM245" i="5" l="1"/>
  <c r="T31" i="5"/>
  <c r="S31" i="5"/>
  <c r="U31" i="5" l="1"/>
  <c r="L32" i="5"/>
  <c r="M32" i="5"/>
  <c r="K32" i="5" s="1"/>
  <c r="O32" i="5" s="1"/>
  <c r="J32" i="5" l="1"/>
  <c r="Q32" i="5" s="1"/>
  <c r="N32" i="5" l="1"/>
  <c r="P32" i="5" s="1"/>
  <c r="R32" i="5" s="1"/>
  <c r="AM250" i="5" l="1"/>
  <c r="T32" i="5"/>
  <c r="S32" i="5"/>
  <c r="U32" i="5" l="1"/>
  <c r="M33" i="5"/>
  <c r="K33" i="5" s="1"/>
  <c r="L33" i="5"/>
  <c r="O33" i="5" l="1"/>
  <c r="J33" i="5"/>
  <c r="Q33" i="5" l="1"/>
  <c r="N33" i="5"/>
  <c r="P33" i="5" s="1"/>
  <c r="R33" i="5" l="1"/>
  <c r="S33" i="5" s="1"/>
  <c r="Y6" i="5" s="1"/>
  <c r="AH9" i="5" s="1"/>
  <c r="AD5" i="5"/>
  <c r="AD7" i="5" s="1"/>
  <c r="AD6" i="5"/>
  <c r="AD8" i="5" s="1"/>
  <c r="T33" i="5" l="1"/>
  <c r="AD9" i="5" s="1"/>
  <c r="AD11" i="5" s="1"/>
  <c r="AM252" i="5"/>
  <c r="U33" i="5"/>
  <c r="Z5" i="5" l="1"/>
  <c r="AM4" i="5"/>
  <c r="AM23" i="5"/>
  <c r="AM18" i="5"/>
  <c r="AM15" i="5"/>
  <c r="AM7" i="5"/>
  <c r="AM22" i="5"/>
  <c r="AM14" i="5"/>
  <c r="AM9" i="5"/>
  <c r="AM5" i="5"/>
  <c r="AM10" i="5"/>
  <c r="AM6" i="5"/>
  <c r="AM13" i="5"/>
  <c r="AM12" i="5"/>
  <c r="AM20" i="5"/>
  <c r="AM8" i="5"/>
  <c r="AM16" i="5"/>
  <c r="AM19" i="5"/>
  <c r="AM11" i="5"/>
  <c r="AM27" i="5"/>
  <c r="AM28" i="5"/>
  <c r="AM26" i="5"/>
  <c r="AM25" i="5"/>
  <c r="AM29" i="5"/>
  <c r="AM31" i="5"/>
  <c r="AM30" i="5"/>
  <c r="AM32" i="5"/>
  <c r="AM39" i="5"/>
  <c r="AM38" i="5"/>
  <c r="AM40" i="5"/>
  <c r="AM36" i="5"/>
  <c r="AM35" i="5"/>
  <c r="AM37" i="5"/>
  <c r="AM34" i="5"/>
  <c r="AM47" i="5"/>
  <c r="AM44" i="5"/>
  <c r="AM48" i="5"/>
  <c r="AM49" i="5"/>
  <c r="AM42" i="5"/>
  <c r="AM46" i="5"/>
  <c r="AM43" i="5"/>
  <c r="AM52" i="5"/>
  <c r="AM50" i="5"/>
  <c r="AM56" i="5"/>
  <c r="AM58" i="5"/>
  <c r="AM54" i="5"/>
  <c r="AM57" i="5"/>
  <c r="AM53" i="5"/>
  <c r="AM55" i="5"/>
  <c r="AM62" i="5"/>
  <c r="AM66" i="5"/>
  <c r="AM65" i="5"/>
  <c r="AM63" i="5"/>
  <c r="AM61" i="5"/>
  <c r="AM60" i="5"/>
  <c r="AM64" i="5"/>
  <c r="AM72" i="5"/>
  <c r="AM68" i="5"/>
  <c r="AM73" i="5"/>
  <c r="AM70" i="5"/>
  <c r="AM74" i="5"/>
  <c r="AM69" i="5"/>
  <c r="AM71" i="5"/>
  <c r="AM86" i="5"/>
  <c r="AM87" i="5"/>
  <c r="AM82" i="5"/>
  <c r="AM75" i="5"/>
  <c r="AM83" i="5"/>
  <c r="AM78" i="5"/>
  <c r="AM85" i="5"/>
  <c r="AM81" i="5"/>
  <c r="AM76" i="5"/>
  <c r="AM77" i="5"/>
  <c r="AM80" i="5"/>
  <c r="AM84" i="5"/>
  <c r="AM93" i="5"/>
  <c r="AM94" i="5"/>
  <c r="AM96" i="5"/>
  <c r="AM90" i="5"/>
  <c r="AM88" i="5"/>
  <c r="AM91" i="5"/>
  <c r="AM95" i="5"/>
  <c r="AM98" i="5"/>
  <c r="AM99" i="5"/>
  <c r="AM102" i="5"/>
  <c r="AM104" i="5"/>
  <c r="AM101" i="5"/>
  <c r="AM103" i="5"/>
  <c r="AM100" i="5"/>
  <c r="AM112" i="5"/>
  <c r="AM110" i="5"/>
  <c r="AM109" i="5"/>
  <c r="AM107" i="5"/>
  <c r="AM111" i="5"/>
  <c r="AM113" i="5"/>
  <c r="AM108" i="5"/>
  <c r="AM105" i="5"/>
  <c r="AM115" i="5"/>
  <c r="AM119" i="5"/>
  <c r="AM118" i="5"/>
  <c r="AM121" i="5"/>
  <c r="AM116" i="5"/>
  <c r="AM117" i="5"/>
  <c r="AM120" i="5"/>
  <c r="AM127" i="5"/>
  <c r="AM128" i="5"/>
  <c r="AM122" i="5"/>
  <c r="AM134" i="5"/>
  <c r="AM130" i="5"/>
  <c r="AM131" i="5"/>
  <c r="AM126" i="5"/>
  <c r="AM123" i="5"/>
  <c r="AM137" i="5"/>
  <c r="AM139" i="5"/>
  <c r="AM133" i="5"/>
  <c r="AM138" i="5"/>
  <c r="AM136" i="5"/>
  <c r="AM135" i="5"/>
  <c r="AM124" i="5"/>
  <c r="AM125" i="5"/>
  <c r="AM129" i="5"/>
  <c r="AM153" i="5"/>
  <c r="AM140" i="5"/>
  <c r="AM144" i="5"/>
  <c r="AM148" i="5"/>
  <c r="AM147" i="5"/>
  <c r="AM142" i="5"/>
  <c r="AM152" i="5"/>
  <c r="AM141" i="5"/>
  <c r="AM143" i="5"/>
  <c r="AM149" i="5"/>
  <c r="AM151" i="5"/>
  <c r="AM145" i="5"/>
  <c r="AM150" i="5"/>
  <c r="AM162" i="5"/>
  <c r="AM161" i="5"/>
  <c r="AM154" i="5"/>
  <c r="AM157" i="5"/>
  <c r="AM164" i="5"/>
  <c r="AM156" i="5"/>
  <c r="AM160" i="5"/>
  <c r="AM159" i="5"/>
  <c r="AM163" i="5"/>
  <c r="AM165" i="5"/>
  <c r="AM176" i="5"/>
  <c r="AM169" i="5"/>
  <c r="AM171" i="5"/>
  <c r="AM170" i="5"/>
  <c r="AM179" i="5"/>
  <c r="AM178" i="5"/>
  <c r="AM173" i="5"/>
  <c r="AM175" i="5"/>
  <c r="AM168" i="5"/>
  <c r="AM174" i="5"/>
  <c r="AM177" i="5"/>
  <c r="AM167" i="5"/>
  <c r="AM166" i="5"/>
  <c r="AM183" i="5"/>
  <c r="AM189" i="5"/>
  <c r="AM185" i="5"/>
  <c r="AM181" i="5"/>
  <c r="AM184" i="5"/>
  <c r="AM180" i="5"/>
  <c r="AM187" i="5"/>
  <c r="AM186" i="5"/>
  <c r="AM192" i="5"/>
  <c r="AM193" i="5"/>
  <c r="AM196" i="5"/>
  <c r="AM195" i="5"/>
  <c r="AM191" i="5"/>
  <c r="AM190" i="5"/>
  <c r="AM200" i="5"/>
  <c r="AM198" i="5"/>
  <c r="AM199" i="5"/>
  <c r="AM197" i="5"/>
  <c r="AM201" i="5"/>
  <c r="AM205" i="5"/>
  <c r="AM213" i="5"/>
  <c r="AM207" i="5"/>
  <c r="AM202" i="5"/>
  <c r="AM211" i="5"/>
  <c r="AM204" i="5"/>
  <c r="AM212" i="5"/>
  <c r="AM210" i="5"/>
  <c r="AM208" i="5"/>
  <c r="AM203" i="5"/>
  <c r="AM214" i="5"/>
  <c r="AM216" i="5"/>
  <c r="AM215" i="5"/>
  <c r="AM220" i="5"/>
  <c r="AM219" i="5"/>
  <c r="AM223" i="5"/>
  <c r="AM224" i="5"/>
  <c r="AM221" i="5"/>
  <c r="AM222" i="5"/>
  <c r="AM217" i="5"/>
  <c r="AM226" i="5"/>
  <c r="AM228" i="5"/>
  <c r="AM232" i="5"/>
  <c r="AM231" i="5"/>
  <c r="AM227" i="5"/>
  <c r="AM230" i="5"/>
  <c r="AM229" i="5"/>
  <c r="AN4" i="5"/>
  <c r="AH4" i="5"/>
  <c r="AN5" i="5" l="1"/>
  <c r="AN6" i="5" l="1"/>
  <c r="AO5" i="5"/>
  <c r="AN7" i="5" l="1"/>
  <c r="AO6" i="5"/>
  <c r="AN8" i="5" l="1"/>
  <c r="AO7" i="5"/>
  <c r="AN9" i="5" l="1"/>
  <c r="AO8" i="5"/>
  <c r="AN10" i="5" l="1"/>
  <c r="AO9" i="5"/>
  <c r="AN11" i="5" l="1"/>
  <c r="AO10" i="5"/>
  <c r="AN12" i="5" l="1"/>
  <c r="AO11" i="5"/>
  <c r="AN13" i="5" l="1"/>
  <c r="AO12" i="5"/>
  <c r="AN14" i="5" l="1"/>
  <c r="AO13" i="5"/>
  <c r="AN15" i="5" l="1"/>
  <c r="AO14" i="5"/>
  <c r="AN16" i="5" l="1"/>
  <c r="AO15" i="5"/>
  <c r="AN17" i="5" l="1"/>
  <c r="AO16" i="5"/>
  <c r="AN18" i="5" l="1"/>
  <c r="AO17" i="5"/>
  <c r="AN19" i="5" l="1"/>
  <c r="AO18" i="5"/>
  <c r="AN20" i="5" l="1"/>
  <c r="AO19" i="5"/>
  <c r="AN21" i="5" l="1"/>
  <c r="AO20" i="5"/>
  <c r="AN22" i="5" l="1"/>
  <c r="AO21" i="5"/>
  <c r="AN23" i="5" l="1"/>
  <c r="AO22" i="5"/>
  <c r="AN24" i="5" l="1"/>
  <c r="AO23" i="5"/>
  <c r="AN25" i="5" l="1"/>
  <c r="AO24" i="5"/>
  <c r="AN26" i="5" l="1"/>
  <c r="AO25" i="5"/>
  <c r="AN27" i="5" l="1"/>
  <c r="AO26" i="5"/>
  <c r="AN28" i="5" l="1"/>
  <c r="AO27" i="5"/>
  <c r="AN29" i="5" l="1"/>
  <c r="AO28" i="5"/>
  <c r="AN30" i="5" l="1"/>
  <c r="AO29" i="5"/>
  <c r="AN31" i="5" l="1"/>
  <c r="AO30" i="5"/>
  <c r="AN32" i="5" l="1"/>
  <c r="AO31" i="5"/>
  <c r="AN33" i="5" l="1"/>
  <c r="AO32" i="5"/>
  <c r="AN34" i="5" l="1"/>
  <c r="AO33" i="5"/>
  <c r="AN35" i="5" l="1"/>
  <c r="AO34" i="5"/>
  <c r="AN36" i="5" l="1"/>
  <c r="AO35" i="5"/>
  <c r="AN37" i="5" l="1"/>
  <c r="AO36" i="5"/>
  <c r="AN38" i="5" l="1"/>
  <c r="AO37" i="5"/>
  <c r="AN39" i="5" l="1"/>
  <c r="AO38" i="5"/>
  <c r="AN40" i="5" l="1"/>
  <c r="AO39" i="5"/>
  <c r="AN41" i="5" l="1"/>
  <c r="AO40" i="5"/>
  <c r="AN42" i="5" l="1"/>
  <c r="AO41" i="5"/>
  <c r="AN43" i="5" l="1"/>
  <c r="AO42" i="5"/>
  <c r="AN44" i="5" l="1"/>
  <c r="AO43" i="5"/>
  <c r="AN45" i="5" l="1"/>
  <c r="AO44" i="5"/>
  <c r="AN46" i="5" l="1"/>
  <c r="AO45" i="5"/>
  <c r="AN47" i="5" l="1"/>
  <c r="AO46" i="5"/>
  <c r="AN48" i="5" l="1"/>
  <c r="AO47" i="5"/>
  <c r="AN49" i="5" l="1"/>
  <c r="AO48" i="5"/>
  <c r="AN50" i="5" l="1"/>
  <c r="AO49" i="5"/>
  <c r="AN51" i="5" l="1"/>
  <c r="AO50" i="5"/>
  <c r="AN52" i="5" l="1"/>
  <c r="AO51" i="5"/>
  <c r="AN53" i="5" l="1"/>
  <c r="AO52" i="5"/>
  <c r="AN54" i="5" l="1"/>
  <c r="AO53" i="5"/>
  <c r="AN55" i="5" l="1"/>
  <c r="AO54" i="5"/>
  <c r="AN56" i="5" l="1"/>
  <c r="AO55" i="5"/>
  <c r="AN57" i="5" l="1"/>
  <c r="AO56" i="5"/>
  <c r="AN58" i="5" l="1"/>
  <c r="AO57" i="5"/>
  <c r="AN59" i="5" l="1"/>
  <c r="AO58" i="5"/>
  <c r="AN60" i="5" l="1"/>
  <c r="AO59" i="5"/>
  <c r="AN61" i="5" l="1"/>
  <c r="AO60" i="5"/>
  <c r="AN62" i="5" l="1"/>
  <c r="AO61" i="5"/>
  <c r="AN63" i="5" l="1"/>
  <c r="AO62" i="5"/>
  <c r="AN64" i="5" l="1"/>
  <c r="AO63" i="5"/>
  <c r="AN65" i="5" l="1"/>
  <c r="AO64" i="5"/>
  <c r="AN66" i="5" l="1"/>
  <c r="AO65" i="5"/>
  <c r="AN67" i="5" l="1"/>
  <c r="AO66" i="5"/>
  <c r="AN68" i="5" l="1"/>
  <c r="AO67" i="5"/>
  <c r="AN69" i="5" l="1"/>
  <c r="AO68" i="5"/>
  <c r="AN70" i="5" l="1"/>
  <c r="AO69" i="5"/>
  <c r="AN71" i="5" l="1"/>
  <c r="AO70" i="5"/>
  <c r="AN72" i="5" l="1"/>
  <c r="AO71" i="5"/>
  <c r="AN73" i="5" l="1"/>
  <c r="AO72" i="5"/>
  <c r="AN74" i="5" l="1"/>
  <c r="AO73" i="5"/>
  <c r="AN75" i="5" l="1"/>
  <c r="AO74" i="5"/>
  <c r="AN76" i="5" l="1"/>
  <c r="AO75" i="5"/>
  <c r="AN77" i="5" l="1"/>
  <c r="AO76" i="5"/>
  <c r="AN78" i="5" l="1"/>
  <c r="AO77" i="5"/>
  <c r="AN79" i="5" l="1"/>
  <c r="AO78" i="5"/>
  <c r="AN80" i="5" l="1"/>
  <c r="AO79" i="5"/>
  <c r="AN81" i="5" l="1"/>
  <c r="AO80" i="5"/>
  <c r="AN82" i="5" l="1"/>
  <c r="AO81" i="5"/>
  <c r="AN83" i="5" l="1"/>
  <c r="AO82" i="5"/>
  <c r="AN84" i="5" l="1"/>
  <c r="AO83" i="5"/>
  <c r="AN85" i="5" l="1"/>
  <c r="AO84" i="5"/>
  <c r="AN86" i="5" l="1"/>
  <c r="AO85" i="5"/>
  <c r="AN87" i="5" l="1"/>
  <c r="AO86" i="5"/>
  <c r="AN88" i="5" l="1"/>
  <c r="AO87" i="5"/>
  <c r="AN89" i="5" l="1"/>
  <c r="AO88" i="5"/>
  <c r="AN90" i="5" l="1"/>
  <c r="AO89" i="5"/>
  <c r="AN91" i="5" l="1"/>
  <c r="AO90" i="5"/>
  <c r="AN92" i="5" l="1"/>
  <c r="AO91" i="5"/>
  <c r="AN93" i="5" l="1"/>
  <c r="AO92" i="5"/>
  <c r="AN94" i="5" l="1"/>
  <c r="AO93" i="5"/>
  <c r="AN95" i="5" l="1"/>
  <c r="AO94" i="5"/>
  <c r="AN96" i="5" l="1"/>
  <c r="AO95" i="5"/>
  <c r="AN97" i="5" l="1"/>
  <c r="AO96" i="5"/>
  <c r="AN98" i="5" l="1"/>
  <c r="AO97" i="5"/>
  <c r="AN99" i="5" l="1"/>
  <c r="AO98" i="5"/>
  <c r="AN100" i="5" l="1"/>
  <c r="AO99" i="5"/>
  <c r="AN101" i="5" l="1"/>
  <c r="AO100" i="5"/>
  <c r="AN102" i="5" l="1"/>
  <c r="AO101" i="5"/>
  <c r="AN103" i="5" l="1"/>
  <c r="AO102" i="5"/>
  <c r="AN104" i="5" l="1"/>
  <c r="AO103" i="5"/>
  <c r="AN105" i="5" l="1"/>
  <c r="AO104" i="5"/>
  <c r="AN106" i="5" l="1"/>
  <c r="AO105" i="5"/>
  <c r="AN107" i="5" l="1"/>
  <c r="AO106" i="5"/>
  <c r="AN108" i="5" l="1"/>
  <c r="AO107" i="5"/>
  <c r="AN109" i="5" l="1"/>
  <c r="AO108" i="5"/>
  <c r="AN110" i="5" l="1"/>
  <c r="AO109" i="5"/>
  <c r="AN111" i="5" l="1"/>
  <c r="AO110" i="5"/>
  <c r="AN112" i="5" l="1"/>
  <c r="AO111" i="5"/>
  <c r="AN113" i="5" l="1"/>
  <c r="AO112" i="5"/>
  <c r="AN114" i="5" l="1"/>
  <c r="AO113" i="5"/>
  <c r="AN115" i="5" l="1"/>
  <c r="AO114" i="5"/>
  <c r="AN116" i="5" l="1"/>
  <c r="AO115" i="5"/>
  <c r="AN117" i="5" l="1"/>
  <c r="AO116" i="5"/>
  <c r="AN118" i="5" l="1"/>
  <c r="AO117" i="5"/>
  <c r="AN119" i="5" l="1"/>
  <c r="AO118" i="5"/>
  <c r="AN120" i="5" l="1"/>
  <c r="AO119" i="5"/>
  <c r="AN121" i="5" l="1"/>
  <c r="AO120" i="5"/>
  <c r="AN122" i="5" l="1"/>
  <c r="AO121" i="5"/>
  <c r="AN123" i="5" l="1"/>
  <c r="AO122" i="5"/>
  <c r="AN124" i="5" l="1"/>
  <c r="AO123" i="5"/>
  <c r="AN125" i="5" l="1"/>
  <c r="AO124" i="5"/>
  <c r="AN126" i="5" l="1"/>
  <c r="AO125" i="5"/>
  <c r="AN127" i="5" l="1"/>
  <c r="AO126" i="5"/>
  <c r="AN128" i="5" l="1"/>
  <c r="AO127" i="5"/>
  <c r="AN129" i="5" l="1"/>
  <c r="AO128" i="5"/>
  <c r="AN130" i="5" l="1"/>
  <c r="AO129" i="5"/>
  <c r="AN131" i="5" l="1"/>
  <c r="AO130" i="5"/>
  <c r="AN132" i="5" l="1"/>
  <c r="AO131" i="5"/>
  <c r="AN133" i="5" l="1"/>
  <c r="AO132" i="5"/>
  <c r="AN134" i="5" l="1"/>
  <c r="AO133" i="5"/>
  <c r="AN135" i="5" l="1"/>
  <c r="AO134" i="5"/>
  <c r="AN136" i="5" l="1"/>
  <c r="AO135" i="5"/>
  <c r="AN137" i="5" l="1"/>
  <c r="AO136" i="5"/>
  <c r="AN138" i="5" l="1"/>
  <c r="AO137" i="5"/>
  <c r="AN139" i="5" l="1"/>
  <c r="AO138" i="5"/>
  <c r="AN140" i="5" l="1"/>
  <c r="AO139" i="5"/>
  <c r="AN141" i="5" l="1"/>
  <c r="AO140" i="5"/>
  <c r="AN142" i="5" l="1"/>
  <c r="AO141" i="5"/>
  <c r="AN143" i="5" l="1"/>
  <c r="AO142" i="5"/>
  <c r="AN144" i="5" l="1"/>
  <c r="AO143" i="5"/>
  <c r="AN145" i="5" l="1"/>
  <c r="AO144" i="5"/>
  <c r="AN146" i="5" l="1"/>
  <c r="AO145" i="5"/>
  <c r="AN147" i="5" l="1"/>
  <c r="AO146" i="5"/>
  <c r="AN148" i="5" l="1"/>
  <c r="AO147" i="5"/>
  <c r="AN149" i="5" l="1"/>
  <c r="AO148" i="5"/>
  <c r="AN150" i="5" l="1"/>
  <c r="AO149" i="5"/>
  <c r="AN151" i="5" l="1"/>
  <c r="AO150" i="5"/>
  <c r="AN152" i="5" l="1"/>
  <c r="AO151" i="5"/>
  <c r="AN153" i="5" l="1"/>
  <c r="AO152" i="5"/>
  <c r="AN154" i="5" l="1"/>
  <c r="AO153" i="5"/>
  <c r="AN155" i="5" l="1"/>
  <c r="AO154" i="5"/>
  <c r="AN156" i="5" l="1"/>
  <c r="AO155" i="5"/>
  <c r="AN157" i="5" l="1"/>
  <c r="AO156" i="5"/>
  <c r="AN158" i="5" l="1"/>
  <c r="AO157" i="5"/>
  <c r="AN159" i="5" l="1"/>
  <c r="AO158" i="5"/>
  <c r="AN160" i="5" l="1"/>
  <c r="AO159" i="5"/>
  <c r="AN161" i="5" l="1"/>
  <c r="AO160" i="5"/>
  <c r="AN162" i="5" l="1"/>
  <c r="AO161" i="5"/>
  <c r="AN163" i="5" l="1"/>
  <c r="AO162" i="5"/>
  <c r="AN164" i="5" l="1"/>
  <c r="AO163" i="5"/>
  <c r="AN165" i="5" l="1"/>
  <c r="AO164" i="5"/>
  <c r="AN166" i="5" l="1"/>
  <c r="AO165" i="5"/>
  <c r="AN167" i="5" l="1"/>
  <c r="AO166" i="5"/>
  <c r="AN168" i="5" l="1"/>
  <c r="AO167" i="5"/>
  <c r="AN169" i="5" l="1"/>
  <c r="AO168" i="5"/>
  <c r="AN170" i="5" l="1"/>
  <c r="AO169" i="5"/>
  <c r="AN171" i="5" l="1"/>
  <c r="AO170" i="5"/>
  <c r="AN172" i="5" l="1"/>
  <c r="AO171" i="5"/>
  <c r="AN173" i="5" l="1"/>
  <c r="AO172" i="5"/>
  <c r="AN174" i="5" l="1"/>
  <c r="AO173" i="5"/>
  <c r="AN175" i="5" l="1"/>
  <c r="AO174" i="5"/>
  <c r="AN176" i="5" l="1"/>
  <c r="AO175" i="5"/>
  <c r="AN177" i="5" l="1"/>
  <c r="AO176" i="5"/>
  <c r="AN178" i="5" l="1"/>
  <c r="AO177" i="5"/>
  <c r="AN179" i="5" l="1"/>
  <c r="AO178" i="5"/>
  <c r="AN180" i="5" l="1"/>
  <c r="AO179" i="5"/>
  <c r="AN181" i="5" l="1"/>
  <c r="AO180" i="5"/>
  <c r="AN182" i="5" l="1"/>
  <c r="AO181" i="5"/>
  <c r="AN183" i="5" l="1"/>
  <c r="AO182" i="5"/>
  <c r="AN184" i="5" l="1"/>
  <c r="AO183" i="5"/>
  <c r="AN185" i="5" l="1"/>
  <c r="AO184" i="5"/>
  <c r="AN186" i="5" l="1"/>
  <c r="AO185" i="5"/>
  <c r="AN187" i="5" l="1"/>
  <c r="AO186" i="5"/>
  <c r="AN188" i="5" l="1"/>
  <c r="AO187" i="5"/>
  <c r="AN189" i="5" l="1"/>
  <c r="AO188" i="5"/>
  <c r="AN190" i="5" l="1"/>
  <c r="AO189" i="5"/>
  <c r="AN191" i="5" l="1"/>
  <c r="AO190" i="5"/>
  <c r="AN192" i="5" l="1"/>
  <c r="AO191" i="5"/>
  <c r="AN193" i="5" l="1"/>
  <c r="AO192" i="5"/>
  <c r="AN194" i="5" l="1"/>
  <c r="AO193" i="5"/>
  <c r="AN195" i="5" l="1"/>
  <c r="AO194" i="5"/>
  <c r="AN196" i="5" l="1"/>
  <c r="AO195" i="5"/>
  <c r="AN197" i="5" l="1"/>
  <c r="AO196" i="5"/>
  <c r="AN198" i="5" l="1"/>
  <c r="AO197" i="5"/>
  <c r="AN199" i="5" l="1"/>
  <c r="AO198" i="5"/>
  <c r="AN200" i="5" l="1"/>
  <c r="AO199" i="5"/>
  <c r="AN201" i="5" l="1"/>
  <c r="AO200" i="5"/>
  <c r="AN202" i="5" l="1"/>
  <c r="AO201" i="5"/>
  <c r="AN203" i="5" l="1"/>
  <c r="AO202" i="5"/>
  <c r="AN204" i="5" l="1"/>
  <c r="AO203" i="5"/>
  <c r="AN205" i="5" l="1"/>
  <c r="AO204" i="5"/>
  <c r="AN206" i="5" l="1"/>
  <c r="AO205" i="5"/>
  <c r="AN207" i="5" l="1"/>
  <c r="AO206" i="5"/>
  <c r="AN208" i="5" l="1"/>
  <c r="AO207" i="5"/>
  <c r="AN209" i="5" l="1"/>
  <c r="AO208" i="5"/>
  <c r="AN210" i="5" l="1"/>
  <c r="AO209" i="5"/>
  <c r="AN211" i="5" l="1"/>
  <c r="AO210" i="5"/>
  <c r="AN212" i="5" l="1"/>
  <c r="AO211" i="5"/>
  <c r="AN213" i="5" l="1"/>
  <c r="AO212" i="5"/>
  <c r="AN214" i="5" l="1"/>
  <c r="AO213" i="5"/>
  <c r="AN215" i="5" l="1"/>
  <c r="AO214" i="5"/>
  <c r="AN216" i="5" l="1"/>
  <c r="AO215" i="5"/>
  <c r="AN217" i="5" l="1"/>
  <c r="AO216" i="5"/>
  <c r="AN218" i="5" l="1"/>
  <c r="AO217" i="5"/>
  <c r="AN219" i="5" l="1"/>
  <c r="AO218" i="5"/>
  <c r="AN220" i="5" l="1"/>
  <c r="AO219" i="5"/>
  <c r="AN221" i="5" l="1"/>
  <c r="AO220" i="5"/>
  <c r="AN222" i="5" l="1"/>
  <c r="AO221" i="5"/>
  <c r="AN223" i="5" l="1"/>
  <c r="AO222" i="5"/>
  <c r="AN224" i="5" l="1"/>
  <c r="AO223" i="5"/>
  <c r="AN225" i="5" l="1"/>
  <c r="AO224" i="5"/>
  <c r="AN226" i="5" l="1"/>
  <c r="AO225" i="5"/>
  <c r="AN227" i="5" l="1"/>
  <c r="AO226" i="5"/>
  <c r="AN228" i="5" l="1"/>
  <c r="AO227" i="5"/>
  <c r="AN229" i="5" l="1"/>
  <c r="AO228" i="5"/>
  <c r="AN230" i="5" l="1"/>
  <c r="AO229" i="5"/>
  <c r="AN231" i="5" l="1"/>
  <c r="AO230" i="5"/>
  <c r="AN232" i="5" l="1"/>
  <c r="AO231" i="5"/>
  <c r="AN233" i="5" l="1"/>
  <c r="AO232" i="5"/>
  <c r="AN234" i="5" l="1"/>
  <c r="AO233" i="5"/>
  <c r="AN235" i="5" l="1"/>
  <c r="AO234" i="5"/>
  <c r="AN236" i="5" l="1"/>
  <c r="AO235" i="5"/>
  <c r="AN237" i="5" l="1"/>
  <c r="AO236" i="5"/>
  <c r="AN238" i="5" l="1"/>
  <c r="AO237" i="5"/>
  <c r="AN239" i="5" l="1"/>
  <c r="AO238" i="5"/>
  <c r="AN240" i="5" l="1"/>
  <c r="AO239" i="5"/>
  <c r="AN241" i="5" l="1"/>
  <c r="AO240" i="5"/>
  <c r="AN242" i="5" l="1"/>
  <c r="AO241" i="5"/>
  <c r="AN243" i="5" l="1"/>
  <c r="AO242" i="5"/>
  <c r="AN244" i="5" l="1"/>
  <c r="AO243" i="5"/>
  <c r="AN245" i="5" l="1"/>
  <c r="AO244" i="5"/>
  <c r="AN246" i="5" l="1"/>
  <c r="AO245" i="5"/>
  <c r="AN247" i="5" l="1"/>
  <c r="AO246" i="5"/>
  <c r="AN248" i="5" l="1"/>
  <c r="AO247" i="5"/>
  <c r="AN249" i="5" l="1"/>
  <c r="AO248" i="5"/>
  <c r="AN250" i="5" l="1"/>
  <c r="AO249" i="5"/>
  <c r="AN251" i="5" l="1"/>
  <c r="AO250" i="5"/>
  <c r="AN252" i="5" l="1"/>
  <c r="AO251" i="5"/>
  <c r="AN253" i="5" l="1"/>
  <c r="AO253" i="5" s="1"/>
  <c r="AH8" i="5" s="1"/>
  <c r="AH6" i="5" s="1"/>
  <c r="AO252" i="5"/>
</calcChain>
</file>

<file path=xl/sharedStrings.xml><?xml version="1.0" encoding="utf-8"?>
<sst xmlns="http://schemas.openxmlformats.org/spreadsheetml/2006/main" count="1193" uniqueCount="156">
  <si>
    <t>Calculate the ratio between HDFCBANK and HDFC</t>
  </si>
  <si>
    <t>Calculate the 2 SD bollinger bands</t>
  </si>
  <si>
    <t>Generate Buy Sell Short Cover raw signals</t>
  </si>
  <si>
    <t>Calculate portfolio state from raw signals</t>
  </si>
  <si>
    <t>Generate Buy Sell Short Cover trade signals with labels</t>
  </si>
  <si>
    <t>Populate tradelist for the system</t>
  </si>
  <si>
    <t>Compute gross p&amp;l (INR and %), transaction costs, net p&amp;l (INR and %)</t>
  </si>
  <si>
    <t>Calculate output statistics (XIRR, MDD, Trade edge with workings, Sharpe Ratio)</t>
  </si>
  <si>
    <t>Generate portfolio equity curve</t>
  </si>
  <si>
    <t>Calculate annual profit table</t>
  </si>
  <si>
    <t>Generate 3D graphs optimising for best input params</t>
  </si>
  <si>
    <t>Download EOD stock prices for HDFCBANK and HDFC (1/1/2013 to 31/12/2013) from NSE (https://www1.nseindia.com/products/content/equities/equities/eq_security.htm)</t>
  </si>
  <si>
    <t>Calculate the 10 day mean of the ratio</t>
  </si>
  <si>
    <t>Run sensitivities on look back period for mean (10 - 100 step of 10), # of SDs (1 - 2, step of 0.1)</t>
  </si>
  <si>
    <t xml:space="preserve">A = HDFC Bank </t>
  </si>
  <si>
    <t>B = HDFC</t>
  </si>
  <si>
    <t>OR EITHER WAY IT WONT MAKE A DIFFERENCE</t>
  </si>
  <si>
    <t>CLOSING PRICES</t>
  </si>
  <si>
    <t>SIMPLE MOVING AVERAGE OF RATIO</t>
  </si>
  <si>
    <t>UP &amp; DOWN</t>
  </si>
  <si>
    <t>SIMILAR TO RSI</t>
  </si>
  <si>
    <t>NOT NECESSARY COLUMN. - FINAL FILTERED SIGNALS.</t>
  </si>
  <si>
    <t>Transaction cost = 0.05%</t>
  </si>
  <si>
    <t>gross p/l % = gross p/l divided by contract value</t>
  </si>
  <si>
    <t>ending contract value at end of each day</t>
  </si>
  <si>
    <t>Assume Initial capital = Rs. 10,00,000</t>
  </si>
  <si>
    <t>Allocation for each stock is equal equal.</t>
  </si>
  <si>
    <t>as we don’t want number of units same.</t>
  </si>
  <si>
    <t>we want money terms same value</t>
  </si>
  <si>
    <t>--&gt; we arent completely hedged.</t>
  </si>
  <si>
    <t>units will differ here as prices are different.</t>
  </si>
  <si>
    <t>calculate equity curve at end of each day so day effect shown.</t>
  </si>
  <si>
    <t>so pl when position is open and shut.</t>
  </si>
  <si>
    <t>% profit or loss for every month</t>
  </si>
  <si>
    <t>from trade lost we'll get</t>
  </si>
  <si>
    <t>starting value based on ending value of Each month</t>
  </si>
  <si>
    <t>Symbol</t>
  </si>
  <si>
    <t>Series</t>
  </si>
  <si>
    <t>Date</t>
  </si>
  <si>
    <t>Prev Close</t>
  </si>
  <si>
    <t>Open Price</t>
  </si>
  <si>
    <t>High Price</t>
  </si>
  <si>
    <t>Low Price</t>
  </si>
  <si>
    <t>Last Price</t>
  </si>
  <si>
    <t>Close Price</t>
  </si>
  <si>
    <t>Average Price</t>
  </si>
  <si>
    <t>Total Traded Quantity</t>
  </si>
  <si>
    <t>Turnover</t>
  </si>
  <si>
    <t>No. of Trades</t>
  </si>
  <si>
    <t>Deliverable Qty</t>
  </si>
  <si>
    <t>% Dly Qt to Traded Qty</t>
  </si>
  <si>
    <t>HDFC</t>
  </si>
  <si>
    <t>EQ</t>
  </si>
  <si>
    <t>HDFCBANK</t>
  </si>
  <si>
    <t>Days</t>
  </si>
  <si>
    <t>S.No</t>
  </si>
  <si>
    <t>HDFC Bank</t>
  </si>
  <si>
    <t>S.No.</t>
  </si>
  <si>
    <t>!</t>
  </si>
  <si>
    <t>A2:A100000</t>
  </si>
  <si>
    <t>A2:P100000</t>
  </si>
  <si>
    <t>HDFCBank</t>
  </si>
  <si>
    <t>Ratio</t>
  </si>
  <si>
    <t>Upper Band</t>
  </si>
  <si>
    <t>Lower Band</t>
  </si>
  <si>
    <t>BUY</t>
  </si>
  <si>
    <t>SELL</t>
  </si>
  <si>
    <t>SHORT</t>
  </si>
  <si>
    <t>COVER</t>
  </si>
  <si>
    <t>Stock A</t>
  </si>
  <si>
    <t>Stock B</t>
  </si>
  <si>
    <t>#</t>
  </si>
  <si>
    <t>Quantity of HDFC BANK</t>
  </si>
  <si>
    <t>Quantity of HDFC</t>
  </si>
  <si>
    <t>Ending</t>
  </si>
  <si>
    <t>P/L of HDFC Bank</t>
  </si>
  <si>
    <t>P/L of HDFC</t>
  </si>
  <si>
    <t>Net P/L</t>
  </si>
  <si>
    <t>Drawdown</t>
  </si>
  <si>
    <t>Performance Matrix:</t>
  </si>
  <si>
    <t>XIRR Table</t>
  </si>
  <si>
    <t>Values</t>
  </si>
  <si>
    <t>XIRR</t>
  </si>
  <si>
    <t>Initial Equity:</t>
  </si>
  <si>
    <t>Performance Metrix</t>
  </si>
  <si>
    <t>Drawdown Table</t>
  </si>
  <si>
    <t>Total Trades</t>
  </si>
  <si>
    <t>Max Drawdown</t>
  </si>
  <si>
    <t>Winners</t>
  </si>
  <si>
    <t>Losers</t>
  </si>
  <si>
    <t>P(Winners)</t>
  </si>
  <si>
    <t>P(Losers)</t>
  </si>
  <si>
    <t>Average Win</t>
  </si>
  <si>
    <t>Average Loss</t>
  </si>
  <si>
    <t>Trading Edge</t>
  </si>
  <si>
    <t>Total Gross P/L</t>
  </si>
  <si>
    <t>Transaction Cost</t>
  </si>
  <si>
    <t>% Net P/L</t>
  </si>
  <si>
    <t>Entry</t>
  </si>
  <si>
    <t>State  1 - Buy / Short</t>
  </si>
  <si>
    <t>State 2 - Sell / Cover</t>
  </si>
  <si>
    <t>State 1 - H1 - Buy Count</t>
  </si>
  <si>
    <t>State 1 - H2 - Buy cumulative</t>
  </si>
  <si>
    <t>State 2 - H3 - Sell Count</t>
  </si>
  <si>
    <t>H5 - BUY/SELL</t>
  </si>
  <si>
    <t>H6 - FINAL BUY/SELL</t>
  </si>
  <si>
    <t>State 1 - H7 - Short count</t>
  </si>
  <si>
    <t>State 2 - H4 - Sell Cumulative</t>
  </si>
  <si>
    <t>State 1 - H8 - Short cumulative</t>
  </si>
  <si>
    <t>State 2 - H9 - Cover count</t>
  </si>
  <si>
    <t>State 2 - H10 - Cover cumulative</t>
  </si>
  <si>
    <t>H11 - SHORT/COVER</t>
  </si>
  <si>
    <t>H12 - FINAL SHORT/COVER</t>
  </si>
  <si>
    <t>H13 -FULL FINAL BUY/SELL</t>
  </si>
  <si>
    <t>H14 - FULL FINAL SHORT/COVER</t>
  </si>
  <si>
    <t>PairTrading</t>
  </si>
  <si>
    <t>SHORT HDFC Bank BUY HDFC</t>
  </si>
  <si>
    <t>BUY HDFC Bank SHORT HDFC</t>
  </si>
  <si>
    <t>COVER HDFC Bank SELL HDFC</t>
  </si>
  <si>
    <t>SELL HDFC Bank COVER HDFC</t>
  </si>
  <si>
    <t>TRANSACTION PRICE FOR HDFC BANK</t>
  </si>
  <si>
    <t>TRANSACTION PRICE FOR HDFC</t>
  </si>
  <si>
    <t>HDFCBANK ENTRY</t>
  </si>
  <si>
    <t>HDFC ENTRY</t>
  </si>
  <si>
    <t>EXIT</t>
  </si>
  <si>
    <t>HDFCBANK EXIT</t>
  </si>
  <si>
    <t>HDFC EXIT</t>
  </si>
  <si>
    <t>Contract Value of HDFC Bank</t>
  </si>
  <si>
    <t>Contract Value of HDFC</t>
  </si>
  <si>
    <t>DATE</t>
  </si>
  <si>
    <t>Sharpe Ratio</t>
  </si>
  <si>
    <t>% change of daily equity curve</t>
  </si>
  <si>
    <t>Rp</t>
  </si>
  <si>
    <t>BUY &amp; SHORT</t>
  </si>
  <si>
    <t>SELL &amp; COVER</t>
  </si>
  <si>
    <t>BUY AND SHORT COUNT</t>
  </si>
  <si>
    <t>BUY AND SHORT CUMULATIVE</t>
  </si>
  <si>
    <t>BUY AND SHORT STAMP</t>
  </si>
  <si>
    <t>SELL AND COVER STAMP</t>
  </si>
  <si>
    <t>SELL AND COVER COUNT</t>
  </si>
  <si>
    <t>SELL AND COVER CUMULATIVE</t>
  </si>
  <si>
    <t>AF1:AP100000</t>
  </si>
  <si>
    <t>AH1:AP100000</t>
  </si>
  <si>
    <t>MIN</t>
  </si>
  <si>
    <t>MAX</t>
  </si>
  <si>
    <t>C1:D100000</t>
  </si>
  <si>
    <t>C1:C100000</t>
  </si>
  <si>
    <t>EQUITY CURVE</t>
  </si>
  <si>
    <t>P/L</t>
  </si>
  <si>
    <t>Ending Value</t>
  </si>
  <si>
    <t>% Change of Daily Equity Curve</t>
  </si>
  <si>
    <t>Settlement Date</t>
  </si>
  <si>
    <t>TRADE LIST</t>
  </si>
  <si>
    <t>INPUTS</t>
  </si>
  <si>
    <t>Risk Free Rate</t>
  </si>
  <si>
    <t>A3:B4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</si>
</sst>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5" formatCode="#,##0.0000_);\(#,##0.0000\);\-\ "/>
    <numFmt numFmtId="166" formatCode="#,##0.00000_);\(#,##0.00000\);\-\ "/>
    <numFmt numFmtId="167" formatCode="&quot;₹&quot;#,##0.0_);\(&quot;₹&quot;#,##0.0\);\-\ "/>
    <numFmt numFmtId="168" formatCode="0.0%_);\(0.0%\)"/>
    <numFmt numFmtId="170" formatCode="&quot;₹&quot;\ #,##0.0"/>
    <numFmt numFmtId="171" formatCode="&quot;₹&quot;\ #,##0.00"/>
    <numFmt numFmtId="173" formatCode="#,##0.0_);\(#,##0.0\);\-\ "/>
    <numFmt numFmtId="174" formatCode="0.0"/>
    <numFmt numFmtId="176" formatCode="0.0000"/>
    <numFmt numFmtId="179" formatCode="0.000%"/>
    <numFmt numFmtId="186" formatCode="#,##0.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1"/>
      <color indexed="9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/>
    </xf>
    <xf numFmtId="0" fontId="1" fillId="0" borderId="0" xfId="0" applyFont="1"/>
    <xf numFmtId="0" fontId="3" fillId="2" borderId="0" xfId="0" applyFont="1" applyFill="1" applyAlignment="1">
      <alignment horizontal="centerContinuous"/>
    </xf>
    <xf numFmtId="0" fontId="3" fillId="2" borderId="2" xfId="0" applyFont="1" applyFill="1" applyBorder="1" applyAlignment="1">
      <alignment horizontal="centerContinuous"/>
    </xf>
    <xf numFmtId="0" fontId="0" fillId="0" borderId="3" xfId="0" applyBorder="1"/>
    <xf numFmtId="0" fontId="0" fillId="0" borderId="4" xfId="0" applyBorder="1"/>
    <xf numFmtId="15" fontId="0" fillId="0" borderId="3" xfId="0" applyNumberFormat="1" applyBorder="1"/>
    <xf numFmtId="15" fontId="0" fillId="0" borderId="4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2" xfId="0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1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0" xfId="0" applyFont="1"/>
    <xf numFmtId="0" fontId="2" fillId="0" borderId="1" xfId="0" applyFont="1" applyBorder="1" applyAlignment="1">
      <alignment horizontal="centerContinuous"/>
    </xf>
    <xf numFmtId="0" fontId="3" fillId="2" borderId="8" xfId="0" applyFont="1" applyFill="1" applyBorder="1"/>
    <xf numFmtId="167" fontId="4" fillId="0" borderId="9" xfId="0" applyNumberFormat="1" applyFont="1" applyBorder="1"/>
    <xf numFmtId="0" fontId="0" fillId="0" borderId="1" xfId="0" applyBorder="1"/>
    <xf numFmtId="2" fontId="0" fillId="0" borderId="1" xfId="0" applyNumberFormat="1" applyBorder="1"/>
    <xf numFmtId="168" fontId="0" fillId="0" borderId="4" xfId="0" applyNumberFormat="1" applyBorder="1"/>
    <xf numFmtId="0" fontId="0" fillId="0" borderId="0" xfId="0" applyFill="1"/>
    <xf numFmtId="171" fontId="0" fillId="0" borderId="0" xfId="0" applyNumberFormat="1"/>
    <xf numFmtId="14" fontId="0" fillId="0" borderId="0" xfId="0" applyNumberFormat="1" applyFill="1"/>
    <xf numFmtId="0" fontId="0" fillId="0" borderId="0" xfId="0" applyNumberFormat="1" applyFill="1"/>
    <xf numFmtId="0" fontId="3" fillId="2" borderId="0" xfId="0" applyFont="1" applyFill="1" applyBorder="1" applyAlignment="1">
      <alignment horizontal="centerContinuous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4" fontId="0" fillId="0" borderId="3" xfId="0" applyNumberFormat="1" applyBorder="1"/>
    <xf numFmtId="14" fontId="0" fillId="0" borderId="3" xfId="0" applyNumberFormat="1" applyFill="1" applyBorder="1"/>
    <xf numFmtId="14" fontId="0" fillId="0" borderId="4" xfId="0" applyNumberFormat="1" applyBorder="1"/>
    <xf numFmtId="2" fontId="0" fillId="0" borderId="3" xfId="0" applyNumberFormat="1" applyFill="1" applyBorder="1"/>
    <xf numFmtId="165" fontId="0" fillId="0" borderId="3" xfId="0" applyNumberFormat="1" applyBorder="1"/>
    <xf numFmtId="165" fontId="0" fillId="0" borderId="4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0" fontId="7" fillId="0" borderId="3" xfId="0" applyFont="1" applyBorder="1"/>
    <xf numFmtId="0" fontId="7" fillId="0" borderId="4" xfId="0" applyFont="1" applyBorder="1"/>
    <xf numFmtId="0" fontId="0" fillId="0" borderId="3" xfId="0" applyFill="1" applyBorder="1"/>
    <xf numFmtId="0" fontId="7" fillId="0" borderId="3" xfId="0" applyFont="1" applyFill="1" applyBorder="1"/>
    <xf numFmtId="0" fontId="7" fillId="0" borderId="4" xfId="0" applyFont="1" applyFill="1" applyBorder="1"/>
    <xf numFmtId="0" fontId="0" fillId="0" borderId="4" xfId="0" applyFill="1" applyBorder="1"/>
    <xf numFmtId="0" fontId="3" fillId="2" borderId="2" xfId="0" applyFont="1" applyFill="1" applyBorder="1" applyAlignment="1"/>
    <xf numFmtId="14" fontId="0" fillId="0" borderId="4" xfId="0" applyNumberFormat="1" applyFill="1" applyBorder="1"/>
    <xf numFmtId="14" fontId="0" fillId="0" borderId="3" xfId="0" quotePrefix="1" applyNumberFormat="1" applyBorder="1"/>
    <xf numFmtId="14" fontId="0" fillId="0" borderId="4" xfId="0" quotePrefix="1" applyNumberFormat="1" applyBorder="1"/>
    <xf numFmtId="0" fontId="8" fillId="0" borderId="1" xfId="0" applyFont="1" applyFill="1" applyBorder="1" applyAlignment="1">
      <alignment horizontal="centerContinuous"/>
    </xf>
    <xf numFmtId="2" fontId="0" fillId="0" borderId="3" xfId="0" quotePrefix="1" applyNumberFormat="1" applyBorder="1"/>
    <xf numFmtId="2" fontId="0" fillId="0" borderId="4" xfId="0" quotePrefix="1" applyNumberFormat="1" applyBorder="1"/>
    <xf numFmtId="0" fontId="0" fillId="0" borderId="3" xfId="0" applyNumberFormat="1" applyBorder="1"/>
    <xf numFmtId="0" fontId="0" fillId="0" borderId="4" xfId="0" applyNumberFormat="1" applyBorder="1"/>
    <xf numFmtId="171" fontId="0" fillId="0" borderId="3" xfId="0" applyNumberFormat="1" applyBorder="1"/>
    <xf numFmtId="171" fontId="0" fillId="0" borderId="4" xfId="0" applyNumberFormat="1" applyBorder="1"/>
    <xf numFmtId="173" fontId="0" fillId="0" borderId="3" xfId="0" applyNumberFormat="1" applyBorder="1"/>
    <xf numFmtId="173" fontId="0" fillId="0" borderId="4" xfId="0" applyNumberFormat="1" applyBorder="1"/>
    <xf numFmtId="170" fontId="0" fillId="0" borderId="3" xfId="0" applyNumberFormat="1" applyBorder="1"/>
    <xf numFmtId="170" fontId="0" fillId="0" borderId="4" xfId="0" applyNumberForma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176" fontId="0" fillId="0" borderId="3" xfId="0" applyNumberFormat="1" applyBorder="1"/>
    <xf numFmtId="176" fontId="0" fillId="0" borderId="4" xfId="0" applyNumberFormat="1" applyBorder="1"/>
    <xf numFmtId="167" fontId="0" fillId="0" borderId="3" xfId="0" applyNumberFormat="1" applyBorder="1"/>
    <xf numFmtId="0" fontId="3" fillId="2" borderId="2" xfId="0" applyFont="1" applyFill="1" applyBorder="1"/>
    <xf numFmtId="9" fontId="4" fillId="0" borderId="3" xfId="0" applyNumberFormat="1" applyFont="1" applyBorder="1"/>
    <xf numFmtId="176" fontId="0" fillId="0" borderId="3" xfId="1" applyNumberFormat="1" applyFont="1" applyBorder="1"/>
    <xf numFmtId="176" fontId="0" fillId="0" borderId="1" xfId="1" applyNumberFormat="1" applyFont="1" applyBorder="1"/>
    <xf numFmtId="174" fontId="0" fillId="0" borderId="3" xfId="0" applyNumberFormat="1" applyBorder="1"/>
    <xf numFmtId="186" fontId="0" fillId="0" borderId="3" xfId="0" applyNumberFormat="1" applyBorder="1"/>
    <xf numFmtId="186" fontId="0" fillId="0" borderId="4" xfId="0" applyNumberFormat="1" applyBorder="1"/>
    <xf numFmtId="179" fontId="0" fillId="0" borderId="3" xfId="1" applyNumberFormat="1" applyFont="1" applyBorder="1"/>
    <xf numFmtId="179" fontId="0" fillId="0" borderId="4" xfId="1" applyNumberFormat="1" applyFont="1" applyBorder="1"/>
    <xf numFmtId="0" fontId="0" fillId="0" borderId="0" xfId="0" applyFont="1" applyFill="1" applyBorder="1" applyAlignment="1">
      <alignment horizontal="centerContinuous"/>
    </xf>
    <xf numFmtId="0" fontId="6" fillId="0" borderId="1" xfId="0" applyFont="1" applyFill="1" applyBorder="1"/>
    <xf numFmtId="167" fontId="0" fillId="0" borderId="1" xfId="0" applyNumberFormat="1" applyBorder="1"/>
    <xf numFmtId="168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EQUITY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TradeList!$AN$3</c:f>
              <c:strCache>
                <c:ptCount val="1"/>
                <c:pt idx="0">
                  <c:v>Ending Value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TradeList!$AL$4:$AL$253</c:f>
              <c:numCache>
                <c:formatCode>m/d/yyyy</c:formatCode>
                <c:ptCount val="250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  <c:pt idx="8">
                  <c:v>41285</c:v>
                </c:pt>
                <c:pt idx="9">
                  <c:v>41288</c:v>
                </c:pt>
                <c:pt idx="10">
                  <c:v>41289</c:v>
                </c:pt>
                <c:pt idx="11">
                  <c:v>41290</c:v>
                </c:pt>
                <c:pt idx="12">
                  <c:v>41291</c:v>
                </c:pt>
                <c:pt idx="13">
                  <c:v>41292</c:v>
                </c:pt>
                <c:pt idx="14">
                  <c:v>41295</c:v>
                </c:pt>
                <c:pt idx="15">
                  <c:v>41296</c:v>
                </c:pt>
                <c:pt idx="16">
                  <c:v>41297</c:v>
                </c:pt>
                <c:pt idx="17">
                  <c:v>41298</c:v>
                </c:pt>
                <c:pt idx="18">
                  <c:v>41299</c:v>
                </c:pt>
                <c:pt idx="19">
                  <c:v>41302</c:v>
                </c:pt>
                <c:pt idx="20">
                  <c:v>41303</c:v>
                </c:pt>
                <c:pt idx="21">
                  <c:v>41304</c:v>
                </c:pt>
                <c:pt idx="22">
                  <c:v>41305</c:v>
                </c:pt>
                <c:pt idx="23">
                  <c:v>41306</c:v>
                </c:pt>
                <c:pt idx="24">
                  <c:v>41309</c:v>
                </c:pt>
                <c:pt idx="25">
                  <c:v>41310</c:v>
                </c:pt>
                <c:pt idx="26">
                  <c:v>41311</c:v>
                </c:pt>
                <c:pt idx="27">
                  <c:v>41312</c:v>
                </c:pt>
                <c:pt idx="28">
                  <c:v>41313</c:v>
                </c:pt>
                <c:pt idx="29">
                  <c:v>41316</c:v>
                </c:pt>
                <c:pt idx="30">
                  <c:v>41317</c:v>
                </c:pt>
                <c:pt idx="31">
                  <c:v>41318</c:v>
                </c:pt>
                <c:pt idx="32">
                  <c:v>41319</c:v>
                </c:pt>
                <c:pt idx="33">
                  <c:v>41320</c:v>
                </c:pt>
                <c:pt idx="34">
                  <c:v>41323</c:v>
                </c:pt>
                <c:pt idx="35">
                  <c:v>41324</c:v>
                </c:pt>
                <c:pt idx="36">
                  <c:v>41325</c:v>
                </c:pt>
                <c:pt idx="37">
                  <c:v>41326</c:v>
                </c:pt>
                <c:pt idx="38">
                  <c:v>41327</c:v>
                </c:pt>
                <c:pt idx="39">
                  <c:v>41330</c:v>
                </c:pt>
                <c:pt idx="40">
                  <c:v>41331</c:v>
                </c:pt>
                <c:pt idx="41">
                  <c:v>41332</c:v>
                </c:pt>
                <c:pt idx="42">
                  <c:v>41333</c:v>
                </c:pt>
                <c:pt idx="43">
                  <c:v>41334</c:v>
                </c:pt>
                <c:pt idx="44">
                  <c:v>41337</c:v>
                </c:pt>
                <c:pt idx="45">
                  <c:v>41338</c:v>
                </c:pt>
                <c:pt idx="46">
                  <c:v>41339</c:v>
                </c:pt>
                <c:pt idx="47">
                  <c:v>41340</c:v>
                </c:pt>
                <c:pt idx="48">
                  <c:v>41341</c:v>
                </c:pt>
                <c:pt idx="49">
                  <c:v>41344</c:v>
                </c:pt>
                <c:pt idx="50">
                  <c:v>41345</c:v>
                </c:pt>
                <c:pt idx="51">
                  <c:v>41346</c:v>
                </c:pt>
                <c:pt idx="52">
                  <c:v>41347</c:v>
                </c:pt>
                <c:pt idx="53">
                  <c:v>41348</c:v>
                </c:pt>
                <c:pt idx="54">
                  <c:v>41351</c:v>
                </c:pt>
                <c:pt idx="55">
                  <c:v>41352</c:v>
                </c:pt>
                <c:pt idx="56">
                  <c:v>41353</c:v>
                </c:pt>
                <c:pt idx="57">
                  <c:v>41354</c:v>
                </c:pt>
                <c:pt idx="58">
                  <c:v>41355</c:v>
                </c:pt>
                <c:pt idx="59">
                  <c:v>41358</c:v>
                </c:pt>
                <c:pt idx="60">
                  <c:v>41359</c:v>
                </c:pt>
                <c:pt idx="61">
                  <c:v>41361</c:v>
                </c:pt>
                <c:pt idx="62">
                  <c:v>41365</c:v>
                </c:pt>
                <c:pt idx="63">
                  <c:v>41366</c:v>
                </c:pt>
                <c:pt idx="64">
                  <c:v>41367</c:v>
                </c:pt>
                <c:pt idx="65">
                  <c:v>41368</c:v>
                </c:pt>
                <c:pt idx="66">
                  <c:v>41369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41379</c:v>
                </c:pt>
                <c:pt idx="73">
                  <c:v>41380</c:v>
                </c:pt>
                <c:pt idx="74">
                  <c:v>41381</c:v>
                </c:pt>
                <c:pt idx="75">
                  <c:v>41382</c:v>
                </c:pt>
                <c:pt idx="76">
                  <c:v>41386</c:v>
                </c:pt>
                <c:pt idx="77">
                  <c:v>41387</c:v>
                </c:pt>
                <c:pt idx="78">
                  <c:v>41389</c:v>
                </c:pt>
                <c:pt idx="79">
                  <c:v>41390</c:v>
                </c:pt>
                <c:pt idx="80">
                  <c:v>41393</c:v>
                </c:pt>
                <c:pt idx="81">
                  <c:v>41394</c:v>
                </c:pt>
                <c:pt idx="82">
                  <c:v>41396</c:v>
                </c:pt>
                <c:pt idx="83">
                  <c:v>41397</c:v>
                </c:pt>
                <c:pt idx="84">
                  <c:v>41400</c:v>
                </c:pt>
                <c:pt idx="85">
                  <c:v>41401</c:v>
                </c:pt>
                <c:pt idx="86">
                  <c:v>41402</c:v>
                </c:pt>
                <c:pt idx="87">
                  <c:v>41403</c:v>
                </c:pt>
                <c:pt idx="88">
                  <c:v>41404</c:v>
                </c:pt>
                <c:pt idx="89">
                  <c:v>41405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41414</c:v>
                </c:pt>
                <c:pt idx="96">
                  <c:v>41415</c:v>
                </c:pt>
                <c:pt idx="97">
                  <c:v>41416</c:v>
                </c:pt>
                <c:pt idx="98">
                  <c:v>41417</c:v>
                </c:pt>
                <c:pt idx="99">
                  <c:v>41418</c:v>
                </c:pt>
                <c:pt idx="100">
                  <c:v>41421</c:v>
                </c:pt>
                <c:pt idx="101">
                  <c:v>41422</c:v>
                </c:pt>
                <c:pt idx="102">
                  <c:v>41423</c:v>
                </c:pt>
                <c:pt idx="103">
                  <c:v>41424</c:v>
                </c:pt>
                <c:pt idx="104">
                  <c:v>41425</c:v>
                </c:pt>
                <c:pt idx="105">
                  <c:v>41428</c:v>
                </c:pt>
                <c:pt idx="106">
                  <c:v>41429</c:v>
                </c:pt>
                <c:pt idx="107">
                  <c:v>41430</c:v>
                </c:pt>
                <c:pt idx="108">
                  <c:v>41431</c:v>
                </c:pt>
                <c:pt idx="109">
                  <c:v>41432</c:v>
                </c:pt>
                <c:pt idx="110">
                  <c:v>41435</c:v>
                </c:pt>
                <c:pt idx="111">
                  <c:v>41436</c:v>
                </c:pt>
                <c:pt idx="112">
                  <c:v>41437</c:v>
                </c:pt>
                <c:pt idx="113">
                  <c:v>41438</c:v>
                </c:pt>
                <c:pt idx="114">
                  <c:v>41439</c:v>
                </c:pt>
                <c:pt idx="115">
                  <c:v>41442</c:v>
                </c:pt>
                <c:pt idx="116">
                  <c:v>41443</c:v>
                </c:pt>
                <c:pt idx="117">
                  <c:v>41444</c:v>
                </c:pt>
                <c:pt idx="118">
                  <c:v>41445</c:v>
                </c:pt>
                <c:pt idx="119">
                  <c:v>41446</c:v>
                </c:pt>
                <c:pt idx="120">
                  <c:v>41449</c:v>
                </c:pt>
                <c:pt idx="121">
                  <c:v>41450</c:v>
                </c:pt>
                <c:pt idx="122">
                  <c:v>41451</c:v>
                </c:pt>
                <c:pt idx="123">
                  <c:v>41452</c:v>
                </c:pt>
                <c:pt idx="124">
                  <c:v>41453</c:v>
                </c:pt>
                <c:pt idx="125">
                  <c:v>41456</c:v>
                </c:pt>
                <c:pt idx="126">
                  <c:v>41457</c:v>
                </c:pt>
                <c:pt idx="127">
                  <c:v>41458</c:v>
                </c:pt>
                <c:pt idx="128">
                  <c:v>41459</c:v>
                </c:pt>
                <c:pt idx="129">
                  <c:v>41460</c:v>
                </c:pt>
                <c:pt idx="130">
                  <c:v>41463</c:v>
                </c:pt>
                <c:pt idx="131">
                  <c:v>41464</c:v>
                </c:pt>
                <c:pt idx="132">
                  <c:v>41465</c:v>
                </c:pt>
                <c:pt idx="133">
                  <c:v>41466</c:v>
                </c:pt>
                <c:pt idx="134">
                  <c:v>41467</c:v>
                </c:pt>
                <c:pt idx="135">
                  <c:v>41470</c:v>
                </c:pt>
                <c:pt idx="136">
                  <c:v>41471</c:v>
                </c:pt>
                <c:pt idx="137">
                  <c:v>41472</c:v>
                </c:pt>
                <c:pt idx="138">
                  <c:v>41473</c:v>
                </c:pt>
                <c:pt idx="139">
                  <c:v>41474</c:v>
                </c:pt>
                <c:pt idx="140">
                  <c:v>41477</c:v>
                </c:pt>
                <c:pt idx="141">
                  <c:v>41478</c:v>
                </c:pt>
                <c:pt idx="142">
                  <c:v>41479</c:v>
                </c:pt>
                <c:pt idx="143">
                  <c:v>41480</c:v>
                </c:pt>
                <c:pt idx="144">
                  <c:v>41481</c:v>
                </c:pt>
                <c:pt idx="145">
                  <c:v>41484</c:v>
                </c:pt>
                <c:pt idx="146">
                  <c:v>41485</c:v>
                </c:pt>
                <c:pt idx="147">
                  <c:v>41486</c:v>
                </c:pt>
                <c:pt idx="148">
                  <c:v>41487</c:v>
                </c:pt>
                <c:pt idx="149">
                  <c:v>41488</c:v>
                </c:pt>
                <c:pt idx="150">
                  <c:v>41491</c:v>
                </c:pt>
                <c:pt idx="151">
                  <c:v>41492</c:v>
                </c:pt>
                <c:pt idx="152">
                  <c:v>41493</c:v>
                </c:pt>
                <c:pt idx="153">
                  <c:v>41494</c:v>
                </c:pt>
                <c:pt idx="154">
                  <c:v>41498</c:v>
                </c:pt>
                <c:pt idx="155">
                  <c:v>41499</c:v>
                </c:pt>
                <c:pt idx="156">
                  <c:v>41500</c:v>
                </c:pt>
                <c:pt idx="157">
                  <c:v>41502</c:v>
                </c:pt>
                <c:pt idx="158">
                  <c:v>41505</c:v>
                </c:pt>
                <c:pt idx="159">
                  <c:v>41506</c:v>
                </c:pt>
                <c:pt idx="160">
                  <c:v>41507</c:v>
                </c:pt>
                <c:pt idx="161">
                  <c:v>41508</c:v>
                </c:pt>
                <c:pt idx="162">
                  <c:v>41509</c:v>
                </c:pt>
                <c:pt idx="163">
                  <c:v>41512</c:v>
                </c:pt>
                <c:pt idx="164">
                  <c:v>41513</c:v>
                </c:pt>
                <c:pt idx="165">
                  <c:v>41514</c:v>
                </c:pt>
                <c:pt idx="166">
                  <c:v>41515</c:v>
                </c:pt>
                <c:pt idx="167">
                  <c:v>41516</c:v>
                </c:pt>
                <c:pt idx="168">
                  <c:v>41519</c:v>
                </c:pt>
                <c:pt idx="169">
                  <c:v>41520</c:v>
                </c:pt>
                <c:pt idx="170">
                  <c:v>41521</c:v>
                </c:pt>
                <c:pt idx="171">
                  <c:v>41522</c:v>
                </c:pt>
                <c:pt idx="172">
                  <c:v>41523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41535</c:v>
                </c:pt>
                <c:pt idx="180">
                  <c:v>41536</c:v>
                </c:pt>
                <c:pt idx="181">
                  <c:v>41537</c:v>
                </c:pt>
                <c:pt idx="182">
                  <c:v>41540</c:v>
                </c:pt>
                <c:pt idx="183">
                  <c:v>41541</c:v>
                </c:pt>
                <c:pt idx="184">
                  <c:v>41542</c:v>
                </c:pt>
                <c:pt idx="185">
                  <c:v>41543</c:v>
                </c:pt>
                <c:pt idx="186">
                  <c:v>41544</c:v>
                </c:pt>
                <c:pt idx="187">
                  <c:v>41547</c:v>
                </c:pt>
                <c:pt idx="188">
                  <c:v>41548</c:v>
                </c:pt>
                <c:pt idx="189">
                  <c:v>41550</c:v>
                </c:pt>
                <c:pt idx="190">
                  <c:v>41551</c:v>
                </c:pt>
                <c:pt idx="191">
                  <c:v>41554</c:v>
                </c:pt>
                <c:pt idx="192">
                  <c:v>41555</c:v>
                </c:pt>
                <c:pt idx="193">
                  <c:v>41556</c:v>
                </c:pt>
                <c:pt idx="194">
                  <c:v>41557</c:v>
                </c:pt>
                <c:pt idx="195">
                  <c:v>41558</c:v>
                </c:pt>
                <c:pt idx="196">
                  <c:v>41561</c:v>
                </c:pt>
                <c:pt idx="197">
                  <c:v>41562</c:v>
                </c:pt>
                <c:pt idx="198">
                  <c:v>41564</c:v>
                </c:pt>
                <c:pt idx="199">
                  <c:v>41565</c:v>
                </c:pt>
                <c:pt idx="200">
                  <c:v>41568</c:v>
                </c:pt>
                <c:pt idx="201">
                  <c:v>41569</c:v>
                </c:pt>
                <c:pt idx="202">
                  <c:v>41570</c:v>
                </c:pt>
                <c:pt idx="203">
                  <c:v>41571</c:v>
                </c:pt>
                <c:pt idx="204">
                  <c:v>41572</c:v>
                </c:pt>
                <c:pt idx="205">
                  <c:v>41575</c:v>
                </c:pt>
                <c:pt idx="206">
                  <c:v>41576</c:v>
                </c:pt>
                <c:pt idx="207">
                  <c:v>41577</c:v>
                </c:pt>
                <c:pt idx="208">
                  <c:v>41578</c:v>
                </c:pt>
                <c:pt idx="209">
                  <c:v>41579</c:v>
                </c:pt>
                <c:pt idx="210">
                  <c:v>41581</c:v>
                </c:pt>
                <c:pt idx="211">
                  <c:v>41583</c:v>
                </c:pt>
                <c:pt idx="212">
                  <c:v>41584</c:v>
                </c:pt>
                <c:pt idx="213">
                  <c:v>41585</c:v>
                </c:pt>
                <c:pt idx="214">
                  <c:v>41586</c:v>
                </c:pt>
                <c:pt idx="215">
                  <c:v>41589</c:v>
                </c:pt>
                <c:pt idx="216">
                  <c:v>41590</c:v>
                </c:pt>
                <c:pt idx="217">
                  <c:v>41591</c:v>
                </c:pt>
                <c:pt idx="218">
                  <c:v>41592</c:v>
                </c:pt>
                <c:pt idx="219">
                  <c:v>41596</c:v>
                </c:pt>
                <c:pt idx="220">
                  <c:v>41597</c:v>
                </c:pt>
                <c:pt idx="221">
                  <c:v>41598</c:v>
                </c:pt>
                <c:pt idx="222">
                  <c:v>41599</c:v>
                </c:pt>
                <c:pt idx="223">
                  <c:v>41600</c:v>
                </c:pt>
                <c:pt idx="224">
                  <c:v>41603</c:v>
                </c:pt>
                <c:pt idx="225">
                  <c:v>41604</c:v>
                </c:pt>
                <c:pt idx="226">
                  <c:v>41605</c:v>
                </c:pt>
                <c:pt idx="227">
                  <c:v>41606</c:v>
                </c:pt>
                <c:pt idx="228">
                  <c:v>41607</c:v>
                </c:pt>
                <c:pt idx="229">
                  <c:v>41610</c:v>
                </c:pt>
                <c:pt idx="230">
                  <c:v>41611</c:v>
                </c:pt>
                <c:pt idx="231">
                  <c:v>41612</c:v>
                </c:pt>
                <c:pt idx="232">
                  <c:v>41613</c:v>
                </c:pt>
                <c:pt idx="233">
                  <c:v>41614</c:v>
                </c:pt>
                <c:pt idx="234">
                  <c:v>41617</c:v>
                </c:pt>
                <c:pt idx="235">
                  <c:v>41618</c:v>
                </c:pt>
                <c:pt idx="236">
                  <c:v>41619</c:v>
                </c:pt>
                <c:pt idx="237">
                  <c:v>41620</c:v>
                </c:pt>
                <c:pt idx="238">
                  <c:v>41621</c:v>
                </c:pt>
                <c:pt idx="239">
                  <c:v>41624</c:v>
                </c:pt>
                <c:pt idx="240">
                  <c:v>41625</c:v>
                </c:pt>
                <c:pt idx="241">
                  <c:v>41626</c:v>
                </c:pt>
                <c:pt idx="242">
                  <c:v>41627</c:v>
                </c:pt>
                <c:pt idx="243">
                  <c:v>41628</c:v>
                </c:pt>
                <c:pt idx="244">
                  <c:v>41631</c:v>
                </c:pt>
                <c:pt idx="245">
                  <c:v>41632</c:v>
                </c:pt>
                <c:pt idx="246">
                  <c:v>41634</c:v>
                </c:pt>
                <c:pt idx="247">
                  <c:v>41635</c:v>
                </c:pt>
                <c:pt idx="248">
                  <c:v>41638</c:v>
                </c:pt>
                <c:pt idx="249">
                  <c:v>41639</c:v>
                </c:pt>
              </c:numCache>
            </c:numRef>
          </c:cat>
          <c:val>
            <c:numRef>
              <c:f>TradeList!$AN$4:$AN$253</c:f>
              <c:numCache>
                <c:formatCode>#,##0.0</c:formatCode>
                <c:ptCount val="250"/>
                <c:pt idx="0" formatCode="0.0">
                  <c:v>1000000</c:v>
                </c:pt>
                <c:pt idx="1">
                  <c:v>1000000</c:v>
                </c:pt>
                <c:pt idx="2">
                  <c:v>1000000</c:v>
                </c:pt>
                <c:pt idx="3">
                  <c:v>1000000</c:v>
                </c:pt>
                <c:pt idx="4">
                  <c:v>1000000</c:v>
                </c:pt>
                <c:pt idx="5">
                  <c:v>1000000</c:v>
                </c:pt>
                <c:pt idx="6">
                  <c:v>1000000</c:v>
                </c:pt>
                <c:pt idx="7">
                  <c:v>1000000</c:v>
                </c:pt>
                <c:pt idx="8">
                  <c:v>1000000</c:v>
                </c:pt>
                <c:pt idx="9">
                  <c:v>1000000</c:v>
                </c:pt>
                <c:pt idx="10">
                  <c:v>1000000</c:v>
                </c:pt>
                <c:pt idx="11">
                  <c:v>1000000</c:v>
                </c:pt>
                <c:pt idx="12">
                  <c:v>1000000</c:v>
                </c:pt>
                <c:pt idx="13">
                  <c:v>1011302.9182249999</c:v>
                </c:pt>
                <c:pt idx="14">
                  <c:v>1011302.9182249999</c:v>
                </c:pt>
                <c:pt idx="15">
                  <c:v>1011302.9182249999</c:v>
                </c:pt>
                <c:pt idx="16">
                  <c:v>1011302.9182249999</c:v>
                </c:pt>
                <c:pt idx="17">
                  <c:v>1021274.5337249999</c:v>
                </c:pt>
                <c:pt idx="18">
                  <c:v>1021274.5337249999</c:v>
                </c:pt>
                <c:pt idx="19">
                  <c:v>1021274.5337249999</c:v>
                </c:pt>
                <c:pt idx="20">
                  <c:v>1027803.8796999998</c:v>
                </c:pt>
                <c:pt idx="21">
                  <c:v>1027803.8796999998</c:v>
                </c:pt>
                <c:pt idx="22">
                  <c:v>1027803.8796999998</c:v>
                </c:pt>
                <c:pt idx="23">
                  <c:v>1027803.8796999998</c:v>
                </c:pt>
                <c:pt idx="24">
                  <c:v>1027803.8796999998</c:v>
                </c:pt>
                <c:pt idx="25">
                  <c:v>1027803.8796999998</c:v>
                </c:pt>
                <c:pt idx="26">
                  <c:v>1027803.8796999998</c:v>
                </c:pt>
                <c:pt idx="27">
                  <c:v>1027803.8796999998</c:v>
                </c:pt>
                <c:pt idx="28">
                  <c:v>1027803.8796999998</c:v>
                </c:pt>
                <c:pt idx="29">
                  <c:v>1045586.1769249998</c:v>
                </c:pt>
                <c:pt idx="30">
                  <c:v>1045586.1769249998</c:v>
                </c:pt>
                <c:pt idx="31">
                  <c:v>1045586.1769249998</c:v>
                </c:pt>
                <c:pt idx="32">
                  <c:v>1045586.1769249998</c:v>
                </c:pt>
                <c:pt idx="33">
                  <c:v>1045586.1769249998</c:v>
                </c:pt>
                <c:pt idx="34">
                  <c:v>1045586.1769249998</c:v>
                </c:pt>
                <c:pt idx="35">
                  <c:v>1045586.1769249998</c:v>
                </c:pt>
                <c:pt idx="36">
                  <c:v>1045586.1769249998</c:v>
                </c:pt>
                <c:pt idx="37">
                  <c:v>1053278.3383749998</c:v>
                </c:pt>
                <c:pt idx="38">
                  <c:v>1053278.3383749998</c:v>
                </c:pt>
                <c:pt idx="39">
                  <c:v>1053278.3383749998</c:v>
                </c:pt>
                <c:pt idx="40">
                  <c:v>1053278.3383749998</c:v>
                </c:pt>
                <c:pt idx="41">
                  <c:v>1064414.3054749998</c:v>
                </c:pt>
                <c:pt idx="42">
                  <c:v>1064414.3054749998</c:v>
                </c:pt>
                <c:pt idx="43">
                  <c:v>1064414.3054749998</c:v>
                </c:pt>
                <c:pt idx="44">
                  <c:v>1064414.3054749998</c:v>
                </c:pt>
                <c:pt idx="45">
                  <c:v>1064414.3054749998</c:v>
                </c:pt>
                <c:pt idx="46">
                  <c:v>1064414.3054749998</c:v>
                </c:pt>
                <c:pt idx="47">
                  <c:v>1076711.0832749999</c:v>
                </c:pt>
                <c:pt idx="48">
                  <c:v>1076711.0832749999</c:v>
                </c:pt>
                <c:pt idx="49">
                  <c:v>1076711.0832749999</c:v>
                </c:pt>
                <c:pt idx="50">
                  <c:v>1076711.0832749999</c:v>
                </c:pt>
                <c:pt idx="51">
                  <c:v>1076711.0832749999</c:v>
                </c:pt>
                <c:pt idx="52">
                  <c:v>1076711.0832749999</c:v>
                </c:pt>
                <c:pt idx="53">
                  <c:v>1076711.0832749999</c:v>
                </c:pt>
                <c:pt idx="54">
                  <c:v>1076711.0832749999</c:v>
                </c:pt>
                <c:pt idx="55">
                  <c:v>1086676.0111749999</c:v>
                </c:pt>
                <c:pt idx="56">
                  <c:v>1086676.0111749999</c:v>
                </c:pt>
                <c:pt idx="57">
                  <c:v>1086676.0111749999</c:v>
                </c:pt>
                <c:pt idx="58">
                  <c:v>1086676.0111749999</c:v>
                </c:pt>
                <c:pt idx="59">
                  <c:v>1086676.0111749999</c:v>
                </c:pt>
                <c:pt idx="60">
                  <c:v>1086676.0111749999</c:v>
                </c:pt>
                <c:pt idx="61">
                  <c:v>1086676.0111749999</c:v>
                </c:pt>
                <c:pt idx="62">
                  <c:v>1086676.0111749999</c:v>
                </c:pt>
                <c:pt idx="63">
                  <c:v>1092910.8474249998</c:v>
                </c:pt>
                <c:pt idx="64">
                  <c:v>1092910.8474249998</c:v>
                </c:pt>
                <c:pt idx="65">
                  <c:v>1092910.8474249998</c:v>
                </c:pt>
                <c:pt idx="66">
                  <c:v>1092910.8474249998</c:v>
                </c:pt>
                <c:pt idx="67">
                  <c:v>1092910.8474249998</c:v>
                </c:pt>
                <c:pt idx="68">
                  <c:v>1092910.8474249998</c:v>
                </c:pt>
                <c:pt idx="69">
                  <c:v>1092910.8474249998</c:v>
                </c:pt>
                <c:pt idx="70">
                  <c:v>1092910.8474249998</c:v>
                </c:pt>
                <c:pt idx="71">
                  <c:v>1092910.8474249998</c:v>
                </c:pt>
                <c:pt idx="72">
                  <c:v>1092910.8474249998</c:v>
                </c:pt>
                <c:pt idx="73">
                  <c:v>1092910.8474249998</c:v>
                </c:pt>
                <c:pt idx="74">
                  <c:v>1092910.8474249998</c:v>
                </c:pt>
                <c:pt idx="75">
                  <c:v>1079041.3217249999</c:v>
                </c:pt>
                <c:pt idx="76">
                  <c:v>1079041.3217249999</c:v>
                </c:pt>
                <c:pt idx="77">
                  <c:v>1079041.3217249999</c:v>
                </c:pt>
                <c:pt idx="78">
                  <c:v>1079041.3217249999</c:v>
                </c:pt>
                <c:pt idx="79">
                  <c:v>1079041.3217249999</c:v>
                </c:pt>
                <c:pt idx="80">
                  <c:v>1079041.3217249999</c:v>
                </c:pt>
                <c:pt idx="81">
                  <c:v>1079041.3217249999</c:v>
                </c:pt>
                <c:pt idx="82">
                  <c:v>1079041.3217249999</c:v>
                </c:pt>
                <c:pt idx="83">
                  <c:v>1079041.3217249999</c:v>
                </c:pt>
                <c:pt idx="84">
                  <c:v>1079041.3217249999</c:v>
                </c:pt>
                <c:pt idx="85">
                  <c:v>1082418.273875</c:v>
                </c:pt>
                <c:pt idx="86">
                  <c:v>1082418.273875</c:v>
                </c:pt>
                <c:pt idx="87">
                  <c:v>1082418.273875</c:v>
                </c:pt>
                <c:pt idx="88">
                  <c:v>1090852.397225</c:v>
                </c:pt>
                <c:pt idx="89">
                  <c:v>1090852.397225</c:v>
                </c:pt>
                <c:pt idx="90">
                  <c:v>1090852.397225</c:v>
                </c:pt>
                <c:pt idx="91">
                  <c:v>1090852.397225</c:v>
                </c:pt>
                <c:pt idx="92">
                  <c:v>1090852.397225</c:v>
                </c:pt>
                <c:pt idx="93">
                  <c:v>1096836.2417749998</c:v>
                </c:pt>
                <c:pt idx="94">
                  <c:v>1096836.2417749998</c:v>
                </c:pt>
                <c:pt idx="95">
                  <c:v>1096836.2417749998</c:v>
                </c:pt>
                <c:pt idx="96">
                  <c:v>1096836.2417749998</c:v>
                </c:pt>
                <c:pt idx="97">
                  <c:v>1096836.2417749998</c:v>
                </c:pt>
                <c:pt idx="98">
                  <c:v>1096836.2417749998</c:v>
                </c:pt>
                <c:pt idx="99">
                  <c:v>1096836.2417749998</c:v>
                </c:pt>
                <c:pt idx="100">
                  <c:v>1096836.2417749998</c:v>
                </c:pt>
                <c:pt idx="101">
                  <c:v>1096836.2417749998</c:v>
                </c:pt>
                <c:pt idx="102">
                  <c:v>1096883.7264249998</c:v>
                </c:pt>
                <c:pt idx="103">
                  <c:v>1096883.7264249998</c:v>
                </c:pt>
                <c:pt idx="104">
                  <c:v>1096883.7264249998</c:v>
                </c:pt>
                <c:pt idx="105">
                  <c:v>1096883.7264249998</c:v>
                </c:pt>
                <c:pt idx="106">
                  <c:v>1096883.7264249998</c:v>
                </c:pt>
                <c:pt idx="107">
                  <c:v>1096883.7264249998</c:v>
                </c:pt>
                <c:pt idx="108">
                  <c:v>1096883.7264249998</c:v>
                </c:pt>
                <c:pt idx="109">
                  <c:v>1096883.7264249998</c:v>
                </c:pt>
                <c:pt idx="110">
                  <c:v>1095593.8095999998</c:v>
                </c:pt>
                <c:pt idx="111">
                  <c:v>1095593.8095999998</c:v>
                </c:pt>
                <c:pt idx="112">
                  <c:v>1095593.8095999998</c:v>
                </c:pt>
                <c:pt idx="113">
                  <c:v>1095593.8095999998</c:v>
                </c:pt>
                <c:pt idx="114">
                  <c:v>1095593.8095999998</c:v>
                </c:pt>
                <c:pt idx="115">
                  <c:v>1095593.8095999998</c:v>
                </c:pt>
                <c:pt idx="116">
                  <c:v>1095593.8095999998</c:v>
                </c:pt>
                <c:pt idx="117">
                  <c:v>1095593.8095999998</c:v>
                </c:pt>
                <c:pt idx="118">
                  <c:v>1095593.8095999998</c:v>
                </c:pt>
                <c:pt idx="119">
                  <c:v>1095593.8095999998</c:v>
                </c:pt>
                <c:pt idx="120">
                  <c:v>1095593.8095999998</c:v>
                </c:pt>
                <c:pt idx="121">
                  <c:v>1095593.8095999998</c:v>
                </c:pt>
                <c:pt idx="122">
                  <c:v>1095593.8095999998</c:v>
                </c:pt>
                <c:pt idx="123">
                  <c:v>1095593.8095999998</c:v>
                </c:pt>
                <c:pt idx="124">
                  <c:v>1095593.8095999998</c:v>
                </c:pt>
                <c:pt idx="125">
                  <c:v>1095593.8095999998</c:v>
                </c:pt>
                <c:pt idx="126">
                  <c:v>1095593.8095999998</c:v>
                </c:pt>
                <c:pt idx="127">
                  <c:v>1095593.8095999998</c:v>
                </c:pt>
                <c:pt idx="128">
                  <c:v>1079508.3185999996</c:v>
                </c:pt>
                <c:pt idx="129">
                  <c:v>1079508.3185999996</c:v>
                </c:pt>
                <c:pt idx="130">
                  <c:v>1079508.3185999996</c:v>
                </c:pt>
                <c:pt idx="131">
                  <c:v>1079508.3185999996</c:v>
                </c:pt>
                <c:pt idx="132">
                  <c:v>1079508.3185999996</c:v>
                </c:pt>
                <c:pt idx="133">
                  <c:v>1079508.3185999996</c:v>
                </c:pt>
                <c:pt idx="134">
                  <c:v>1079508.3185999996</c:v>
                </c:pt>
                <c:pt idx="135">
                  <c:v>1079508.3185999996</c:v>
                </c:pt>
                <c:pt idx="136">
                  <c:v>1079508.3185999996</c:v>
                </c:pt>
                <c:pt idx="137">
                  <c:v>1079508.3185999996</c:v>
                </c:pt>
                <c:pt idx="138">
                  <c:v>1079508.3185999996</c:v>
                </c:pt>
                <c:pt idx="139">
                  <c:v>1079508.3185999996</c:v>
                </c:pt>
                <c:pt idx="140">
                  <c:v>1079508.3185999996</c:v>
                </c:pt>
                <c:pt idx="141">
                  <c:v>1079508.3185999996</c:v>
                </c:pt>
                <c:pt idx="142">
                  <c:v>1055047.3158499997</c:v>
                </c:pt>
                <c:pt idx="143">
                  <c:v>1055047.3158499997</c:v>
                </c:pt>
                <c:pt idx="144">
                  <c:v>1055047.3158499997</c:v>
                </c:pt>
                <c:pt idx="145">
                  <c:v>1055047.3158499997</c:v>
                </c:pt>
                <c:pt idx="146">
                  <c:v>1055047.3158499997</c:v>
                </c:pt>
                <c:pt idx="147">
                  <c:v>1055047.3158499997</c:v>
                </c:pt>
                <c:pt idx="148">
                  <c:v>1055047.3158499997</c:v>
                </c:pt>
                <c:pt idx="149">
                  <c:v>1055047.3158499997</c:v>
                </c:pt>
                <c:pt idx="150">
                  <c:v>1055047.3158499997</c:v>
                </c:pt>
                <c:pt idx="151">
                  <c:v>1060111.2949249996</c:v>
                </c:pt>
                <c:pt idx="152">
                  <c:v>1060111.2949249996</c:v>
                </c:pt>
                <c:pt idx="153">
                  <c:v>1060111.2949249996</c:v>
                </c:pt>
                <c:pt idx="154">
                  <c:v>1087232.1968749994</c:v>
                </c:pt>
                <c:pt idx="155">
                  <c:v>1087232.1968749994</c:v>
                </c:pt>
                <c:pt idx="156">
                  <c:v>1087232.1968749994</c:v>
                </c:pt>
                <c:pt idx="157">
                  <c:v>1087232.1968749994</c:v>
                </c:pt>
                <c:pt idx="158">
                  <c:v>1087232.1968749994</c:v>
                </c:pt>
                <c:pt idx="159">
                  <c:v>1087232.1968749994</c:v>
                </c:pt>
                <c:pt idx="160">
                  <c:v>1087232.1968749994</c:v>
                </c:pt>
                <c:pt idx="161">
                  <c:v>1087232.1968749994</c:v>
                </c:pt>
                <c:pt idx="162">
                  <c:v>1087232.1968749994</c:v>
                </c:pt>
                <c:pt idx="163">
                  <c:v>1087232.1968749994</c:v>
                </c:pt>
                <c:pt idx="164">
                  <c:v>1087232.1968749994</c:v>
                </c:pt>
                <c:pt idx="165">
                  <c:v>1087232.1968749994</c:v>
                </c:pt>
                <c:pt idx="166">
                  <c:v>1087232.1968749994</c:v>
                </c:pt>
                <c:pt idx="167">
                  <c:v>1087232.1968749994</c:v>
                </c:pt>
                <c:pt idx="168">
                  <c:v>1100495.8203999994</c:v>
                </c:pt>
                <c:pt idx="169">
                  <c:v>1100495.8203999994</c:v>
                </c:pt>
                <c:pt idx="170">
                  <c:v>1100495.8203999994</c:v>
                </c:pt>
                <c:pt idx="171">
                  <c:v>1100495.8203999994</c:v>
                </c:pt>
                <c:pt idx="172">
                  <c:v>1100495.8203999994</c:v>
                </c:pt>
                <c:pt idx="173">
                  <c:v>1100495.8203999994</c:v>
                </c:pt>
                <c:pt idx="174">
                  <c:v>1100495.8203999994</c:v>
                </c:pt>
                <c:pt idx="175">
                  <c:v>1100495.8203999994</c:v>
                </c:pt>
                <c:pt idx="176">
                  <c:v>1100495.8203999994</c:v>
                </c:pt>
                <c:pt idx="177">
                  <c:v>1100495.8203999994</c:v>
                </c:pt>
                <c:pt idx="178">
                  <c:v>1102367.5372749993</c:v>
                </c:pt>
                <c:pt idx="179">
                  <c:v>1102367.5372749993</c:v>
                </c:pt>
                <c:pt idx="180">
                  <c:v>1102367.5372749993</c:v>
                </c:pt>
                <c:pt idx="181">
                  <c:v>1102367.5372749993</c:v>
                </c:pt>
                <c:pt idx="182">
                  <c:v>1102367.5372749993</c:v>
                </c:pt>
                <c:pt idx="183">
                  <c:v>1102367.5372749993</c:v>
                </c:pt>
                <c:pt idx="184">
                  <c:v>1113140.6625999992</c:v>
                </c:pt>
                <c:pt idx="185">
                  <c:v>1113140.6625999992</c:v>
                </c:pt>
                <c:pt idx="186">
                  <c:v>1113140.6625999992</c:v>
                </c:pt>
                <c:pt idx="187">
                  <c:v>1113140.6625999992</c:v>
                </c:pt>
                <c:pt idx="188">
                  <c:v>1113140.6625999992</c:v>
                </c:pt>
                <c:pt idx="189">
                  <c:v>1113140.6625999992</c:v>
                </c:pt>
                <c:pt idx="190">
                  <c:v>1125209.5775249992</c:v>
                </c:pt>
                <c:pt idx="191">
                  <c:v>1125209.5775249992</c:v>
                </c:pt>
                <c:pt idx="192">
                  <c:v>1125209.5775249992</c:v>
                </c:pt>
                <c:pt idx="193">
                  <c:v>1125209.5775249992</c:v>
                </c:pt>
                <c:pt idx="194">
                  <c:v>1125209.5775249992</c:v>
                </c:pt>
                <c:pt idx="195">
                  <c:v>1125209.5775249992</c:v>
                </c:pt>
                <c:pt idx="196">
                  <c:v>1125209.5775249992</c:v>
                </c:pt>
                <c:pt idx="197">
                  <c:v>1125209.5775249992</c:v>
                </c:pt>
                <c:pt idx="198">
                  <c:v>1125209.5775249992</c:v>
                </c:pt>
                <c:pt idx="199">
                  <c:v>1125209.5775249992</c:v>
                </c:pt>
                <c:pt idx="200">
                  <c:v>1125209.5775249992</c:v>
                </c:pt>
                <c:pt idx="201">
                  <c:v>1125209.5775249992</c:v>
                </c:pt>
                <c:pt idx="202">
                  <c:v>1119765.858024999</c:v>
                </c:pt>
                <c:pt idx="203">
                  <c:v>1119765.858024999</c:v>
                </c:pt>
                <c:pt idx="204">
                  <c:v>1119765.858024999</c:v>
                </c:pt>
                <c:pt idx="205">
                  <c:v>1130149.191249999</c:v>
                </c:pt>
                <c:pt idx="206">
                  <c:v>1130149.191249999</c:v>
                </c:pt>
                <c:pt idx="207">
                  <c:v>1130149.191249999</c:v>
                </c:pt>
                <c:pt idx="208">
                  <c:v>1130149.191249999</c:v>
                </c:pt>
                <c:pt idx="209">
                  <c:v>1130149.191249999</c:v>
                </c:pt>
                <c:pt idx="210">
                  <c:v>1130149.191249999</c:v>
                </c:pt>
                <c:pt idx="211">
                  <c:v>1130149.191249999</c:v>
                </c:pt>
                <c:pt idx="212">
                  <c:v>1130149.191249999</c:v>
                </c:pt>
                <c:pt idx="213">
                  <c:v>1130149.191249999</c:v>
                </c:pt>
                <c:pt idx="214">
                  <c:v>1123913.4732499991</c:v>
                </c:pt>
                <c:pt idx="215">
                  <c:v>1123913.4732499991</c:v>
                </c:pt>
                <c:pt idx="216">
                  <c:v>1123913.4732499991</c:v>
                </c:pt>
                <c:pt idx="217">
                  <c:v>1123913.4732499991</c:v>
                </c:pt>
                <c:pt idx="218">
                  <c:v>1123913.4732499991</c:v>
                </c:pt>
                <c:pt idx="219">
                  <c:v>1123913.4732499991</c:v>
                </c:pt>
                <c:pt idx="220">
                  <c:v>1123913.4732499991</c:v>
                </c:pt>
                <c:pt idx="221">
                  <c:v>1128497.3776999991</c:v>
                </c:pt>
                <c:pt idx="222">
                  <c:v>1128497.3776999991</c:v>
                </c:pt>
                <c:pt idx="223">
                  <c:v>1128497.3776999991</c:v>
                </c:pt>
                <c:pt idx="224">
                  <c:v>1128497.3776999991</c:v>
                </c:pt>
                <c:pt idx="225">
                  <c:v>1128497.3776999991</c:v>
                </c:pt>
                <c:pt idx="226">
                  <c:v>1128497.3776999991</c:v>
                </c:pt>
                <c:pt idx="227">
                  <c:v>1128497.3776999991</c:v>
                </c:pt>
                <c:pt idx="228">
                  <c:v>1128497.3776999991</c:v>
                </c:pt>
                <c:pt idx="229">
                  <c:v>1128497.3776999991</c:v>
                </c:pt>
                <c:pt idx="230">
                  <c:v>1128497.3776999991</c:v>
                </c:pt>
                <c:pt idx="231">
                  <c:v>1132344.1355749993</c:v>
                </c:pt>
                <c:pt idx="232">
                  <c:v>1132344.1355749993</c:v>
                </c:pt>
                <c:pt idx="233">
                  <c:v>1132344.1355749993</c:v>
                </c:pt>
                <c:pt idx="234">
                  <c:v>1132344.1355749993</c:v>
                </c:pt>
                <c:pt idx="235">
                  <c:v>1132344.1355749993</c:v>
                </c:pt>
                <c:pt idx="236">
                  <c:v>1132344.1355749993</c:v>
                </c:pt>
                <c:pt idx="237">
                  <c:v>1132344.1355749993</c:v>
                </c:pt>
                <c:pt idx="238">
                  <c:v>1132344.1355749993</c:v>
                </c:pt>
                <c:pt idx="239">
                  <c:v>1132344.1355749993</c:v>
                </c:pt>
                <c:pt idx="240">
                  <c:v>1132344.1355749993</c:v>
                </c:pt>
                <c:pt idx="241">
                  <c:v>1129219.4083249993</c:v>
                </c:pt>
                <c:pt idx="242">
                  <c:v>1129219.4083249993</c:v>
                </c:pt>
                <c:pt idx="243">
                  <c:v>1129219.4083249993</c:v>
                </c:pt>
                <c:pt idx="244">
                  <c:v>1129219.4083249993</c:v>
                </c:pt>
                <c:pt idx="245">
                  <c:v>1129219.4083249993</c:v>
                </c:pt>
                <c:pt idx="246">
                  <c:v>1143865.4948499992</c:v>
                </c:pt>
                <c:pt idx="247">
                  <c:v>1143865.4948499992</c:v>
                </c:pt>
                <c:pt idx="248">
                  <c:v>1154316.9648249992</c:v>
                </c:pt>
                <c:pt idx="249">
                  <c:v>1154316.9648249992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722448"/>
        <c:axId val="791715920"/>
      </c:lineChart>
      <c:dateAx>
        <c:axId val="79172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715920"/>
        <c:crosses val="autoZero"/>
        <c:auto val="1"/>
        <c:lblOffset val="100"/>
        <c:baseTimeUnit val="days"/>
      </c:dateAx>
      <c:valAx>
        <c:axId val="79171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EQUITY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72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701040</xdr:colOff>
      <xdr:row>15</xdr:row>
      <xdr:rowOff>160020</xdr:rowOff>
    </xdr:from>
    <xdr:to>
      <xdr:col>30</xdr:col>
      <xdr:colOff>259080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A7" sqref="A7"/>
    </sheetView>
  </sheetViews>
  <sheetFormatPr defaultRowHeight="14.4" x14ac:dyDescent="0.3"/>
  <sheetData>
    <row r="1" spans="1:23" x14ac:dyDescent="0.3">
      <c r="A1" s="1">
        <v>1</v>
      </c>
      <c r="B1" t="s">
        <v>11</v>
      </c>
    </row>
    <row r="2" spans="1:23" x14ac:dyDescent="0.3">
      <c r="A2" s="1">
        <f t="shared" ref="A2:A14" si="0">A1+1</f>
        <v>2</v>
      </c>
      <c r="B2" t="s">
        <v>0</v>
      </c>
      <c r="H2" t="s">
        <v>14</v>
      </c>
      <c r="J2" t="s">
        <v>15</v>
      </c>
      <c r="L2" t="s">
        <v>16</v>
      </c>
      <c r="Q2" t="s">
        <v>17</v>
      </c>
    </row>
    <row r="3" spans="1:23" x14ac:dyDescent="0.3">
      <c r="A3" s="1">
        <f t="shared" si="0"/>
        <v>3</v>
      </c>
      <c r="B3" t="s">
        <v>12</v>
      </c>
      <c r="H3" t="s">
        <v>18</v>
      </c>
    </row>
    <row r="4" spans="1:23" x14ac:dyDescent="0.3">
      <c r="A4" s="1">
        <f t="shared" si="0"/>
        <v>4</v>
      </c>
      <c r="B4" t="s">
        <v>1</v>
      </c>
      <c r="H4" t="s">
        <v>19</v>
      </c>
    </row>
    <row r="5" spans="1:23" x14ac:dyDescent="0.3">
      <c r="A5" s="1">
        <f t="shared" si="0"/>
        <v>5</v>
      </c>
      <c r="B5" t="s">
        <v>2</v>
      </c>
      <c r="H5" t="s">
        <v>20</v>
      </c>
    </row>
    <row r="6" spans="1:23" x14ac:dyDescent="0.3">
      <c r="A6" s="1">
        <f t="shared" si="0"/>
        <v>6</v>
      </c>
      <c r="B6" t="s">
        <v>3</v>
      </c>
    </row>
    <row r="7" spans="1:23" x14ac:dyDescent="0.3">
      <c r="A7" s="1">
        <f t="shared" si="0"/>
        <v>7</v>
      </c>
      <c r="B7" t="s">
        <v>4</v>
      </c>
      <c r="H7" t="s">
        <v>21</v>
      </c>
    </row>
    <row r="8" spans="1:23" x14ac:dyDescent="0.3">
      <c r="A8" s="1">
        <f t="shared" si="0"/>
        <v>8</v>
      </c>
      <c r="B8" t="s">
        <v>5</v>
      </c>
    </row>
    <row r="9" spans="1:23" x14ac:dyDescent="0.3">
      <c r="A9" s="1">
        <f t="shared" si="0"/>
        <v>9</v>
      </c>
      <c r="B9" t="s">
        <v>6</v>
      </c>
      <c r="K9" t="s">
        <v>22</v>
      </c>
      <c r="O9" t="s">
        <v>23</v>
      </c>
    </row>
    <row r="10" spans="1:23" x14ac:dyDescent="0.3">
      <c r="A10" s="1">
        <f t="shared" si="0"/>
        <v>10</v>
      </c>
      <c r="B10" t="s">
        <v>7</v>
      </c>
    </row>
    <row r="11" spans="1:23" x14ac:dyDescent="0.3">
      <c r="A11" s="1">
        <f t="shared" si="0"/>
        <v>11</v>
      </c>
      <c r="B11" t="s">
        <v>8</v>
      </c>
      <c r="K11" t="s">
        <v>24</v>
      </c>
      <c r="P11" t="s">
        <v>31</v>
      </c>
      <c r="W11" t="s">
        <v>32</v>
      </c>
    </row>
    <row r="12" spans="1:23" x14ac:dyDescent="0.3">
      <c r="A12" s="1">
        <f t="shared" si="0"/>
        <v>12</v>
      </c>
      <c r="B12" t="s">
        <v>9</v>
      </c>
      <c r="I12" t="s">
        <v>33</v>
      </c>
      <c r="M12" t="s">
        <v>34</v>
      </c>
      <c r="P12" t="s">
        <v>35</v>
      </c>
    </row>
    <row r="13" spans="1:23" x14ac:dyDescent="0.3">
      <c r="A13" s="3">
        <f t="shared" si="0"/>
        <v>13</v>
      </c>
      <c r="B13" s="4" t="s">
        <v>13</v>
      </c>
    </row>
    <row r="14" spans="1:23" x14ac:dyDescent="0.3">
      <c r="A14" s="3">
        <f t="shared" si="0"/>
        <v>14</v>
      </c>
      <c r="B14" s="4" t="s">
        <v>10</v>
      </c>
    </row>
    <row r="18" spans="1:12" x14ac:dyDescent="0.3">
      <c r="A18" t="s">
        <v>25</v>
      </c>
      <c r="H18" t="s">
        <v>26</v>
      </c>
    </row>
    <row r="19" spans="1:12" x14ac:dyDescent="0.3">
      <c r="H19" t="s">
        <v>27</v>
      </c>
      <c r="L19" s="2" t="s">
        <v>29</v>
      </c>
    </row>
    <row r="20" spans="1:12" x14ac:dyDescent="0.3">
      <c r="H20" t="s">
        <v>28</v>
      </c>
      <c r="L20" t="s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showGridLines="0" workbookViewId="0"/>
  </sheetViews>
  <sheetFormatPr defaultRowHeight="14.4" x14ac:dyDescent="0.3"/>
  <cols>
    <col min="1" max="1" width="12.44140625" bestFit="1" customWidth="1"/>
    <col min="2" max="2" width="12" bestFit="1" customWidth="1"/>
  </cols>
  <sheetData>
    <row r="1" spans="1:2" ht="16.2" x14ac:dyDescent="0.45">
      <c r="A1" s="5" t="s">
        <v>153</v>
      </c>
      <c r="B1" s="5"/>
    </row>
    <row r="3" spans="1:2" x14ac:dyDescent="0.3">
      <c r="A3" s="81" t="s">
        <v>83</v>
      </c>
      <c r="B3" s="82">
        <v>1000000</v>
      </c>
    </row>
    <row r="4" spans="1:2" x14ac:dyDescent="0.3">
      <c r="A4" s="25" t="s">
        <v>154</v>
      </c>
      <c r="B4" s="83">
        <v>7.0000000000000007E-2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1"/>
  <sheetViews>
    <sheetView showGridLines="0" workbookViewId="0">
      <pane ySplit="1" topLeftCell="A2" activePane="bottomLeft" state="frozen"/>
      <selection pane="bottomLeft" activeCell="P1" sqref="P1"/>
    </sheetView>
  </sheetViews>
  <sheetFormatPr defaultRowHeight="14.4" x14ac:dyDescent="0.3"/>
  <cols>
    <col min="2" max="2" width="6.88671875" bestFit="1" customWidth="1"/>
    <col min="3" max="3" width="5.77734375" bestFit="1" customWidth="1"/>
    <col min="4" max="4" width="9.88671875" bestFit="1" customWidth="1"/>
    <col min="5" max="5" width="9.44140625" bestFit="1" customWidth="1"/>
    <col min="6" max="6" width="9.77734375" bestFit="1" customWidth="1"/>
    <col min="7" max="7" width="9" bestFit="1" customWidth="1"/>
    <col min="9" max="9" width="8.77734375" bestFit="1" customWidth="1"/>
    <col min="10" max="10" width="9.88671875" bestFit="1" customWidth="1"/>
    <col min="11" max="11" width="12" bestFit="1" customWidth="1"/>
    <col min="12" max="12" width="19" bestFit="1" customWidth="1"/>
    <col min="13" max="13" width="12" bestFit="1" customWidth="1"/>
    <col min="14" max="14" width="12.109375" bestFit="1" customWidth="1"/>
    <col min="15" max="15" width="13.5546875" bestFit="1" customWidth="1"/>
    <col min="16" max="16" width="19.77734375" bestFit="1" customWidth="1"/>
  </cols>
  <sheetData>
    <row r="1" spans="1:16" ht="16.2" x14ac:dyDescent="0.45">
      <c r="A1" s="6" t="s">
        <v>57</v>
      </c>
      <c r="B1" s="6" t="s">
        <v>36</v>
      </c>
      <c r="C1" s="6" t="s">
        <v>37</v>
      </c>
      <c r="D1" s="6" t="s">
        <v>38</v>
      </c>
      <c r="E1" s="6" t="s">
        <v>39</v>
      </c>
      <c r="F1" s="5" t="s">
        <v>40</v>
      </c>
      <c r="G1" s="6" t="s">
        <v>41</v>
      </c>
      <c r="H1" s="6" t="s">
        <v>42</v>
      </c>
      <c r="I1" s="6" t="s">
        <v>43</v>
      </c>
      <c r="J1" s="6" t="s">
        <v>44</v>
      </c>
      <c r="K1" s="5" t="s">
        <v>45</v>
      </c>
      <c r="L1" s="6" t="s">
        <v>46</v>
      </c>
      <c r="M1" s="6" t="s">
        <v>47</v>
      </c>
      <c r="N1" s="6" t="s">
        <v>48</v>
      </c>
      <c r="O1" s="6" t="s">
        <v>49</v>
      </c>
      <c r="P1" s="6" t="s">
        <v>50</v>
      </c>
    </row>
    <row r="2" spans="1:16" x14ac:dyDescent="0.3">
      <c r="A2" s="7">
        <v>1</v>
      </c>
      <c r="B2" s="7" t="s">
        <v>51</v>
      </c>
      <c r="C2" s="7" t="s">
        <v>52</v>
      </c>
      <c r="D2" s="9">
        <v>41275</v>
      </c>
      <c r="E2" s="11">
        <v>828.85</v>
      </c>
      <c r="F2" s="14">
        <v>834.65</v>
      </c>
      <c r="G2" s="11">
        <v>840.9</v>
      </c>
      <c r="H2" s="11">
        <v>832</v>
      </c>
      <c r="I2" s="11">
        <v>832.8</v>
      </c>
      <c r="J2" s="11">
        <v>832.95</v>
      </c>
      <c r="K2" s="14">
        <v>835.76</v>
      </c>
      <c r="L2" s="7">
        <v>1181027</v>
      </c>
      <c r="M2" s="7">
        <v>987052973</v>
      </c>
      <c r="N2" s="7">
        <v>11274</v>
      </c>
      <c r="O2" s="7">
        <v>804846</v>
      </c>
      <c r="P2" s="11">
        <v>68.150000000000006</v>
      </c>
    </row>
    <row r="3" spans="1:16" x14ac:dyDescent="0.3">
      <c r="A3" s="7">
        <f>A2+1</f>
        <v>2</v>
      </c>
      <c r="B3" s="7" t="s">
        <v>51</v>
      </c>
      <c r="C3" s="7" t="s">
        <v>52</v>
      </c>
      <c r="D3" s="9">
        <v>41276</v>
      </c>
      <c r="E3" s="11">
        <v>832.95</v>
      </c>
      <c r="F3" s="15">
        <v>837</v>
      </c>
      <c r="G3" s="11">
        <v>849.9</v>
      </c>
      <c r="H3" s="11">
        <v>837</v>
      </c>
      <c r="I3" s="11">
        <v>847</v>
      </c>
      <c r="J3" s="11">
        <v>846.6</v>
      </c>
      <c r="K3" s="15">
        <v>845.62</v>
      </c>
      <c r="L3" s="7">
        <v>2530696</v>
      </c>
      <c r="M3" s="7">
        <v>2139994774.7</v>
      </c>
      <c r="N3" s="7">
        <v>92583</v>
      </c>
      <c r="O3" s="7">
        <v>1988842</v>
      </c>
      <c r="P3" s="11">
        <v>78.59</v>
      </c>
    </row>
    <row r="4" spans="1:16" x14ac:dyDescent="0.3">
      <c r="A4" s="7">
        <f t="shared" ref="A4:A67" si="0">A3+1</f>
        <v>3</v>
      </c>
      <c r="B4" s="7" t="s">
        <v>51</v>
      </c>
      <c r="C4" s="7" t="s">
        <v>52</v>
      </c>
      <c r="D4" s="9">
        <v>41277</v>
      </c>
      <c r="E4" s="11">
        <v>846.6</v>
      </c>
      <c r="F4" s="15">
        <v>849.85</v>
      </c>
      <c r="G4" s="11">
        <v>850.9</v>
      </c>
      <c r="H4" s="11">
        <v>841</v>
      </c>
      <c r="I4" s="11">
        <v>846</v>
      </c>
      <c r="J4" s="11">
        <v>845.5</v>
      </c>
      <c r="K4" s="15">
        <v>845.17</v>
      </c>
      <c r="L4" s="7">
        <v>1876311</v>
      </c>
      <c r="M4" s="7">
        <v>1585803705.2</v>
      </c>
      <c r="N4" s="7">
        <v>41536</v>
      </c>
      <c r="O4" s="7">
        <v>1500311</v>
      </c>
      <c r="P4" s="11">
        <v>79.959999999999994</v>
      </c>
    </row>
    <row r="5" spans="1:16" x14ac:dyDescent="0.3">
      <c r="A5" s="7">
        <f t="shared" si="0"/>
        <v>4</v>
      </c>
      <c r="B5" s="7" t="s">
        <v>51</v>
      </c>
      <c r="C5" s="7" t="s">
        <v>52</v>
      </c>
      <c r="D5" s="9">
        <v>41278</v>
      </c>
      <c r="E5" s="11">
        <v>845.5</v>
      </c>
      <c r="F5" s="15">
        <v>845</v>
      </c>
      <c r="G5" s="11">
        <v>845</v>
      </c>
      <c r="H5" s="11">
        <v>828.55</v>
      </c>
      <c r="I5" s="11">
        <v>838.1</v>
      </c>
      <c r="J5" s="11">
        <v>837.7</v>
      </c>
      <c r="K5" s="15">
        <v>834.66</v>
      </c>
      <c r="L5" s="7">
        <v>2043109</v>
      </c>
      <c r="M5" s="7">
        <v>1705299981.8499999</v>
      </c>
      <c r="N5" s="7">
        <v>52563</v>
      </c>
      <c r="O5" s="7">
        <v>1498808</v>
      </c>
      <c r="P5" s="11">
        <v>73.36</v>
      </c>
    </row>
    <row r="6" spans="1:16" x14ac:dyDescent="0.3">
      <c r="A6" s="7">
        <f t="shared" si="0"/>
        <v>5</v>
      </c>
      <c r="B6" s="7" t="s">
        <v>51</v>
      </c>
      <c r="C6" s="7" t="s">
        <v>52</v>
      </c>
      <c r="D6" s="9">
        <v>41281</v>
      </c>
      <c r="E6" s="11">
        <v>837.7</v>
      </c>
      <c r="F6" s="15">
        <v>842</v>
      </c>
      <c r="G6" s="11">
        <v>842</v>
      </c>
      <c r="H6" s="11">
        <v>819.75</v>
      </c>
      <c r="I6" s="11">
        <v>820</v>
      </c>
      <c r="J6" s="11">
        <v>822.95</v>
      </c>
      <c r="K6" s="15">
        <v>825.52</v>
      </c>
      <c r="L6" s="7">
        <v>2017590</v>
      </c>
      <c r="M6" s="7">
        <v>1665552847.4000001</v>
      </c>
      <c r="N6" s="7">
        <v>56005</v>
      </c>
      <c r="O6" s="7">
        <v>1618566</v>
      </c>
      <c r="P6" s="11">
        <v>80.22</v>
      </c>
    </row>
    <row r="7" spans="1:16" x14ac:dyDescent="0.3">
      <c r="A7" s="7">
        <f t="shared" si="0"/>
        <v>6</v>
      </c>
      <c r="B7" s="7" t="s">
        <v>51</v>
      </c>
      <c r="C7" s="7" t="s">
        <v>52</v>
      </c>
      <c r="D7" s="9">
        <v>41282</v>
      </c>
      <c r="E7" s="11">
        <v>822.95</v>
      </c>
      <c r="F7" s="15">
        <v>823</v>
      </c>
      <c r="G7" s="11">
        <v>843.1</v>
      </c>
      <c r="H7" s="11">
        <v>822.85</v>
      </c>
      <c r="I7" s="11">
        <v>843.1</v>
      </c>
      <c r="J7" s="11">
        <v>840.3</v>
      </c>
      <c r="K7" s="15">
        <v>832.13</v>
      </c>
      <c r="L7" s="7">
        <v>1812479</v>
      </c>
      <c r="M7" s="7">
        <v>1508214777.25</v>
      </c>
      <c r="N7" s="7">
        <v>65107</v>
      </c>
      <c r="O7" s="7">
        <v>1330697</v>
      </c>
      <c r="P7" s="11">
        <v>73.42</v>
      </c>
    </row>
    <row r="8" spans="1:16" x14ac:dyDescent="0.3">
      <c r="A8" s="7">
        <f t="shared" si="0"/>
        <v>7</v>
      </c>
      <c r="B8" s="7" t="s">
        <v>51</v>
      </c>
      <c r="C8" s="7" t="s">
        <v>52</v>
      </c>
      <c r="D8" s="9">
        <v>41283</v>
      </c>
      <c r="E8" s="11">
        <v>840.3</v>
      </c>
      <c r="F8" s="15">
        <v>840.1</v>
      </c>
      <c r="G8" s="11">
        <v>845</v>
      </c>
      <c r="H8" s="11">
        <v>827</v>
      </c>
      <c r="I8" s="11">
        <v>829.55</v>
      </c>
      <c r="J8" s="11">
        <v>830</v>
      </c>
      <c r="K8" s="15">
        <v>832.47</v>
      </c>
      <c r="L8" s="7">
        <v>2634749</v>
      </c>
      <c r="M8" s="7">
        <v>2193340219.5</v>
      </c>
      <c r="N8" s="7">
        <v>83793</v>
      </c>
      <c r="O8" s="7">
        <v>2207731</v>
      </c>
      <c r="P8" s="11">
        <v>83.79</v>
      </c>
    </row>
    <row r="9" spans="1:16" x14ac:dyDescent="0.3">
      <c r="A9" s="7">
        <f t="shared" si="0"/>
        <v>8</v>
      </c>
      <c r="B9" s="7" t="s">
        <v>51</v>
      </c>
      <c r="C9" s="7" t="s">
        <v>52</v>
      </c>
      <c r="D9" s="9">
        <v>41284</v>
      </c>
      <c r="E9" s="11">
        <v>830</v>
      </c>
      <c r="F9" s="15">
        <v>835</v>
      </c>
      <c r="G9" s="11">
        <v>835.45</v>
      </c>
      <c r="H9" s="11">
        <v>820.2</v>
      </c>
      <c r="I9" s="11">
        <v>825.8</v>
      </c>
      <c r="J9" s="11">
        <v>825.5</v>
      </c>
      <c r="K9" s="15">
        <v>826.49</v>
      </c>
      <c r="L9" s="7">
        <v>2070735</v>
      </c>
      <c r="M9" s="7">
        <v>1711439404</v>
      </c>
      <c r="N9" s="7">
        <v>37662</v>
      </c>
      <c r="O9" s="7">
        <v>1644493</v>
      </c>
      <c r="P9" s="11">
        <v>79.42</v>
      </c>
    </row>
    <row r="10" spans="1:16" x14ac:dyDescent="0.3">
      <c r="A10" s="7">
        <f t="shared" si="0"/>
        <v>9</v>
      </c>
      <c r="B10" s="7" t="s">
        <v>51</v>
      </c>
      <c r="C10" s="7" t="s">
        <v>52</v>
      </c>
      <c r="D10" s="9">
        <v>41285</v>
      </c>
      <c r="E10" s="11">
        <v>825.5</v>
      </c>
      <c r="F10" s="15">
        <v>827</v>
      </c>
      <c r="G10" s="11">
        <v>830.55</v>
      </c>
      <c r="H10" s="11">
        <v>807</v>
      </c>
      <c r="I10" s="11">
        <v>810.25</v>
      </c>
      <c r="J10" s="11">
        <v>809.5</v>
      </c>
      <c r="K10" s="15">
        <v>814.54</v>
      </c>
      <c r="L10" s="7">
        <v>1732119</v>
      </c>
      <c r="M10" s="7">
        <v>1410882943.5999999</v>
      </c>
      <c r="N10" s="7">
        <v>55388</v>
      </c>
      <c r="O10" s="7">
        <v>1274992</v>
      </c>
      <c r="P10" s="11">
        <v>73.61</v>
      </c>
    </row>
    <row r="11" spans="1:16" x14ac:dyDescent="0.3">
      <c r="A11" s="7">
        <f t="shared" si="0"/>
        <v>10</v>
      </c>
      <c r="B11" s="7" t="s">
        <v>51</v>
      </c>
      <c r="C11" s="7" t="s">
        <v>52</v>
      </c>
      <c r="D11" s="9">
        <v>41288</v>
      </c>
      <c r="E11" s="11">
        <v>809.5</v>
      </c>
      <c r="F11" s="15">
        <v>810.1</v>
      </c>
      <c r="G11" s="11">
        <v>834.5</v>
      </c>
      <c r="H11" s="11">
        <v>805.05</v>
      </c>
      <c r="I11" s="11">
        <v>832</v>
      </c>
      <c r="J11" s="11">
        <v>827.05</v>
      </c>
      <c r="K11" s="15">
        <v>818.47</v>
      </c>
      <c r="L11" s="7">
        <v>1606929</v>
      </c>
      <c r="M11" s="7">
        <v>1315227401.6500001</v>
      </c>
      <c r="N11" s="7">
        <v>44805</v>
      </c>
      <c r="O11" s="7">
        <v>1080762</v>
      </c>
      <c r="P11" s="11">
        <v>67.260000000000005</v>
      </c>
    </row>
    <row r="12" spans="1:16" x14ac:dyDescent="0.3">
      <c r="A12" s="7">
        <f t="shared" si="0"/>
        <v>11</v>
      </c>
      <c r="B12" s="7" t="s">
        <v>51</v>
      </c>
      <c r="C12" s="7" t="s">
        <v>52</v>
      </c>
      <c r="D12" s="9">
        <v>41289</v>
      </c>
      <c r="E12" s="11">
        <v>827.05</v>
      </c>
      <c r="F12" s="15">
        <v>830</v>
      </c>
      <c r="G12" s="11">
        <v>832.5</v>
      </c>
      <c r="H12" s="11">
        <v>818.2</v>
      </c>
      <c r="I12" s="11">
        <v>826</v>
      </c>
      <c r="J12" s="11">
        <v>825.5</v>
      </c>
      <c r="K12" s="15">
        <v>823.7</v>
      </c>
      <c r="L12" s="7">
        <v>1896195</v>
      </c>
      <c r="M12" s="7">
        <v>1561893217.55</v>
      </c>
      <c r="N12" s="7">
        <v>48476</v>
      </c>
      <c r="O12" s="7">
        <v>1388568</v>
      </c>
      <c r="P12" s="11">
        <v>73.23</v>
      </c>
    </row>
    <row r="13" spans="1:16" x14ac:dyDescent="0.3">
      <c r="A13" s="7">
        <f t="shared" si="0"/>
        <v>12</v>
      </c>
      <c r="B13" s="7" t="s">
        <v>51</v>
      </c>
      <c r="C13" s="7" t="s">
        <v>52</v>
      </c>
      <c r="D13" s="9">
        <v>41290</v>
      </c>
      <c r="E13" s="11">
        <v>825.5</v>
      </c>
      <c r="F13" s="15">
        <v>826</v>
      </c>
      <c r="G13" s="11">
        <v>832</v>
      </c>
      <c r="H13" s="11">
        <v>815.4</v>
      </c>
      <c r="I13" s="11">
        <v>817.85</v>
      </c>
      <c r="J13" s="11">
        <v>818.85</v>
      </c>
      <c r="K13" s="15">
        <v>822.67</v>
      </c>
      <c r="L13" s="7">
        <v>1412832</v>
      </c>
      <c r="M13" s="7">
        <v>1162293845.6500001</v>
      </c>
      <c r="N13" s="7">
        <v>43240</v>
      </c>
      <c r="O13" s="7">
        <v>992367</v>
      </c>
      <c r="P13" s="11">
        <v>70.239999999999995</v>
      </c>
    </row>
    <row r="14" spans="1:16" x14ac:dyDescent="0.3">
      <c r="A14" s="7">
        <f t="shared" si="0"/>
        <v>13</v>
      </c>
      <c r="B14" s="7" t="s">
        <v>51</v>
      </c>
      <c r="C14" s="7" t="s">
        <v>52</v>
      </c>
      <c r="D14" s="9">
        <v>41291</v>
      </c>
      <c r="E14" s="11">
        <v>818.85</v>
      </c>
      <c r="F14" s="15">
        <v>820</v>
      </c>
      <c r="G14" s="11">
        <v>820.8</v>
      </c>
      <c r="H14" s="11">
        <v>805.55</v>
      </c>
      <c r="I14" s="11">
        <v>805.55</v>
      </c>
      <c r="J14" s="11">
        <v>807.6</v>
      </c>
      <c r="K14" s="15">
        <v>810.17</v>
      </c>
      <c r="L14" s="7">
        <v>3216138</v>
      </c>
      <c r="M14" s="7">
        <v>2605632632.0999999</v>
      </c>
      <c r="N14" s="7">
        <v>46655</v>
      </c>
      <c r="O14" s="7">
        <v>2125827</v>
      </c>
      <c r="P14" s="11">
        <v>66.099999999999994</v>
      </c>
    </row>
    <row r="15" spans="1:16" x14ac:dyDescent="0.3">
      <c r="A15" s="7">
        <f t="shared" si="0"/>
        <v>14</v>
      </c>
      <c r="B15" s="7" t="s">
        <v>51</v>
      </c>
      <c r="C15" s="7" t="s">
        <v>52</v>
      </c>
      <c r="D15" s="9">
        <v>41292</v>
      </c>
      <c r="E15" s="11">
        <v>807.6</v>
      </c>
      <c r="F15" s="15">
        <v>810.8</v>
      </c>
      <c r="G15" s="11">
        <v>825.8</v>
      </c>
      <c r="H15" s="11">
        <v>808.75</v>
      </c>
      <c r="I15" s="11">
        <v>822.1</v>
      </c>
      <c r="J15" s="11">
        <v>822.7</v>
      </c>
      <c r="K15" s="15">
        <v>819.49</v>
      </c>
      <c r="L15" s="7">
        <v>2486485</v>
      </c>
      <c r="M15" s="7">
        <v>2037652321.95</v>
      </c>
      <c r="N15" s="7">
        <v>69582</v>
      </c>
      <c r="O15" s="7">
        <v>1885408</v>
      </c>
      <c r="P15" s="11">
        <v>75.83</v>
      </c>
    </row>
    <row r="16" spans="1:16" x14ac:dyDescent="0.3">
      <c r="A16" s="7">
        <f t="shared" si="0"/>
        <v>15</v>
      </c>
      <c r="B16" s="7" t="s">
        <v>51</v>
      </c>
      <c r="C16" s="7" t="s">
        <v>52</v>
      </c>
      <c r="D16" s="9">
        <v>41295</v>
      </c>
      <c r="E16" s="11">
        <v>822.7</v>
      </c>
      <c r="F16" s="15">
        <v>826.5</v>
      </c>
      <c r="G16" s="11">
        <v>827.3</v>
      </c>
      <c r="H16" s="11">
        <v>808.5</v>
      </c>
      <c r="I16" s="11">
        <v>809</v>
      </c>
      <c r="J16" s="11">
        <v>812.5</v>
      </c>
      <c r="K16" s="15">
        <v>817.91</v>
      </c>
      <c r="L16" s="7">
        <v>2478734</v>
      </c>
      <c r="M16" s="7">
        <v>2027371761.0999999</v>
      </c>
      <c r="N16" s="7">
        <v>54950</v>
      </c>
      <c r="O16" s="7">
        <v>1298892</v>
      </c>
      <c r="P16" s="11">
        <v>52.4</v>
      </c>
    </row>
    <row r="17" spans="1:16" x14ac:dyDescent="0.3">
      <c r="A17" s="7">
        <f t="shared" si="0"/>
        <v>16</v>
      </c>
      <c r="B17" s="7" t="s">
        <v>51</v>
      </c>
      <c r="C17" s="7" t="s">
        <v>52</v>
      </c>
      <c r="D17" s="9">
        <v>41296</v>
      </c>
      <c r="E17" s="11">
        <v>812.5</v>
      </c>
      <c r="F17" s="15">
        <v>811</v>
      </c>
      <c r="G17" s="11">
        <v>816.7</v>
      </c>
      <c r="H17" s="11">
        <v>806.1</v>
      </c>
      <c r="I17" s="11">
        <v>813.5</v>
      </c>
      <c r="J17" s="11">
        <v>813.35</v>
      </c>
      <c r="K17" s="15">
        <v>812.03</v>
      </c>
      <c r="L17" s="7">
        <v>1304340</v>
      </c>
      <c r="M17" s="7">
        <v>1059159435.05</v>
      </c>
      <c r="N17" s="7">
        <v>47113</v>
      </c>
      <c r="O17" s="7">
        <v>769363</v>
      </c>
      <c r="P17" s="11">
        <v>58.98</v>
      </c>
    </row>
    <row r="18" spans="1:16" x14ac:dyDescent="0.3">
      <c r="A18" s="7">
        <f t="shared" si="0"/>
        <v>17</v>
      </c>
      <c r="B18" s="7" t="s">
        <v>51</v>
      </c>
      <c r="C18" s="7" t="s">
        <v>52</v>
      </c>
      <c r="D18" s="9">
        <v>41297</v>
      </c>
      <c r="E18" s="11">
        <v>813.35</v>
      </c>
      <c r="F18" s="15">
        <v>816.8</v>
      </c>
      <c r="G18" s="11">
        <v>824.5</v>
      </c>
      <c r="H18" s="11">
        <v>814.05</v>
      </c>
      <c r="I18" s="11">
        <v>821</v>
      </c>
      <c r="J18" s="11">
        <v>820.85</v>
      </c>
      <c r="K18" s="15">
        <v>820.37</v>
      </c>
      <c r="L18" s="7">
        <v>1622650</v>
      </c>
      <c r="M18" s="7">
        <v>1331170349.3</v>
      </c>
      <c r="N18" s="7">
        <v>82339</v>
      </c>
      <c r="O18" s="7">
        <v>1209269</v>
      </c>
      <c r="P18" s="11">
        <v>74.52</v>
      </c>
    </row>
    <row r="19" spans="1:16" x14ac:dyDescent="0.3">
      <c r="A19" s="7">
        <f t="shared" si="0"/>
        <v>18</v>
      </c>
      <c r="B19" s="7" t="s">
        <v>51</v>
      </c>
      <c r="C19" s="7" t="s">
        <v>52</v>
      </c>
      <c r="D19" s="9">
        <v>41298</v>
      </c>
      <c r="E19" s="11">
        <v>820.85</v>
      </c>
      <c r="F19" s="15">
        <v>817.15</v>
      </c>
      <c r="G19" s="11">
        <v>821.9</v>
      </c>
      <c r="H19" s="11">
        <v>804.75</v>
      </c>
      <c r="I19" s="11">
        <v>804.85</v>
      </c>
      <c r="J19" s="11">
        <v>807.65</v>
      </c>
      <c r="K19" s="15">
        <v>812.94</v>
      </c>
      <c r="L19" s="7">
        <v>1456875</v>
      </c>
      <c r="M19" s="7">
        <v>1184357802.6500001</v>
      </c>
      <c r="N19" s="7">
        <v>38386</v>
      </c>
      <c r="O19" s="7">
        <v>964514</v>
      </c>
      <c r="P19" s="11">
        <v>66.2</v>
      </c>
    </row>
    <row r="20" spans="1:16" x14ac:dyDescent="0.3">
      <c r="A20" s="7">
        <f t="shared" si="0"/>
        <v>19</v>
      </c>
      <c r="B20" s="7" t="s">
        <v>51</v>
      </c>
      <c r="C20" s="7" t="s">
        <v>52</v>
      </c>
      <c r="D20" s="9">
        <v>41299</v>
      </c>
      <c r="E20" s="11">
        <v>807.65</v>
      </c>
      <c r="F20" s="15">
        <v>807.8</v>
      </c>
      <c r="G20" s="11">
        <v>811.65</v>
      </c>
      <c r="H20" s="11">
        <v>795.2</v>
      </c>
      <c r="I20" s="11">
        <v>807.4</v>
      </c>
      <c r="J20" s="11">
        <v>805.85</v>
      </c>
      <c r="K20" s="15">
        <v>802.51</v>
      </c>
      <c r="L20" s="7">
        <v>2213190</v>
      </c>
      <c r="M20" s="7">
        <v>1776097315</v>
      </c>
      <c r="N20" s="7">
        <v>53655</v>
      </c>
      <c r="O20" s="7">
        <v>1538724</v>
      </c>
      <c r="P20" s="11">
        <v>69.53</v>
      </c>
    </row>
    <row r="21" spans="1:16" x14ac:dyDescent="0.3">
      <c r="A21" s="7">
        <f t="shared" si="0"/>
        <v>20</v>
      </c>
      <c r="B21" s="7" t="s">
        <v>51</v>
      </c>
      <c r="C21" s="7" t="s">
        <v>52</v>
      </c>
      <c r="D21" s="9">
        <v>41302</v>
      </c>
      <c r="E21" s="11">
        <v>805.85</v>
      </c>
      <c r="F21" s="15">
        <v>809</v>
      </c>
      <c r="G21" s="11">
        <v>813</v>
      </c>
      <c r="H21" s="11">
        <v>796.35</v>
      </c>
      <c r="I21" s="11">
        <v>801.2</v>
      </c>
      <c r="J21" s="11">
        <v>801.7</v>
      </c>
      <c r="K21" s="15">
        <v>802.35</v>
      </c>
      <c r="L21" s="7">
        <v>2799611</v>
      </c>
      <c r="M21" s="7">
        <v>2246257532.5</v>
      </c>
      <c r="N21" s="7">
        <v>61196</v>
      </c>
      <c r="O21" s="7">
        <v>2285725</v>
      </c>
      <c r="P21" s="11">
        <v>81.64</v>
      </c>
    </row>
    <row r="22" spans="1:16" x14ac:dyDescent="0.3">
      <c r="A22" s="7">
        <f t="shared" si="0"/>
        <v>21</v>
      </c>
      <c r="B22" s="7" t="s">
        <v>51</v>
      </c>
      <c r="C22" s="7" t="s">
        <v>52</v>
      </c>
      <c r="D22" s="9">
        <v>41303</v>
      </c>
      <c r="E22" s="11">
        <v>801.7</v>
      </c>
      <c r="F22" s="15">
        <v>801.05</v>
      </c>
      <c r="G22" s="11">
        <v>808.7</v>
      </c>
      <c r="H22" s="11">
        <v>792.35</v>
      </c>
      <c r="I22" s="11">
        <v>803.8</v>
      </c>
      <c r="J22" s="11">
        <v>802.5</v>
      </c>
      <c r="K22" s="15">
        <v>801.49</v>
      </c>
      <c r="L22" s="7">
        <v>3887598</v>
      </c>
      <c r="M22" s="7">
        <v>3115851897.1999998</v>
      </c>
      <c r="N22" s="7">
        <v>108943</v>
      </c>
      <c r="O22" s="7">
        <v>3097400</v>
      </c>
      <c r="P22" s="11">
        <v>79.67</v>
      </c>
    </row>
    <row r="23" spans="1:16" x14ac:dyDescent="0.3">
      <c r="A23" s="7">
        <f t="shared" si="0"/>
        <v>22</v>
      </c>
      <c r="B23" s="7" t="s">
        <v>51</v>
      </c>
      <c r="C23" s="7" t="s">
        <v>52</v>
      </c>
      <c r="D23" s="9">
        <v>41304</v>
      </c>
      <c r="E23" s="11">
        <v>802.5</v>
      </c>
      <c r="F23" s="15">
        <v>806</v>
      </c>
      <c r="G23" s="11">
        <v>806.45</v>
      </c>
      <c r="H23" s="11">
        <v>792.95</v>
      </c>
      <c r="I23" s="11">
        <v>797</v>
      </c>
      <c r="J23" s="11">
        <v>797.15</v>
      </c>
      <c r="K23" s="15">
        <v>796.49</v>
      </c>
      <c r="L23" s="7">
        <v>1650024</v>
      </c>
      <c r="M23" s="7">
        <v>1314226517.5</v>
      </c>
      <c r="N23" s="7">
        <v>34959</v>
      </c>
      <c r="O23" s="7">
        <v>1214669</v>
      </c>
      <c r="P23" s="11">
        <v>73.62</v>
      </c>
    </row>
    <row r="24" spans="1:16" x14ac:dyDescent="0.3">
      <c r="A24" s="7">
        <f t="shared" si="0"/>
        <v>23</v>
      </c>
      <c r="B24" s="7" t="s">
        <v>51</v>
      </c>
      <c r="C24" s="7" t="s">
        <v>52</v>
      </c>
      <c r="D24" s="9">
        <v>41305</v>
      </c>
      <c r="E24" s="11">
        <v>797.15</v>
      </c>
      <c r="F24" s="15">
        <v>794</v>
      </c>
      <c r="G24" s="11">
        <v>802.75</v>
      </c>
      <c r="H24" s="11">
        <v>784.55</v>
      </c>
      <c r="I24" s="11">
        <v>787</v>
      </c>
      <c r="J24" s="11">
        <v>786.55</v>
      </c>
      <c r="K24" s="15">
        <v>791.49</v>
      </c>
      <c r="L24" s="7">
        <v>2753902</v>
      </c>
      <c r="M24" s="7">
        <v>2179697170.9499998</v>
      </c>
      <c r="N24" s="7">
        <v>89275</v>
      </c>
      <c r="O24" s="7">
        <v>2314548</v>
      </c>
      <c r="P24" s="11">
        <v>84.05</v>
      </c>
    </row>
    <row r="25" spans="1:16" x14ac:dyDescent="0.3">
      <c r="A25" s="7">
        <f t="shared" si="0"/>
        <v>24</v>
      </c>
      <c r="B25" s="7" t="s">
        <v>51</v>
      </c>
      <c r="C25" s="7" t="s">
        <v>52</v>
      </c>
      <c r="D25" s="9">
        <v>41306</v>
      </c>
      <c r="E25" s="11">
        <v>786.55</v>
      </c>
      <c r="F25" s="15">
        <v>787</v>
      </c>
      <c r="G25" s="11">
        <v>790</v>
      </c>
      <c r="H25" s="11">
        <v>773.8</v>
      </c>
      <c r="I25" s="11">
        <v>776.65</v>
      </c>
      <c r="J25" s="11">
        <v>777.95</v>
      </c>
      <c r="K25" s="15">
        <v>781.13</v>
      </c>
      <c r="L25" s="7">
        <v>2585707</v>
      </c>
      <c r="M25" s="7">
        <v>2019761349.8499999</v>
      </c>
      <c r="N25" s="7">
        <v>65950</v>
      </c>
      <c r="O25" s="7">
        <v>2094055</v>
      </c>
      <c r="P25" s="11">
        <v>80.989999999999995</v>
      </c>
    </row>
    <row r="26" spans="1:16" x14ac:dyDescent="0.3">
      <c r="A26" s="7">
        <f t="shared" si="0"/>
        <v>25</v>
      </c>
      <c r="B26" s="7" t="s">
        <v>51</v>
      </c>
      <c r="C26" s="7" t="s">
        <v>52</v>
      </c>
      <c r="D26" s="9">
        <v>41309</v>
      </c>
      <c r="E26" s="11">
        <v>777.95</v>
      </c>
      <c r="F26" s="15">
        <v>782.4</v>
      </c>
      <c r="G26" s="11">
        <v>802</v>
      </c>
      <c r="H26" s="11">
        <v>780</v>
      </c>
      <c r="I26" s="11">
        <v>798.8</v>
      </c>
      <c r="J26" s="11">
        <v>798.25</v>
      </c>
      <c r="K26" s="15">
        <v>794.5</v>
      </c>
      <c r="L26" s="7">
        <v>2623535</v>
      </c>
      <c r="M26" s="7">
        <v>2084391641.0999999</v>
      </c>
      <c r="N26" s="7">
        <v>48840</v>
      </c>
      <c r="O26" s="7">
        <v>1989872</v>
      </c>
      <c r="P26" s="11">
        <v>75.849999999999994</v>
      </c>
    </row>
    <row r="27" spans="1:16" x14ac:dyDescent="0.3">
      <c r="A27" s="7">
        <f t="shared" si="0"/>
        <v>26</v>
      </c>
      <c r="B27" s="7" t="s">
        <v>51</v>
      </c>
      <c r="C27" s="7" t="s">
        <v>52</v>
      </c>
      <c r="D27" s="9">
        <v>41310</v>
      </c>
      <c r="E27" s="11">
        <v>798.25</v>
      </c>
      <c r="F27" s="15">
        <v>791.55</v>
      </c>
      <c r="G27" s="11">
        <v>800.9</v>
      </c>
      <c r="H27" s="11">
        <v>791.5</v>
      </c>
      <c r="I27" s="11">
        <v>797.5</v>
      </c>
      <c r="J27" s="11">
        <v>797.4</v>
      </c>
      <c r="K27" s="15">
        <v>797.46</v>
      </c>
      <c r="L27" s="7">
        <v>1755998</v>
      </c>
      <c r="M27" s="7">
        <v>1400343109.7</v>
      </c>
      <c r="N27" s="7">
        <v>57659</v>
      </c>
      <c r="O27" s="7">
        <v>1389748</v>
      </c>
      <c r="P27" s="11">
        <v>79.14</v>
      </c>
    </row>
    <row r="28" spans="1:16" x14ac:dyDescent="0.3">
      <c r="A28" s="7">
        <f t="shared" si="0"/>
        <v>27</v>
      </c>
      <c r="B28" s="7" t="s">
        <v>51</v>
      </c>
      <c r="C28" s="7" t="s">
        <v>52</v>
      </c>
      <c r="D28" s="9">
        <v>41311</v>
      </c>
      <c r="E28" s="11">
        <v>797.4</v>
      </c>
      <c r="F28" s="15">
        <v>803.5</v>
      </c>
      <c r="G28" s="11">
        <v>818</v>
      </c>
      <c r="H28" s="11">
        <v>802.9</v>
      </c>
      <c r="I28" s="11">
        <v>806.15</v>
      </c>
      <c r="J28" s="11">
        <v>807.75</v>
      </c>
      <c r="K28" s="15">
        <v>810.01</v>
      </c>
      <c r="L28" s="7">
        <v>3296270</v>
      </c>
      <c r="M28" s="7">
        <v>2670004144.25</v>
      </c>
      <c r="N28" s="7">
        <v>72084</v>
      </c>
      <c r="O28" s="7">
        <v>2641375</v>
      </c>
      <c r="P28" s="11">
        <v>80.13</v>
      </c>
    </row>
    <row r="29" spans="1:16" x14ac:dyDescent="0.3">
      <c r="A29" s="7">
        <f t="shared" si="0"/>
        <v>28</v>
      </c>
      <c r="B29" s="7" t="s">
        <v>51</v>
      </c>
      <c r="C29" s="7" t="s">
        <v>52</v>
      </c>
      <c r="D29" s="9">
        <v>41312</v>
      </c>
      <c r="E29" s="11">
        <v>807.75</v>
      </c>
      <c r="F29" s="15">
        <v>805</v>
      </c>
      <c r="G29" s="11">
        <v>821.75</v>
      </c>
      <c r="H29" s="11">
        <v>801.85</v>
      </c>
      <c r="I29" s="11">
        <v>812.65</v>
      </c>
      <c r="J29" s="11">
        <v>810.65</v>
      </c>
      <c r="K29" s="15">
        <v>815.97</v>
      </c>
      <c r="L29" s="7">
        <v>2239647</v>
      </c>
      <c r="M29" s="7">
        <v>1827484669.8</v>
      </c>
      <c r="N29" s="7">
        <v>81362</v>
      </c>
      <c r="O29" s="7">
        <v>1685249</v>
      </c>
      <c r="P29" s="11">
        <v>75.25</v>
      </c>
    </row>
    <row r="30" spans="1:16" x14ac:dyDescent="0.3">
      <c r="A30" s="7">
        <f t="shared" si="0"/>
        <v>29</v>
      </c>
      <c r="B30" s="7" t="s">
        <v>51</v>
      </c>
      <c r="C30" s="7" t="s">
        <v>52</v>
      </c>
      <c r="D30" s="9">
        <v>41313</v>
      </c>
      <c r="E30" s="11">
        <v>810.65</v>
      </c>
      <c r="F30" s="15">
        <v>808.5</v>
      </c>
      <c r="G30" s="11">
        <v>820.9</v>
      </c>
      <c r="H30" s="11">
        <v>805.15</v>
      </c>
      <c r="I30" s="11">
        <v>809.05</v>
      </c>
      <c r="J30" s="11">
        <v>808.8</v>
      </c>
      <c r="K30" s="15">
        <v>813.96</v>
      </c>
      <c r="L30" s="7">
        <v>1193807</v>
      </c>
      <c r="M30" s="7">
        <v>971708736</v>
      </c>
      <c r="N30" s="7">
        <v>45732</v>
      </c>
      <c r="O30" s="7">
        <v>825104</v>
      </c>
      <c r="P30" s="11">
        <v>69.12</v>
      </c>
    </row>
    <row r="31" spans="1:16" x14ac:dyDescent="0.3">
      <c r="A31" s="7">
        <f t="shared" si="0"/>
        <v>30</v>
      </c>
      <c r="B31" s="7" t="s">
        <v>51</v>
      </c>
      <c r="C31" s="7" t="s">
        <v>52</v>
      </c>
      <c r="D31" s="9">
        <v>41316</v>
      </c>
      <c r="E31" s="11">
        <v>808.8</v>
      </c>
      <c r="F31" s="15">
        <v>809.1</v>
      </c>
      <c r="G31" s="11">
        <v>810.85</v>
      </c>
      <c r="H31" s="11">
        <v>796.35</v>
      </c>
      <c r="I31" s="11">
        <v>799</v>
      </c>
      <c r="J31" s="11">
        <v>800.2</v>
      </c>
      <c r="K31" s="15">
        <v>802.55</v>
      </c>
      <c r="L31" s="7">
        <v>1884674</v>
      </c>
      <c r="M31" s="7">
        <v>1512542868.9000001</v>
      </c>
      <c r="N31" s="7">
        <v>74657</v>
      </c>
      <c r="O31" s="7">
        <v>1324576</v>
      </c>
      <c r="P31" s="11">
        <v>70.28</v>
      </c>
    </row>
    <row r="32" spans="1:16" x14ac:dyDescent="0.3">
      <c r="A32" s="7">
        <f t="shared" si="0"/>
        <v>31</v>
      </c>
      <c r="B32" s="7" t="s">
        <v>51</v>
      </c>
      <c r="C32" s="7" t="s">
        <v>52</v>
      </c>
      <c r="D32" s="9">
        <v>41317</v>
      </c>
      <c r="E32" s="11">
        <v>800.2</v>
      </c>
      <c r="F32" s="15">
        <v>800</v>
      </c>
      <c r="G32" s="11">
        <v>806.9</v>
      </c>
      <c r="H32" s="11">
        <v>795.25</v>
      </c>
      <c r="I32" s="11">
        <v>800</v>
      </c>
      <c r="J32" s="11">
        <v>800.4</v>
      </c>
      <c r="K32" s="15">
        <v>802.38</v>
      </c>
      <c r="L32" s="7">
        <v>1626711</v>
      </c>
      <c r="M32" s="7">
        <v>1305234926.4000001</v>
      </c>
      <c r="N32" s="7">
        <v>94359</v>
      </c>
      <c r="O32" s="7">
        <v>1170914</v>
      </c>
      <c r="P32" s="11">
        <v>71.98</v>
      </c>
    </row>
    <row r="33" spans="1:16" x14ac:dyDescent="0.3">
      <c r="A33" s="7">
        <f t="shared" si="0"/>
        <v>32</v>
      </c>
      <c r="B33" s="7" t="s">
        <v>51</v>
      </c>
      <c r="C33" s="7" t="s">
        <v>52</v>
      </c>
      <c r="D33" s="9">
        <v>41318</v>
      </c>
      <c r="E33" s="11">
        <v>800.4</v>
      </c>
      <c r="F33" s="15">
        <v>805</v>
      </c>
      <c r="G33" s="11">
        <v>817.3</v>
      </c>
      <c r="H33" s="11">
        <v>802.65</v>
      </c>
      <c r="I33" s="11">
        <v>815.4</v>
      </c>
      <c r="J33" s="11">
        <v>815</v>
      </c>
      <c r="K33" s="15">
        <v>812.94</v>
      </c>
      <c r="L33" s="7">
        <v>2833733</v>
      </c>
      <c r="M33" s="7">
        <v>2303646630.3499999</v>
      </c>
      <c r="N33" s="7">
        <v>85645</v>
      </c>
      <c r="O33" s="7">
        <v>2222263</v>
      </c>
      <c r="P33" s="11">
        <v>78.42</v>
      </c>
    </row>
    <row r="34" spans="1:16" x14ac:dyDescent="0.3">
      <c r="A34" s="7">
        <f t="shared" si="0"/>
        <v>33</v>
      </c>
      <c r="B34" s="7" t="s">
        <v>51</v>
      </c>
      <c r="C34" s="7" t="s">
        <v>52</v>
      </c>
      <c r="D34" s="9">
        <v>41319</v>
      </c>
      <c r="E34" s="11">
        <v>815</v>
      </c>
      <c r="F34" s="15">
        <v>813</v>
      </c>
      <c r="G34" s="11">
        <v>820.5</v>
      </c>
      <c r="H34" s="11">
        <v>809.65</v>
      </c>
      <c r="I34" s="11">
        <v>819</v>
      </c>
      <c r="J34" s="11">
        <v>816.2</v>
      </c>
      <c r="K34" s="15">
        <v>814.97</v>
      </c>
      <c r="L34" s="7">
        <v>2234677</v>
      </c>
      <c r="M34" s="7">
        <v>1821188653.7</v>
      </c>
      <c r="N34" s="7">
        <v>86029</v>
      </c>
      <c r="O34" s="7">
        <v>1689107</v>
      </c>
      <c r="P34" s="11">
        <v>75.59</v>
      </c>
    </row>
    <row r="35" spans="1:16" x14ac:dyDescent="0.3">
      <c r="A35" s="7">
        <f t="shared" si="0"/>
        <v>34</v>
      </c>
      <c r="B35" s="7" t="s">
        <v>51</v>
      </c>
      <c r="C35" s="7" t="s">
        <v>52</v>
      </c>
      <c r="D35" s="9">
        <v>41320</v>
      </c>
      <c r="E35" s="11">
        <v>816.2</v>
      </c>
      <c r="F35" s="15">
        <v>813</v>
      </c>
      <c r="G35" s="11">
        <v>820.25</v>
      </c>
      <c r="H35" s="11">
        <v>809</v>
      </c>
      <c r="I35" s="11">
        <v>810.9</v>
      </c>
      <c r="J35" s="11">
        <v>812.1</v>
      </c>
      <c r="K35" s="15">
        <v>814.37</v>
      </c>
      <c r="L35" s="7">
        <v>1799707</v>
      </c>
      <c r="M35" s="7">
        <v>1465635244.05</v>
      </c>
      <c r="N35" s="7">
        <v>54075</v>
      </c>
      <c r="O35" s="7">
        <v>1438568</v>
      </c>
      <c r="P35" s="11">
        <v>79.930000000000007</v>
      </c>
    </row>
    <row r="36" spans="1:16" x14ac:dyDescent="0.3">
      <c r="A36" s="7">
        <f t="shared" si="0"/>
        <v>35</v>
      </c>
      <c r="B36" s="7" t="s">
        <v>51</v>
      </c>
      <c r="C36" s="7" t="s">
        <v>52</v>
      </c>
      <c r="D36" s="9">
        <v>41323</v>
      </c>
      <c r="E36" s="11">
        <v>812.1</v>
      </c>
      <c r="F36" s="15">
        <v>812</v>
      </c>
      <c r="G36" s="11">
        <v>827</v>
      </c>
      <c r="H36" s="11">
        <v>805.65</v>
      </c>
      <c r="I36" s="11">
        <v>824.8</v>
      </c>
      <c r="J36" s="11">
        <v>824.45</v>
      </c>
      <c r="K36" s="15">
        <v>822.28</v>
      </c>
      <c r="L36" s="7">
        <v>1646991</v>
      </c>
      <c r="M36" s="7">
        <v>1354283331.3499999</v>
      </c>
      <c r="N36" s="7">
        <v>75798</v>
      </c>
      <c r="O36" s="7">
        <v>1166551</v>
      </c>
      <c r="P36" s="11">
        <v>70.83</v>
      </c>
    </row>
    <row r="37" spans="1:16" x14ac:dyDescent="0.3">
      <c r="A37" s="7">
        <f t="shared" si="0"/>
        <v>36</v>
      </c>
      <c r="B37" s="7" t="s">
        <v>51</v>
      </c>
      <c r="C37" s="7" t="s">
        <v>52</v>
      </c>
      <c r="D37" s="9">
        <v>41324</v>
      </c>
      <c r="E37" s="11">
        <v>824.45</v>
      </c>
      <c r="F37" s="15">
        <v>824.8</v>
      </c>
      <c r="G37" s="11">
        <v>828.4</v>
      </c>
      <c r="H37" s="11">
        <v>818</v>
      </c>
      <c r="I37" s="11">
        <v>823.3</v>
      </c>
      <c r="J37" s="11">
        <v>823.45</v>
      </c>
      <c r="K37" s="15">
        <v>822.08</v>
      </c>
      <c r="L37" s="7">
        <v>1009849</v>
      </c>
      <c r="M37" s="7">
        <v>830179026.10000002</v>
      </c>
      <c r="N37" s="7">
        <v>39020</v>
      </c>
      <c r="O37" s="7">
        <v>637215</v>
      </c>
      <c r="P37" s="11">
        <v>63.1</v>
      </c>
    </row>
    <row r="38" spans="1:16" x14ac:dyDescent="0.3">
      <c r="A38" s="7">
        <f t="shared" si="0"/>
        <v>37</v>
      </c>
      <c r="B38" s="7" t="s">
        <v>51</v>
      </c>
      <c r="C38" s="7" t="s">
        <v>52</v>
      </c>
      <c r="D38" s="9">
        <v>41325</v>
      </c>
      <c r="E38" s="11">
        <v>823.45</v>
      </c>
      <c r="F38" s="15">
        <v>826.9</v>
      </c>
      <c r="G38" s="11">
        <v>828.3</v>
      </c>
      <c r="H38" s="11">
        <v>815.55</v>
      </c>
      <c r="I38" s="11">
        <v>820</v>
      </c>
      <c r="J38" s="11">
        <v>819.6</v>
      </c>
      <c r="K38" s="15">
        <v>820.5</v>
      </c>
      <c r="L38" s="7">
        <v>1520492</v>
      </c>
      <c r="M38" s="7">
        <v>1247556451.8</v>
      </c>
      <c r="N38" s="7">
        <v>31796</v>
      </c>
      <c r="O38" s="7">
        <v>1023910</v>
      </c>
      <c r="P38" s="11">
        <v>67.34</v>
      </c>
    </row>
    <row r="39" spans="1:16" x14ac:dyDescent="0.3">
      <c r="A39" s="7">
        <f t="shared" si="0"/>
        <v>38</v>
      </c>
      <c r="B39" s="7" t="s">
        <v>51</v>
      </c>
      <c r="C39" s="7" t="s">
        <v>52</v>
      </c>
      <c r="D39" s="9">
        <v>41326</v>
      </c>
      <c r="E39" s="11">
        <v>819.6</v>
      </c>
      <c r="F39" s="15">
        <v>815</v>
      </c>
      <c r="G39" s="11">
        <v>820</v>
      </c>
      <c r="H39" s="11">
        <v>811.3</v>
      </c>
      <c r="I39" s="11">
        <v>814.5</v>
      </c>
      <c r="J39" s="11">
        <v>815.05</v>
      </c>
      <c r="K39" s="15">
        <v>815.05</v>
      </c>
      <c r="L39" s="7">
        <v>1910813</v>
      </c>
      <c r="M39" s="7">
        <v>1557411631.75</v>
      </c>
      <c r="N39" s="7">
        <v>32775</v>
      </c>
      <c r="O39" s="7">
        <v>1590099</v>
      </c>
      <c r="P39" s="11">
        <v>83.22</v>
      </c>
    </row>
    <row r="40" spans="1:16" x14ac:dyDescent="0.3">
      <c r="A40" s="7">
        <f t="shared" si="0"/>
        <v>39</v>
      </c>
      <c r="B40" s="7" t="s">
        <v>51</v>
      </c>
      <c r="C40" s="7" t="s">
        <v>52</v>
      </c>
      <c r="D40" s="9">
        <v>41327</v>
      </c>
      <c r="E40" s="11">
        <v>815.05</v>
      </c>
      <c r="F40" s="15">
        <v>811</v>
      </c>
      <c r="G40" s="11">
        <v>811.95</v>
      </c>
      <c r="H40" s="11">
        <v>791</v>
      </c>
      <c r="I40" s="11">
        <v>800</v>
      </c>
      <c r="J40" s="11">
        <v>799.85</v>
      </c>
      <c r="K40" s="15">
        <v>798.21</v>
      </c>
      <c r="L40" s="7">
        <v>2776078</v>
      </c>
      <c r="M40" s="7">
        <v>2215896456.5999999</v>
      </c>
      <c r="N40" s="7">
        <v>80638</v>
      </c>
      <c r="O40" s="7">
        <v>2143714</v>
      </c>
      <c r="P40" s="11">
        <v>77.22</v>
      </c>
    </row>
    <row r="41" spans="1:16" x14ac:dyDescent="0.3">
      <c r="A41" s="7">
        <f t="shared" si="0"/>
        <v>40</v>
      </c>
      <c r="B41" s="7" t="s">
        <v>51</v>
      </c>
      <c r="C41" s="7" t="s">
        <v>52</v>
      </c>
      <c r="D41" s="9">
        <v>41330</v>
      </c>
      <c r="E41" s="11">
        <v>799.85</v>
      </c>
      <c r="F41" s="15">
        <v>802</v>
      </c>
      <c r="G41" s="11">
        <v>810.35</v>
      </c>
      <c r="H41" s="11">
        <v>793</v>
      </c>
      <c r="I41" s="11">
        <v>802</v>
      </c>
      <c r="J41" s="11">
        <v>802.05</v>
      </c>
      <c r="K41" s="15">
        <v>801.25</v>
      </c>
      <c r="L41" s="7">
        <v>2342812</v>
      </c>
      <c r="M41" s="7">
        <v>1877167036.25</v>
      </c>
      <c r="N41" s="7">
        <v>89838</v>
      </c>
      <c r="O41" s="7">
        <v>1778503</v>
      </c>
      <c r="P41" s="11">
        <v>75.91</v>
      </c>
    </row>
    <row r="42" spans="1:16" x14ac:dyDescent="0.3">
      <c r="A42" s="7">
        <f t="shared" si="0"/>
        <v>41</v>
      </c>
      <c r="B42" s="7" t="s">
        <v>51</v>
      </c>
      <c r="C42" s="7" t="s">
        <v>52</v>
      </c>
      <c r="D42" s="9">
        <v>41331</v>
      </c>
      <c r="E42" s="11">
        <v>802.05</v>
      </c>
      <c r="F42" s="15">
        <v>800</v>
      </c>
      <c r="G42" s="11">
        <v>800</v>
      </c>
      <c r="H42" s="11">
        <v>765.95</v>
      </c>
      <c r="I42" s="11">
        <v>772</v>
      </c>
      <c r="J42" s="11">
        <v>771.55</v>
      </c>
      <c r="K42" s="15">
        <v>782.24</v>
      </c>
      <c r="L42" s="7">
        <v>3054510</v>
      </c>
      <c r="M42" s="7">
        <v>2389374132.6500001</v>
      </c>
      <c r="N42" s="7">
        <v>77986</v>
      </c>
      <c r="O42" s="7">
        <v>2365559</v>
      </c>
      <c r="P42" s="11">
        <v>77.44</v>
      </c>
    </row>
    <row r="43" spans="1:16" x14ac:dyDescent="0.3">
      <c r="A43" s="7">
        <f t="shared" si="0"/>
        <v>42</v>
      </c>
      <c r="B43" s="7" t="s">
        <v>51</v>
      </c>
      <c r="C43" s="7" t="s">
        <v>52</v>
      </c>
      <c r="D43" s="9">
        <v>41332</v>
      </c>
      <c r="E43" s="11">
        <v>771.55</v>
      </c>
      <c r="F43" s="15">
        <v>775.25</v>
      </c>
      <c r="G43" s="11">
        <v>788.2</v>
      </c>
      <c r="H43" s="11">
        <v>775</v>
      </c>
      <c r="I43" s="11">
        <v>777.9</v>
      </c>
      <c r="J43" s="11">
        <v>779.35</v>
      </c>
      <c r="K43" s="15">
        <v>780.19</v>
      </c>
      <c r="L43" s="7">
        <v>2791737</v>
      </c>
      <c r="M43" s="7">
        <v>2178089139.1500001</v>
      </c>
      <c r="N43" s="7">
        <v>96811</v>
      </c>
      <c r="O43" s="7">
        <v>2240285</v>
      </c>
      <c r="P43" s="11">
        <v>80.25</v>
      </c>
    </row>
    <row r="44" spans="1:16" x14ac:dyDescent="0.3">
      <c r="A44" s="7">
        <f t="shared" si="0"/>
        <v>43</v>
      </c>
      <c r="B44" s="7" t="s">
        <v>51</v>
      </c>
      <c r="C44" s="7" t="s">
        <v>52</v>
      </c>
      <c r="D44" s="9">
        <v>41333</v>
      </c>
      <c r="E44" s="11">
        <v>779.35</v>
      </c>
      <c r="F44" s="15">
        <v>781.1</v>
      </c>
      <c r="G44" s="11">
        <v>787.3</v>
      </c>
      <c r="H44" s="11">
        <v>750</v>
      </c>
      <c r="I44" s="11">
        <v>767</v>
      </c>
      <c r="J44" s="11">
        <v>757.65</v>
      </c>
      <c r="K44" s="15">
        <v>769.11</v>
      </c>
      <c r="L44" s="7">
        <v>5699724</v>
      </c>
      <c r="M44" s="7">
        <v>4383714741.3500004</v>
      </c>
      <c r="N44" s="7">
        <v>112801</v>
      </c>
      <c r="O44" s="7">
        <v>3789255</v>
      </c>
      <c r="P44" s="11">
        <v>66.48</v>
      </c>
    </row>
    <row r="45" spans="1:16" x14ac:dyDescent="0.3">
      <c r="A45" s="7">
        <f t="shared" si="0"/>
        <v>44</v>
      </c>
      <c r="B45" s="7" t="s">
        <v>51</v>
      </c>
      <c r="C45" s="7" t="s">
        <v>52</v>
      </c>
      <c r="D45" s="9">
        <v>41334</v>
      </c>
      <c r="E45" s="11">
        <v>757.65</v>
      </c>
      <c r="F45" s="15">
        <v>757</v>
      </c>
      <c r="G45" s="11">
        <v>782.5</v>
      </c>
      <c r="H45" s="11">
        <v>756</v>
      </c>
      <c r="I45" s="11">
        <v>775.9</v>
      </c>
      <c r="J45" s="11">
        <v>777.5</v>
      </c>
      <c r="K45" s="15">
        <v>773.36</v>
      </c>
      <c r="L45" s="7">
        <v>3069695</v>
      </c>
      <c r="M45" s="7">
        <v>2373967053.8000002</v>
      </c>
      <c r="N45" s="7">
        <v>102450</v>
      </c>
      <c r="O45" s="7">
        <v>2251832</v>
      </c>
      <c r="P45" s="11">
        <v>73.36</v>
      </c>
    </row>
    <row r="46" spans="1:16" x14ac:dyDescent="0.3">
      <c r="A46" s="7">
        <f t="shared" si="0"/>
        <v>45</v>
      </c>
      <c r="B46" s="7" t="s">
        <v>51</v>
      </c>
      <c r="C46" s="7" t="s">
        <v>52</v>
      </c>
      <c r="D46" s="9">
        <v>41337</v>
      </c>
      <c r="E46" s="11">
        <v>777.5</v>
      </c>
      <c r="F46" s="15">
        <v>771.25</v>
      </c>
      <c r="G46" s="11">
        <v>782.15</v>
      </c>
      <c r="H46" s="11">
        <v>768.4</v>
      </c>
      <c r="I46" s="11">
        <v>773.5</v>
      </c>
      <c r="J46" s="11">
        <v>773.8</v>
      </c>
      <c r="K46" s="15">
        <v>774.57</v>
      </c>
      <c r="L46" s="7">
        <v>2996969</v>
      </c>
      <c r="M46" s="7">
        <v>2321374025.4499998</v>
      </c>
      <c r="N46" s="7">
        <v>71109</v>
      </c>
      <c r="O46" s="7">
        <v>2217022</v>
      </c>
      <c r="P46" s="11">
        <v>73.98</v>
      </c>
    </row>
    <row r="47" spans="1:16" x14ac:dyDescent="0.3">
      <c r="A47" s="7">
        <f t="shared" si="0"/>
        <v>46</v>
      </c>
      <c r="B47" s="7" t="s">
        <v>51</v>
      </c>
      <c r="C47" s="7" t="s">
        <v>52</v>
      </c>
      <c r="D47" s="9">
        <v>41338</v>
      </c>
      <c r="E47" s="11">
        <v>773.8</v>
      </c>
      <c r="F47" s="15">
        <v>776.35</v>
      </c>
      <c r="G47" s="11">
        <v>785.8</v>
      </c>
      <c r="H47" s="11">
        <v>768.85</v>
      </c>
      <c r="I47" s="11">
        <v>773.45</v>
      </c>
      <c r="J47" s="11">
        <v>773.1</v>
      </c>
      <c r="K47" s="15">
        <v>774.74</v>
      </c>
      <c r="L47" s="7">
        <v>3283252</v>
      </c>
      <c r="M47" s="7">
        <v>2543657281.0500002</v>
      </c>
      <c r="N47" s="7">
        <v>62750</v>
      </c>
      <c r="O47" s="7">
        <v>2514525</v>
      </c>
      <c r="P47" s="11">
        <v>76.59</v>
      </c>
    </row>
    <row r="48" spans="1:16" x14ac:dyDescent="0.3">
      <c r="A48" s="7">
        <f t="shared" si="0"/>
        <v>47</v>
      </c>
      <c r="B48" s="7" t="s">
        <v>51</v>
      </c>
      <c r="C48" s="7" t="s">
        <v>52</v>
      </c>
      <c r="D48" s="9">
        <v>41339</v>
      </c>
      <c r="E48" s="11">
        <v>773.1</v>
      </c>
      <c r="F48" s="15">
        <v>775.2</v>
      </c>
      <c r="G48" s="11">
        <v>780</v>
      </c>
      <c r="H48" s="11">
        <v>766.35</v>
      </c>
      <c r="I48" s="11">
        <v>774.6</v>
      </c>
      <c r="J48" s="11">
        <v>774.3</v>
      </c>
      <c r="K48" s="15">
        <v>771.94</v>
      </c>
      <c r="L48" s="7">
        <v>1724891</v>
      </c>
      <c r="M48" s="7">
        <v>1331504227.55</v>
      </c>
      <c r="N48" s="7">
        <v>51764</v>
      </c>
      <c r="O48" s="7">
        <v>1121077</v>
      </c>
      <c r="P48" s="11">
        <v>64.989999999999995</v>
      </c>
    </row>
    <row r="49" spans="1:16" x14ac:dyDescent="0.3">
      <c r="A49" s="7">
        <f t="shared" si="0"/>
        <v>48</v>
      </c>
      <c r="B49" s="7" t="s">
        <v>51</v>
      </c>
      <c r="C49" s="7" t="s">
        <v>52</v>
      </c>
      <c r="D49" s="9">
        <v>41340</v>
      </c>
      <c r="E49" s="11">
        <v>774.3</v>
      </c>
      <c r="F49" s="15">
        <v>771.05</v>
      </c>
      <c r="G49" s="11">
        <v>786.35</v>
      </c>
      <c r="H49" s="11">
        <v>767.15</v>
      </c>
      <c r="I49" s="11">
        <v>786</v>
      </c>
      <c r="J49" s="11">
        <v>782.05</v>
      </c>
      <c r="K49" s="15">
        <v>773.28</v>
      </c>
      <c r="L49" s="7">
        <v>1172991</v>
      </c>
      <c r="M49" s="7">
        <v>907044636.39999998</v>
      </c>
      <c r="N49" s="7">
        <v>39640</v>
      </c>
      <c r="O49" s="7">
        <v>690385</v>
      </c>
      <c r="P49" s="11">
        <v>58.86</v>
      </c>
    </row>
    <row r="50" spans="1:16" x14ac:dyDescent="0.3">
      <c r="A50" s="7">
        <f t="shared" si="0"/>
        <v>49</v>
      </c>
      <c r="B50" s="7" t="s">
        <v>51</v>
      </c>
      <c r="C50" s="7" t="s">
        <v>52</v>
      </c>
      <c r="D50" s="9">
        <v>41341</v>
      </c>
      <c r="E50" s="11">
        <v>782.05</v>
      </c>
      <c r="F50" s="15">
        <v>788.85</v>
      </c>
      <c r="G50" s="11">
        <v>816</v>
      </c>
      <c r="H50" s="11">
        <v>786.35</v>
      </c>
      <c r="I50" s="11">
        <v>813</v>
      </c>
      <c r="J50" s="11">
        <v>813.25</v>
      </c>
      <c r="K50" s="15">
        <v>802.83</v>
      </c>
      <c r="L50" s="7">
        <v>2909910</v>
      </c>
      <c r="M50" s="7">
        <v>2336168505.6999998</v>
      </c>
      <c r="N50" s="7">
        <v>77160</v>
      </c>
      <c r="O50" s="7">
        <v>2133447</v>
      </c>
      <c r="P50" s="11">
        <v>73.319999999999993</v>
      </c>
    </row>
    <row r="51" spans="1:16" x14ac:dyDescent="0.3">
      <c r="A51" s="7">
        <f t="shared" si="0"/>
        <v>50</v>
      </c>
      <c r="B51" s="7" t="s">
        <v>51</v>
      </c>
      <c r="C51" s="7" t="s">
        <v>52</v>
      </c>
      <c r="D51" s="9">
        <v>41344</v>
      </c>
      <c r="E51" s="11">
        <v>813.25</v>
      </c>
      <c r="F51" s="15">
        <v>813.25</v>
      </c>
      <c r="G51" s="11">
        <v>835.9</v>
      </c>
      <c r="H51" s="11">
        <v>813.25</v>
      </c>
      <c r="I51" s="11">
        <v>830.95</v>
      </c>
      <c r="J51" s="11">
        <v>831.65</v>
      </c>
      <c r="K51" s="15">
        <v>828.93</v>
      </c>
      <c r="L51" s="7">
        <v>4448888</v>
      </c>
      <c r="M51" s="7">
        <v>3687824513.5</v>
      </c>
      <c r="N51" s="7">
        <v>105688</v>
      </c>
      <c r="O51" s="7">
        <v>3111723</v>
      </c>
      <c r="P51" s="11">
        <v>69.94</v>
      </c>
    </row>
    <row r="52" spans="1:16" x14ac:dyDescent="0.3">
      <c r="A52" s="7">
        <f t="shared" si="0"/>
        <v>51</v>
      </c>
      <c r="B52" s="7" t="s">
        <v>51</v>
      </c>
      <c r="C52" s="7" t="s">
        <v>52</v>
      </c>
      <c r="D52" s="9">
        <v>41345</v>
      </c>
      <c r="E52" s="11">
        <v>831.65</v>
      </c>
      <c r="F52" s="15">
        <v>832.5</v>
      </c>
      <c r="G52" s="11">
        <v>838.55</v>
      </c>
      <c r="H52" s="11">
        <v>819.1</v>
      </c>
      <c r="I52" s="11">
        <v>820.65</v>
      </c>
      <c r="J52" s="11">
        <v>823.8</v>
      </c>
      <c r="K52" s="15">
        <v>826.24</v>
      </c>
      <c r="L52" s="7">
        <v>2338597</v>
      </c>
      <c r="M52" s="7">
        <v>1932243776</v>
      </c>
      <c r="N52" s="7">
        <v>86756</v>
      </c>
      <c r="O52" s="7">
        <v>1762094</v>
      </c>
      <c r="P52" s="11">
        <v>75.349999999999994</v>
      </c>
    </row>
    <row r="53" spans="1:16" x14ac:dyDescent="0.3">
      <c r="A53" s="7">
        <f t="shared" si="0"/>
        <v>52</v>
      </c>
      <c r="B53" s="7" t="s">
        <v>51</v>
      </c>
      <c r="C53" s="7" t="s">
        <v>52</v>
      </c>
      <c r="D53" s="9">
        <v>41346</v>
      </c>
      <c r="E53" s="11">
        <v>823.8</v>
      </c>
      <c r="F53" s="15">
        <v>818</v>
      </c>
      <c r="G53" s="11">
        <v>820.9</v>
      </c>
      <c r="H53" s="11">
        <v>805.2</v>
      </c>
      <c r="I53" s="11">
        <v>805.75</v>
      </c>
      <c r="J53" s="11">
        <v>809.2</v>
      </c>
      <c r="K53" s="15">
        <v>812.13</v>
      </c>
      <c r="L53" s="7">
        <v>1187124</v>
      </c>
      <c r="M53" s="7">
        <v>964103491.25</v>
      </c>
      <c r="N53" s="7">
        <v>47124</v>
      </c>
      <c r="O53" s="7">
        <v>800648</v>
      </c>
      <c r="P53" s="11">
        <v>67.44</v>
      </c>
    </row>
    <row r="54" spans="1:16" x14ac:dyDescent="0.3">
      <c r="A54" s="7">
        <f t="shared" si="0"/>
        <v>53</v>
      </c>
      <c r="B54" s="7" t="s">
        <v>51</v>
      </c>
      <c r="C54" s="7" t="s">
        <v>52</v>
      </c>
      <c r="D54" s="9">
        <v>41347</v>
      </c>
      <c r="E54" s="11">
        <v>809.2</v>
      </c>
      <c r="F54" s="15">
        <v>806.25</v>
      </c>
      <c r="G54" s="11">
        <v>820</v>
      </c>
      <c r="H54" s="11">
        <v>797.75</v>
      </c>
      <c r="I54" s="11">
        <v>812</v>
      </c>
      <c r="J54" s="11">
        <v>814.1</v>
      </c>
      <c r="K54" s="15">
        <v>812.39</v>
      </c>
      <c r="L54" s="7">
        <v>3594813</v>
      </c>
      <c r="M54" s="7">
        <v>2920379099.5500002</v>
      </c>
      <c r="N54" s="7">
        <v>78131</v>
      </c>
      <c r="O54" s="7">
        <v>2424449</v>
      </c>
      <c r="P54" s="11">
        <v>67.44</v>
      </c>
    </row>
    <row r="55" spans="1:16" x14ac:dyDescent="0.3">
      <c r="A55" s="7">
        <f t="shared" si="0"/>
        <v>54</v>
      </c>
      <c r="B55" s="7" t="s">
        <v>51</v>
      </c>
      <c r="C55" s="7" t="s">
        <v>52</v>
      </c>
      <c r="D55" s="9">
        <v>41348</v>
      </c>
      <c r="E55" s="11">
        <v>814.1</v>
      </c>
      <c r="F55" s="15">
        <v>815.15</v>
      </c>
      <c r="G55" s="11">
        <v>831.5</v>
      </c>
      <c r="H55" s="11">
        <v>812.8</v>
      </c>
      <c r="I55" s="11">
        <v>817.05</v>
      </c>
      <c r="J55" s="11">
        <v>817.3</v>
      </c>
      <c r="K55" s="15">
        <v>822.1</v>
      </c>
      <c r="L55" s="7">
        <v>3180451</v>
      </c>
      <c r="M55" s="7">
        <v>2614645650.5</v>
      </c>
      <c r="N55" s="7">
        <v>77110</v>
      </c>
      <c r="O55" s="7">
        <v>2031611</v>
      </c>
      <c r="P55" s="11">
        <v>63.88</v>
      </c>
    </row>
    <row r="56" spans="1:16" x14ac:dyDescent="0.3">
      <c r="A56" s="7">
        <f t="shared" si="0"/>
        <v>55</v>
      </c>
      <c r="B56" s="7" t="s">
        <v>51</v>
      </c>
      <c r="C56" s="7" t="s">
        <v>52</v>
      </c>
      <c r="D56" s="9">
        <v>41351</v>
      </c>
      <c r="E56" s="11">
        <v>817.3</v>
      </c>
      <c r="F56" s="15">
        <v>807</v>
      </c>
      <c r="G56" s="11">
        <v>816</v>
      </c>
      <c r="H56" s="11">
        <v>806</v>
      </c>
      <c r="I56" s="11">
        <v>809</v>
      </c>
      <c r="J56" s="11">
        <v>810.1</v>
      </c>
      <c r="K56" s="15">
        <v>810.42</v>
      </c>
      <c r="L56" s="7">
        <v>1361589</v>
      </c>
      <c r="M56" s="7">
        <v>1103455044.0999999</v>
      </c>
      <c r="N56" s="7">
        <v>26863</v>
      </c>
      <c r="O56" s="7">
        <v>1009776</v>
      </c>
      <c r="P56" s="11">
        <v>74.16</v>
      </c>
    </row>
    <row r="57" spans="1:16" x14ac:dyDescent="0.3">
      <c r="A57" s="7">
        <f t="shared" si="0"/>
        <v>56</v>
      </c>
      <c r="B57" s="7" t="s">
        <v>51</v>
      </c>
      <c r="C57" s="7" t="s">
        <v>52</v>
      </c>
      <c r="D57" s="9">
        <v>41352</v>
      </c>
      <c r="E57" s="11">
        <v>810.1</v>
      </c>
      <c r="F57" s="15">
        <v>814.4</v>
      </c>
      <c r="G57" s="11">
        <v>814.85</v>
      </c>
      <c r="H57" s="11">
        <v>779.65</v>
      </c>
      <c r="I57" s="11">
        <v>785.15</v>
      </c>
      <c r="J57" s="11">
        <v>784.55</v>
      </c>
      <c r="K57" s="15">
        <v>792.86</v>
      </c>
      <c r="L57" s="7">
        <v>3612409</v>
      </c>
      <c r="M57" s="7">
        <v>2864148541.5500002</v>
      </c>
      <c r="N57" s="7">
        <v>61537</v>
      </c>
      <c r="O57" s="7">
        <v>2547636</v>
      </c>
      <c r="P57" s="11">
        <v>70.52</v>
      </c>
    </row>
    <row r="58" spans="1:16" x14ac:dyDescent="0.3">
      <c r="A58" s="7">
        <f t="shared" si="0"/>
        <v>57</v>
      </c>
      <c r="B58" s="7" t="s">
        <v>51</v>
      </c>
      <c r="C58" s="7" t="s">
        <v>52</v>
      </c>
      <c r="D58" s="9">
        <v>41353</v>
      </c>
      <c r="E58" s="11">
        <v>784.55</v>
      </c>
      <c r="F58" s="15">
        <v>790.8</v>
      </c>
      <c r="G58" s="11">
        <v>795.85</v>
      </c>
      <c r="H58" s="11">
        <v>776.95</v>
      </c>
      <c r="I58" s="11">
        <v>780</v>
      </c>
      <c r="J58" s="11">
        <v>780.4</v>
      </c>
      <c r="K58" s="15">
        <v>781.43</v>
      </c>
      <c r="L58" s="7">
        <v>4001852</v>
      </c>
      <c r="M58" s="7">
        <v>3127160640.8499999</v>
      </c>
      <c r="N58" s="7">
        <v>79668</v>
      </c>
      <c r="O58" s="7">
        <v>3236347</v>
      </c>
      <c r="P58" s="11">
        <v>80.87</v>
      </c>
    </row>
    <row r="59" spans="1:16" x14ac:dyDescent="0.3">
      <c r="A59" s="7">
        <f t="shared" si="0"/>
        <v>58</v>
      </c>
      <c r="B59" s="7" t="s">
        <v>51</v>
      </c>
      <c r="C59" s="7" t="s">
        <v>52</v>
      </c>
      <c r="D59" s="9">
        <v>41354</v>
      </c>
      <c r="E59" s="11">
        <v>780.4</v>
      </c>
      <c r="F59" s="15">
        <v>780</v>
      </c>
      <c r="G59" s="11">
        <v>812.75</v>
      </c>
      <c r="H59" s="11">
        <v>778.05</v>
      </c>
      <c r="I59" s="11">
        <v>797.15</v>
      </c>
      <c r="J59" s="11">
        <v>797.9</v>
      </c>
      <c r="K59" s="15">
        <v>800.82</v>
      </c>
      <c r="L59" s="7">
        <v>3606383</v>
      </c>
      <c r="M59" s="7">
        <v>2888046874.6500001</v>
      </c>
      <c r="N59" s="7">
        <v>104014</v>
      </c>
      <c r="O59" s="7">
        <v>2597451</v>
      </c>
      <c r="P59" s="11">
        <v>72.02</v>
      </c>
    </row>
    <row r="60" spans="1:16" x14ac:dyDescent="0.3">
      <c r="A60" s="7">
        <f t="shared" si="0"/>
        <v>59</v>
      </c>
      <c r="B60" s="7" t="s">
        <v>51</v>
      </c>
      <c r="C60" s="7" t="s">
        <v>52</v>
      </c>
      <c r="D60" s="9">
        <v>41355</v>
      </c>
      <c r="E60" s="11">
        <v>797.9</v>
      </c>
      <c r="F60" s="15">
        <v>795</v>
      </c>
      <c r="G60" s="11">
        <v>806.1</v>
      </c>
      <c r="H60" s="11">
        <v>789.6</v>
      </c>
      <c r="I60" s="11">
        <v>799</v>
      </c>
      <c r="J60" s="11">
        <v>796.4</v>
      </c>
      <c r="K60" s="15">
        <v>796.61</v>
      </c>
      <c r="L60" s="7">
        <v>2652295</v>
      </c>
      <c r="M60" s="7">
        <v>2112850288.3</v>
      </c>
      <c r="N60" s="7">
        <v>86713</v>
      </c>
      <c r="O60" s="7">
        <v>2051535</v>
      </c>
      <c r="P60" s="11">
        <v>77.349999999999994</v>
      </c>
    </row>
    <row r="61" spans="1:16" x14ac:dyDescent="0.3">
      <c r="A61" s="7">
        <f t="shared" si="0"/>
        <v>60</v>
      </c>
      <c r="B61" s="7" t="s">
        <v>51</v>
      </c>
      <c r="C61" s="7" t="s">
        <v>52</v>
      </c>
      <c r="D61" s="9">
        <v>41358</v>
      </c>
      <c r="E61" s="11">
        <v>796.4</v>
      </c>
      <c r="F61" s="15">
        <v>811.9</v>
      </c>
      <c r="G61" s="11">
        <v>818.9</v>
      </c>
      <c r="H61" s="11">
        <v>801.2</v>
      </c>
      <c r="I61" s="11">
        <v>809</v>
      </c>
      <c r="J61" s="11">
        <v>806.2</v>
      </c>
      <c r="K61" s="15">
        <v>810.54</v>
      </c>
      <c r="L61" s="7">
        <v>3742041</v>
      </c>
      <c r="M61" s="7">
        <v>3033081768.0999999</v>
      </c>
      <c r="N61" s="7">
        <v>103102</v>
      </c>
      <c r="O61" s="7">
        <v>2519924</v>
      </c>
      <c r="P61" s="11">
        <v>67.34</v>
      </c>
    </row>
    <row r="62" spans="1:16" x14ac:dyDescent="0.3">
      <c r="A62" s="7">
        <f t="shared" si="0"/>
        <v>61</v>
      </c>
      <c r="B62" s="7" t="s">
        <v>51</v>
      </c>
      <c r="C62" s="7" t="s">
        <v>52</v>
      </c>
      <c r="D62" s="9">
        <v>41359</v>
      </c>
      <c r="E62" s="11">
        <v>806.2</v>
      </c>
      <c r="F62" s="15">
        <v>804.1</v>
      </c>
      <c r="G62" s="11">
        <v>827.5</v>
      </c>
      <c r="H62" s="11">
        <v>804.1</v>
      </c>
      <c r="I62" s="11">
        <v>818.25</v>
      </c>
      <c r="J62" s="11">
        <v>824.2</v>
      </c>
      <c r="K62" s="15">
        <v>819.06</v>
      </c>
      <c r="L62" s="7">
        <v>3355398</v>
      </c>
      <c r="M62" s="7">
        <v>2748261450.4499998</v>
      </c>
      <c r="N62" s="7">
        <v>84682</v>
      </c>
      <c r="O62" s="7">
        <v>2671503</v>
      </c>
      <c r="P62" s="11">
        <v>79.62</v>
      </c>
    </row>
    <row r="63" spans="1:16" x14ac:dyDescent="0.3">
      <c r="A63" s="7">
        <f t="shared" si="0"/>
        <v>62</v>
      </c>
      <c r="B63" s="7" t="s">
        <v>51</v>
      </c>
      <c r="C63" s="7" t="s">
        <v>52</v>
      </c>
      <c r="D63" s="9">
        <v>41361</v>
      </c>
      <c r="E63" s="11">
        <v>824.2</v>
      </c>
      <c r="F63" s="15">
        <v>828.7</v>
      </c>
      <c r="G63" s="11">
        <v>830</v>
      </c>
      <c r="H63" s="11">
        <v>805.2</v>
      </c>
      <c r="I63" s="11">
        <v>822.45</v>
      </c>
      <c r="J63" s="11">
        <v>826.25</v>
      </c>
      <c r="K63" s="15">
        <v>818.38</v>
      </c>
      <c r="L63" s="7">
        <v>3393019</v>
      </c>
      <c r="M63" s="7">
        <v>2776778275</v>
      </c>
      <c r="N63" s="7">
        <v>87170</v>
      </c>
      <c r="O63" s="7">
        <v>2528647</v>
      </c>
      <c r="P63" s="11">
        <v>74.52</v>
      </c>
    </row>
    <row r="64" spans="1:16" x14ac:dyDescent="0.3">
      <c r="A64" s="7">
        <f t="shared" si="0"/>
        <v>63</v>
      </c>
      <c r="B64" s="7" t="s">
        <v>51</v>
      </c>
      <c r="C64" s="7" t="s">
        <v>52</v>
      </c>
      <c r="D64" s="9">
        <v>41365</v>
      </c>
      <c r="E64" s="11">
        <v>826.25</v>
      </c>
      <c r="F64" s="15">
        <v>826.8</v>
      </c>
      <c r="G64" s="11">
        <v>835.4</v>
      </c>
      <c r="H64" s="11">
        <v>817.95</v>
      </c>
      <c r="I64" s="11">
        <v>827.55</v>
      </c>
      <c r="J64" s="11">
        <v>825.2</v>
      </c>
      <c r="K64" s="15">
        <v>826.25</v>
      </c>
      <c r="L64" s="7">
        <v>1514565</v>
      </c>
      <c r="M64" s="7">
        <v>1251409967.25</v>
      </c>
      <c r="N64" s="7">
        <v>54461</v>
      </c>
      <c r="O64" s="7">
        <v>1069738</v>
      </c>
      <c r="P64" s="11">
        <v>70.63</v>
      </c>
    </row>
    <row r="65" spans="1:16" x14ac:dyDescent="0.3">
      <c r="A65" s="7">
        <f t="shared" si="0"/>
        <v>64</v>
      </c>
      <c r="B65" s="7" t="s">
        <v>51</v>
      </c>
      <c r="C65" s="7" t="s">
        <v>52</v>
      </c>
      <c r="D65" s="9">
        <v>41366</v>
      </c>
      <c r="E65" s="11">
        <v>825.2</v>
      </c>
      <c r="F65" s="15">
        <v>826.35</v>
      </c>
      <c r="G65" s="11">
        <v>827.5</v>
      </c>
      <c r="H65" s="11">
        <v>812.6</v>
      </c>
      <c r="I65" s="11">
        <v>816</v>
      </c>
      <c r="J65" s="11">
        <v>817.25</v>
      </c>
      <c r="K65" s="15">
        <v>817.66</v>
      </c>
      <c r="L65" s="7">
        <v>1303041</v>
      </c>
      <c r="M65" s="7">
        <v>1065443548.95</v>
      </c>
      <c r="N65" s="7">
        <v>61256</v>
      </c>
      <c r="O65" s="7">
        <v>902858</v>
      </c>
      <c r="P65" s="11">
        <v>69.290000000000006</v>
      </c>
    </row>
    <row r="66" spans="1:16" x14ac:dyDescent="0.3">
      <c r="A66" s="7">
        <f t="shared" si="0"/>
        <v>65</v>
      </c>
      <c r="B66" s="7" t="s">
        <v>51</v>
      </c>
      <c r="C66" s="7" t="s">
        <v>52</v>
      </c>
      <c r="D66" s="9">
        <v>41367</v>
      </c>
      <c r="E66" s="11">
        <v>817.25</v>
      </c>
      <c r="F66" s="15">
        <v>817</v>
      </c>
      <c r="G66" s="11">
        <v>817.25</v>
      </c>
      <c r="H66" s="11">
        <v>803.05</v>
      </c>
      <c r="I66" s="11">
        <v>810</v>
      </c>
      <c r="J66" s="11">
        <v>811.65</v>
      </c>
      <c r="K66" s="15">
        <v>809.16</v>
      </c>
      <c r="L66" s="7">
        <v>1555063</v>
      </c>
      <c r="M66" s="7">
        <v>1258291793.1500001</v>
      </c>
      <c r="N66" s="7">
        <v>62408</v>
      </c>
      <c r="O66" s="7">
        <v>1164361</v>
      </c>
      <c r="P66" s="11">
        <v>74.88</v>
      </c>
    </row>
    <row r="67" spans="1:16" x14ac:dyDescent="0.3">
      <c r="A67" s="7">
        <f t="shared" si="0"/>
        <v>66</v>
      </c>
      <c r="B67" s="7" t="s">
        <v>51</v>
      </c>
      <c r="C67" s="7" t="s">
        <v>52</v>
      </c>
      <c r="D67" s="9">
        <v>41368</v>
      </c>
      <c r="E67" s="11">
        <v>811.65</v>
      </c>
      <c r="F67" s="15">
        <v>805</v>
      </c>
      <c r="G67" s="11">
        <v>808.45</v>
      </c>
      <c r="H67" s="11">
        <v>789.15</v>
      </c>
      <c r="I67" s="11">
        <v>790.55</v>
      </c>
      <c r="J67" s="11">
        <v>792.35</v>
      </c>
      <c r="K67" s="15">
        <v>795.97</v>
      </c>
      <c r="L67" s="7">
        <v>1416731</v>
      </c>
      <c r="M67" s="7">
        <v>1127673213.2</v>
      </c>
      <c r="N67" s="7">
        <v>38512</v>
      </c>
      <c r="O67" s="7">
        <v>847796</v>
      </c>
      <c r="P67" s="11">
        <v>59.84</v>
      </c>
    </row>
    <row r="68" spans="1:16" x14ac:dyDescent="0.3">
      <c r="A68" s="7">
        <f t="shared" ref="A68:A130" si="1">A67+1</f>
        <v>67</v>
      </c>
      <c r="B68" s="7" t="s">
        <v>51</v>
      </c>
      <c r="C68" s="7" t="s">
        <v>52</v>
      </c>
      <c r="D68" s="9">
        <v>41369</v>
      </c>
      <c r="E68" s="11">
        <v>792.35</v>
      </c>
      <c r="F68" s="15">
        <v>787.45</v>
      </c>
      <c r="G68" s="11">
        <v>789.9</v>
      </c>
      <c r="H68" s="11">
        <v>763.1</v>
      </c>
      <c r="I68" s="11">
        <v>769.6</v>
      </c>
      <c r="J68" s="11">
        <v>770.8</v>
      </c>
      <c r="K68" s="15">
        <v>771.1</v>
      </c>
      <c r="L68" s="7">
        <v>2879146</v>
      </c>
      <c r="M68" s="7">
        <v>2220101460.5500002</v>
      </c>
      <c r="N68" s="7">
        <v>90638</v>
      </c>
      <c r="O68" s="7">
        <v>1743815</v>
      </c>
      <c r="P68" s="11">
        <v>60.57</v>
      </c>
    </row>
    <row r="69" spans="1:16" x14ac:dyDescent="0.3">
      <c r="A69" s="7">
        <f t="shared" si="1"/>
        <v>68</v>
      </c>
      <c r="B69" s="7" t="s">
        <v>51</v>
      </c>
      <c r="C69" s="7" t="s">
        <v>52</v>
      </c>
      <c r="D69" s="9">
        <v>41372</v>
      </c>
      <c r="E69" s="11">
        <v>770.8</v>
      </c>
      <c r="F69" s="15">
        <v>770</v>
      </c>
      <c r="G69" s="11">
        <v>778.95</v>
      </c>
      <c r="H69" s="11">
        <v>756.75</v>
      </c>
      <c r="I69" s="11">
        <v>758.9</v>
      </c>
      <c r="J69" s="11">
        <v>758.2</v>
      </c>
      <c r="K69" s="15">
        <v>766.45</v>
      </c>
      <c r="L69" s="7">
        <v>1174876</v>
      </c>
      <c r="M69" s="7">
        <v>900483710.20000005</v>
      </c>
      <c r="N69" s="7">
        <v>33217</v>
      </c>
      <c r="O69" s="7">
        <v>684697</v>
      </c>
      <c r="P69" s="11">
        <v>58.28</v>
      </c>
    </row>
    <row r="70" spans="1:16" x14ac:dyDescent="0.3">
      <c r="A70" s="7">
        <f t="shared" si="1"/>
        <v>69</v>
      </c>
      <c r="B70" s="7" t="s">
        <v>51</v>
      </c>
      <c r="C70" s="7" t="s">
        <v>52</v>
      </c>
      <c r="D70" s="9">
        <v>41373</v>
      </c>
      <c r="E70" s="11">
        <v>758.2</v>
      </c>
      <c r="F70" s="15">
        <v>766</v>
      </c>
      <c r="G70" s="11">
        <v>775</v>
      </c>
      <c r="H70" s="11">
        <v>750.1</v>
      </c>
      <c r="I70" s="11">
        <v>751.05</v>
      </c>
      <c r="J70" s="11">
        <v>752.95</v>
      </c>
      <c r="K70" s="15">
        <v>765.2</v>
      </c>
      <c r="L70" s="7">
        <v>1754228</v>
      </c>
      <c r="M70" s="7">
        <v>1342342413.5999999</v>
      </c>
      <c r="N70" s="7">
        <v>50558</v>
      </c>
      <c r="O70" s="7">
        <v>956535</v>
      </c>
      <c r="P70" s="11">
        <v>54.53</v>
      </c>
    </row>
    <row r="71" spans="1:16" x14ac:dyDescent="0.3">
      <c r="A71" s="7">
        <f t="shared" si="1"/>
        <v>70</v>
      </c>
      <c r="B71" s="7" t="s">
        <v>51</v>
      </c>
      <c r="C71" s="7" t="s">
        <v>52</v>
      </c>
      <c r="D71" s="9">
        <v>41374</v>
      </c>
      <c r="E71" s="11">
        <v>752.95</v>
      </c>
      <c r="F71" s="15">
        <v>760</v>
      </c>
      <c r="G71" s="11">
        <v>788</v>
      </c>
      <c r="H71" s="11">
        <v>755.25</v>
      </c>
      <c r="I71" s="11">
        <v>775</v>
      </c>
      <c r="J71" s="11">
        <v>783.15</v>
      </c>
      <c r="K71" s="15">
        <v>773.83</v>
      </c>
      <c r="L71" s="7">
        <v>3306254</v>
      </c>
      <c r="M71" s="7">
        <v>2558485889.5</v>
      </c>
      <c r="N71" s="7">
        <v>107942</v>
      </c>
      <c r="O71" s="7">
        <v>2153942</v>
      </c>
      <c r="P71" s="11">
        <v>65.150000000000006</v>
      </c>
    </row>
    <row r="72" spans="1:16" x14ac:dyDescent="0.3">
      <c r="A72" s="7">
        <f t="shared" si="1"/>
        <v>71</v>
      </c>
      <c r="B72" s="7" t="s">
        <v>51</v>
      </c>
      <c r="C72" s="7" t="s">
        <v>52</v>
      </c>
      <c r="D72" s="9">
        <v>41375</v>
      </c>
      <c r="E72" s="11">
        <v>783.15</v>
      </c>
      <c r="F72" s="15">
        <v>778.75</v>
      </c>
      <c r="G72" s="11">
        <v>782</v>
      </c>
      <c r="H72" s="11">
        <v>759.2</v>
      </c>
      <c r="I72" s="11">
        <v>767.15</v>
      </c>
      <c r="J72" s="11">
        <v>763.6</v>
      </c>
      <c r="K72" s="15">
        <v>766.09</v>
      </c>
      <c r="L72" s="7">
        <v>3921034</v>
      </c>
      <c r="M72" s="7">
        <v>3003868421.9000001</v>
      </c>
      <c r="N72" s="7">
        <v>81540</v>
      </c>
      <c r="O72" s="7">
        <v>2646327</v>
      </c>
      <c r="P72" s="11">
        <v>67.489999999999995</v>
      </c>
    </row>
    <row r="73" spans="1:16" x14ac:dyDescent="0.3">
      <c r="A73" s="7">
        <f t="shared" si="1"/>
        <v>72</v>
      </c>
      <c r="B73" s="7" t="s">
        <v>51</v>
      </c>
      <c r="C73" s="7" t="s">
        <v>52</v>
      </c>
      <c r="D73" s="9">
        <v>41376</v>
      </c>
      <c r="E73" s="11">
        <v>763.6</v>
      </c>
      <c r="F73" s="15">
        <v>765.1</v>
      </c>
      <c r="G73" s="11">
        <v>772.8</v>
      </c>
      <c r="H73" s="11">
        <v>761.8</v>
      </c>
      <c r="I73" s="11">
        <v>764.5</v>
      </c>
      <c r="J73" s="11">
        <v>764.8</v>
      </c>
      <c r="K73" s="15">
        <v>765.98</v>
      </c>
      <c r="L73" s="7">
        <v>3041673</v>
      </c>
      <c r="M73" s="7">
        <v>2329849649.0500002</v>
      </c>
      <c r="N73" s="7">
        <v>115798</v>
      </c>
      <c r="O73" s="7">
        <v>2434886</v>
      </c>
      <c r="P73" s="11">
        <v>80.05</v>
      </c>
    </row>
    <row r="74" spans="1:16" x14ac:dyDescent="0.3">
      <c r="A74" s="7">
        <f t="shared" si="1"/>
        <v>73</v>
      </c>
      <c r="B74" s="7" t="s">
        <v>51</v>
      </c>
      <c r="C74" s="7" t="s">
        <v>52</v>
      </c>
      <c r="D74" s="9">
        <v>41379</v>
      </c>
      <c r="E74" s="11">
        <v>764.8</v>
      </c>
      <c r="F74" s="15">
        <v>766.9</v>
      </c>
      <c r="G74" s="11">
        <v>790</v>
      </c>
      <c r="H74" s="11">
        <v>766.1</v>
      </c>
      <c r="I74" s="11">
        <v>776.5</v>
      </c>
      <c r="J74" s="11">
        <v>774.9</v>
      </c>
      <c r="K74" s="15">
        <v>778.05</v>
      </c>
      <c r="L74" s="7">
        <v>2806499</v>
      </c>
      <c r="M74" s="7">
        <v>2183583786.5999999</v>
      </c>
      <c r="N74" s="7">
        <v>79692</v>
      </c>
      <c r="O74" s="7">
        <v>1965904</v>
      </c>
      <c r="P74" s="11">
        <v>70.05</v>
      </c>
    </row>
    <row r="75" spans="1:16" x14ac:dyDescent="0.3">
      <c r="A75" s="7">
        <f t="shared" si="1"/>
        <v>74</v>
      </c>
      <c r="B75" s="7" t="s">
        <v>51</v>
      </c>
      <c r="C75" s="7" t="s">
        <v>52</v>
      </c>
      <c r="D75" s="9">
        <v>41380</v>
      </c>
      <c r="E75" s="11">
        <v>774.9</v>
      </c>
      <c r="F75" s="15">
        <v>777</v>
      </c>
      <c r="G75" s="11">
        <v>807.3</v>
      </c>
      <c r="H75" s="11">
        <v>772.4</v>
      </c>
      <c r="I75" s="11">
        <v>801.8</v>
      </c>
      <c r="J75" s="11">
        <v>803.7</v>
      </c>
      <c r="K75" s="15">
        <v>797.75</v>
      </c>
      <c r="L75" s="7">
        <v>2266442</v>
      </c>
      <c r="M75" s="7">
        <v>1808051894.0999999</v>
      </c>
      <c r="N75" s="7">
        <v>113406</v>
      </c>
      <c r="O75" s="7">
        <v>1525584</v>
      </c>
      <c r="P75" s="11">
        <v>67.31</v>
      </c>
    </row>
    <row r="76" spans="1:16" x14ac:dyDescent="0.3">
      <c r="A76" s="7">
        <f t="shared" si="1"/>
        <v>75</v>
      </c>
      <c r="B76" s="7" t="s">
        <v>51</v>
      </c>
      <c r="C76" s="7" t="s">
        <v>52</v>
      </c>
      <c r="D76" s="9">
        <v>41381</v>
      </c>
      <c r="E76" s="11">
        <v>803.7</v>
      </c>
      <c r="F76" s="15">
        <v>806</v>
      </c>
      <c r="G76" s="11">
        <v>817.2</v>
      </c>
      <c r="H76" s="11">
        <v>785.55</v>
      </c>
      <c r="I76" s="11">
        <v>794</v>
      </c>
      <c r="J76" s="11">
        <v>790.4</v>
      </c>
      <c r="K76" s="15">
        <v>803.59</v>
      </c>
      <c r="L76" s="7">
        <v>3284433</v>
      </c>
      <c r="M76" s="7">
        <v>2639351257.1999998</v>
      </c>
      <c r="N76" s="7">
        <v>108816</v>
      </c>
      <c r="O76" s="7">
        <v>2423262</v>
      </c>
      <c r="P76" s="11">
        <v>73.78</v>
      </c>
    </row>
    <row r="77" spans="1:16" x14ac:dyDescent="0.3">
      <c r="A77" s="7">
        <f t="shared" si="1"/>
        <v>76</v>
      </c>
      <c r="B77" s="7" t="s">
        <v>51</v>
      </c>
      <c r="C77" s="7" t="s">
        <v>52</v>
      </c>
      <c r="D77" s="9">
        <v>41382</v>
      </c>
      <c r="E77" s="11">
        <v>790.4</v>
      </c>
      <c r="F77" s="15">
        <v>795</v>
      </c>
      <c r="G77" s="11">
        <v>821</v>
      </c>
      <c r="H77" s="11">
        <v>795</v>
      </c>
      <c r="I77" s="11">
        <v>813.35</v>
      </c>
      <c r="J77" s="11">
        <v>818.25</v>
      </c>
      <c r="K77" s="15">
        <v>810.58</v>
      </c>
      <c r="L77" s="7">
        <v>3193433</v>
      </c>
      <c r="M77" s="7">
        <v>2588517878.75</v>
      </c>
      <c r="N77" s="7">
        <v>102134</v>
      </c>
      <c r="O77" s="7">
        <v>2462784</v>
      </c>
      <c r="P77" s="11">
        <v>77.12</v>
      </c>
    </row>
    <row r="78" spans="1:16" x14ac:dyDescent="0.3">
      <c r="A78" s="7">
        <f t="shared" si="1"/>
        <v>77</v>
      </c>
      <c r="B78" s="7" t="s">
        <v>51</v>
      </c>
      <c r="C78" s="7" t="s">
        <v>52</v>
      </c>
      <c r="D78" s="9">
        <v>41386</v>
      </c>
      <c r="E78" s="11">
        <v>818.25</v>
      </c>
      <c r="F78" s="15">
        <v>819</v>
      </c>
      <c r="G78" s="11">
        <v>839</v>
      </c>
      <c r="H78" s="11">
        <v>816.95</v>
      </c>
      <c r="I78" s="11">
        <v>838.9</v>
      </c>
      <c r="J78" s="11">
        <v>835.6</v>
      </c>
      <c r="K78" s="15">
        <v>831.12</v>
      </c>
      <c r="L78" s="7">
        <v>2115449</v>
      </c>
      <c r="M78" s="7">
        <v>1758188279.6500001</v>
      </c>
      <c r="N78" s="7">
        <v>93757</v>
      </c>
      <c r="O78" s="7">
        <v>1383861</v>
      </c>
      <c r="P78" s="11">
        <v>65.42</v>
      </c>
    </row>
    <row r="79" spans="1:16" x14ac:dyDescent="0.3">
      <c r="A79" s="7">
        <f t="shared" si="1"/>
        <v>78</v>
      </c>
      <c r="B79" s="7" t="s">
        <v>51</v>
      </c>
      <c r="C79" s="7" t="s">
        <v>52</v>
      </c>
      <c r="D79" s="9">
        <v>41387</v>
      </c>
      <c r="E79" s="11">
        <v>835.6</v>
      </c>
      <c r="F79" s="15">
        <v>838</v>
      </c>
      <c r="G79" s="11">
        <v>844.8</v>
      </c>
      <c r="H79" s="11">
        <v>823.65</v>
      </c>
      <c r="I79" s="11">
        <v>837.15</v>
      </c>
      <c r="J79" s="11">
        <v>838.1</v>
      </c>
      <c r="K79" s="15">
        <v>834.53</v>
      </c>
      <c r="L79" s="7">
        <v>1225389</v>
      </c>
      <c r="M79" s="7">
        <v>1022619686.3</v>
      </c>
      <c r="N79" s="7">
        <v>37297</v>
      </c>
      <c r="O79" s="7">
        <v>757058</v>
      </c>
      <c r="P79" s="11">
        <v>61.78</v>
      </c>
    </row>
    <row r="80" spans="1:16" x14ac:dyDescent="0.3">
      <c r="A80" s="7">
        <f t="shared" si="1"/>
        <v>79</v>
      </c>
      <c r="B80" s="7" t="s">
        <v>51</v>
      </c>
      <c r="C80" s="7" t="s">
        <v>52</v>
      </c>
      <c r="D80" s="9">
        <v>41389</v>
      </c>
      <c r="E80" s="11">
        <v>838.1</v>
      </c>
      <c r="F80" s="15">
        <v>843.5</v>
      </c>
      <c r="G80" s="11">
        <v>885.4</v>
      </c>
      <c r="H80" s="11">
        <v>838.55</v>
      </c>
      <c r="I80" s="11">
        <v>885.35</v>
      </c>
      <c r="J80" s="11">
        <v>862.75</v>
      </c>
      <c r="K80" s="15">
        <v>857.06</v>
      </c>
      <c r="L80" s="7">
        <v>5182930</v>
      </c>
      <c r="M80" s="7">
        <v>4442075942.8000002</v>
      </c>
      <c r="N80" s="7">
        <v>82983</v>
      </c>
      <c r="O80" s="7">
        <v>3715675</v>
      </c>
      <c r="P80" s="11">
        <v>71.69</v>
      </c>
    </row>
    <row r="81" spans="1:16" x14ac:dyDescent="0.3">
      <c r="A81" s="7">
        <f>A80+1</f>
        <v>80</v>
      </c>
      <c r="B81" s="7" t="s">
        <v>51</v>
      </c>
      <c r="C81" s="7" t="s">
        <v>52</v>
      </c>
      <c r="D81" s="9">
        <v>41390</v>
      </c>
      <c r="E81" s="11">
        <v>862.75</v>
      </c>
      <c r="F81" s="15">
        <v>862.95</v>
      </c>
      <c r="G81" s="11">
        <v>879.1</v>
      </c>
      <c r="H81" s="11">
        <v>857.7</v>
      </c>
      <c r="I81" s="11">
        <v>874.8</v>
      </c>
      <c r="J81" s="11">
        <v>872.6</v>
      </c>
      <c r="K81" s="15">
        <v>869.67</v>
      </c>
      <c r="L81" s="7">
        <v>2560119</v>
      </c>
      <c r="M81" s="7">
        <v>2226466323.5999999</v>
      </c>
      <c r="N81" s="7">
        <v>128585</v>
      </c>
      <c r="O81" s="7">
        <v>1854220</v>
      </c>
      <c r="P81" s="11">
        <v>72.430000000000007</v>
      </c>
    </row>
    <row r="82" spans="1:16" x14ac:dyDescent="0.3">
      <c r="A82" s="7">
        <f t="shared" si="1"/>
        <v>81</v>
      </c>
      <c r="B82" s="7" t="s">
        <v>51</v>
      </c>
      <c r="C82" s="7" t="s">
        <v>52</v>
      </c>
      <c r="D82" s="9">
        <v>41393</v>
      </c>
      <c r="E82" s="11">
        <v>872.6</v>
      </c>
      <c r="F82" s="15">
        <v>870.05</v>
      </c>
      <c r="G82" s="11">
        <v>874.5</v>
      </c>
      <c r="H82" s="11">
        <v>858</v>
      </c>
      <c r="I82" s="11">
        <v>864.95</v>
      </c>
      <c r="J82" s="11">
        <v>864.2</v>
      </c>
      <c r="K82" s="15">
        <v>865.86</v>
      </c>
      <c r="L82" s="7">
        <v>1634522</v>
      </c>
      <c r="M82" s="7">
        <v>1415261821.8499999</v>
      </c>
      <c r="N82" s="7">
        <v>79134</v>
      </c>
      <c r="O82" s="7">
        <v>1194057</v>
      </c>
      <c r="P82" s="11">
        <v>73.05</v>
      </c>
    </row>
    <row r="83" spans="1:16" x14ac:dyDescent="0.3">
      <c r="A83" s="7">
        <f t="shared" si="1"/>
        <v>82</v>
      </c>
      <c r="B83" s="7" t="s">
        <v>51</v>
      </c>
      <c r="C83" s="7" t="s">
        <v>52</v>
      </c>
      <c r="D83" s="9">
        <v>41394</v>
      </c>
      <c r="E83" s="11">
        <v>864.2</v>
      </c>
      <c r="F83" s="15">
        <v>863.6</v>
      </c>
      <c r="G83" s="11">
        <v>870.55</v>
      </c>
      <c r="H83" s="11">
        <v>843.65</v>
      </c>
      <c r="I83" s="11">
        <v>847.4</v>
      </c>
      <c r="J83" s="11">
        <v>847.6</v>
      </c>
      <c r="K83" s="15">
        <v>852.34</v>
      </c>
      <c r="L83" s="7">
        <v>2710730</v>
      </c>
      <c r="M83" s="7">
        <v>2310463835.8499999</v>
      </c>
      <c r="N83" s="7">
        <v>110765</v>
      </c>
      <c r="O83" s="7">
        <v>1818670</v>
      </c>
      <c r="P83" s="11">
        <v>67.09</v>
      </c>
    </row>
    <row r="84" spans="1:16" x14ac:dyDescent="0.3">
      <c r="A84" s="7">
        <f t="shared" si="1"/>
        <v>83</v>
      </c>
      <c r="B84" s="7" t="s">
        <v>51</v>
      </c>
      <c r="C84" s="7" t="s">
        <v>52</v>
      </c>
      <c r="D84" s="9">
        <v>41396</v>
      </c>
      <c r="E84" s="11">
        <v>847.6</v>
      </c>
      <c r="F84" s="15">
        <v>845.65</v>
      </c>
      <c r="G84" s="11">
        <v>870.9</v>
      </c>
      <c r="H84" s="11">
        <v>845.65</v>
      </c>
      <c r="I84" s="11">
        <v>862</v>
      </c>
      <c r="J84" s="11">
        <v>863.45</v>
      </c>
      <c r="K84" s="15">
        <v>862.89</v>
      </c>
      <c r="L84" s="7">
        <v>2976406</v>
      </c>
      <c r="M84" s="7">
        <v>2568299903.6999998</v>
      </c>
      <c r="N84" s="7">
        <v>143597</v>
      </c>
      <c r="O84" s="7">
        <v>2325995</v>
      </c>
      <c r="P84" s="11">
        <v>78.150000000000006</v>
      </c>
    </row>
    <row r="85" spans="1:16" x14ac:dyDescent="0.3">
      <c r="A85" s="7">
        <f t="shared" si="1"/>
        <v>84</v>
      </c>
      <c r="B85" s="7" t="s">
        <v>51</v>
      </c>
      <c r="C85" s="7" t="s">
        <v>52</v>
      </c>
      <c r="D85" s="9">
        <v>41397</v>
      </c>
      <c r="E85" s="11">
        <v>863.45</v>
      </c>
      <c r="F85" s="15">
        <v>859.8</v>
      </c>
      <c r="G85" s="11">
        <v>862</v>
      </c>
      <c r="H85" s="11">
        <v>845.2</v>
      </c>
      <c r="I85" s="11">
        <v>855.95</v>
      </c>
      <c r="J85" s="11">
        <v>854.9</v>
      </c>
      <c r="K85" s="15">
        <v>854.6</v>
      </c>
      <c r="L85" s="7">
        <v>2059570</v>
      </c>
      <c r="M85" s="7">
        <v>1760104947.95</v>
      </c>
      <c r="N85" s="7">
        <v>58196</v>
      </c>
      <c r="O85" s="7">
        <v>1402499</v>
      </c>
      <c r="P85" s="11">
        <v>68.099999999999994</v>
      </c>
    </row>
    <row r="86" spans="1:16" x14ac:dyDescent="0.3">
      <c r="A86" s="7">
        <f t="shared" si="1"/>
        <v>85</v>
      </c>
      <c r="B86" s="7" t="s">
        <v>51</v>
      </c>
      <c r="C86" s="7" t="s">
        <v>52</v>
      </c>
      <c r="D86" s="9">
        <v>41400</v>
      </c>
      <c r="E86" s="11">
        <v>854.9</v>
      </c>
      <c r="F86" s="15">
        <v>858</v>
      </c>
      <c r="G86" s="11">
        <v>861.35</v>
      </c>
      <c r="H86" s="11">
        <v>845.5</v>
      </c>
      <c r="I86" s="11">
        <v>853.85</v>
      </c>
      <c r="J86" s="11">
        <v>852.65</v>
      </c>
      <c r="K86" s="15">
        <v>852.09</v>
      </c>
      <c r="L86" s="7">
        <v>1186405</v>
      </c>
      <c r="M86" s="7">
        <v>1010922659</v>
      </c>
      <c r="N86" s="7">
        <v>54134</v>
      </c>
      <c r="O86" s="7">
        <v>842551</v>
      </c>
      <c r="P86" s="11">
        <v>71.02</v>
      </c>
    </row>
    <row r="87" spans="1:16" x14ac:dyDescent="0.3">
      <c r="A87" s="7">
        <f t="shared" si="1"/>
        <v>86</v>
      </c>
      <c r="B87" s="7" t="s">
        <v>51</v>
      </c>
      <c r="C87" s="7" t="s">
        <v>52</v>
      </c>
      <c r="D87" s="9">
        <v>41401</v>
      </c>
      <c r="E87" s="11">
        <v>852.65</v>
      </c>
      <c r="F87" s="15">
        <v>854.25</v>
      </c>
      <c r="G87" s="11">
        <v>860.8</v>
      </c>
      <c r="H87" s="11">
        <v>841.3</v>
      </c>
      <c r="I87" s="11">
        <v>847.75</v>
      </c>
      <c r="J87" s="11">
        <v>853.75</v>
      </c>
      <c r="K87" s="15">
        <v>851.25</v>
      </c>
      <c r="L87" s="7">
        <v>3260999</v>
      </c>
      <c r="M87" s="7">
        <v>2775935704.3000002</v>
      </c>
      <c r="N87" s="7">
        <v>124470</v>
      </c>
      <c r="O87" s="7">
        <v>2499020</v>
      </c>
      <c r="P87" s="11">
        <v>76.63</v>
      </c>
    </row>
    <row r="88" spans="1:16" x14ac:dyDescent="0.3">
      <c r="A88" s="7">
        <f t="shared" si="1"/>
        <v>87</v>
      </c>
      <c r="B88" s="7" t="s">
        <v>51</v>
      </c>
      <c r="C88" s="7" t="s">
        <v>52</v>
      </c>
      <c r="D88" s="9">
        <v>41402</v>
      </c>
      <c r="E88" s="11">
        <v>853.75</v>
      </c>
      <c r="F88" s="15">
        <v>859.75</v>
      </c>
      <c r="G88" s="11">
        <v>895</v>
      </c>
      <c r="H88" s="11">
        <v>852</v>
      </c>
      <c r="I88" s="11">
        <v>894.3</v>
      </c>
      <c r="J88" s="11">
        <v>885</v>
      </c>
      <c r="K88" s="15">
        <v>875.88</v>
      </c>
      <c r="L88" s="7">
        <v>3070552</v>
      </c>
      <c r="M88" s="7">
        <v>2689435731.75</v>
      </c>
      <c r="N88" s="7">
        <v>79669</v>
      </c>
      <c r="O88" s="7">
        <v>1456834</v>
      </c>
      <c r="P88" s="11">
        <v>47.45</v>
      </c>
    </row>
    <row r="89" spans="1:16" x14ac:dyDescent="0.3">
      <c r="A89" s="7">
        <f t="shared" si="1"/>
        <v>88</v>
      </c>
      <c r="B89" s="7" t="s">
        <v>51</v>
      </c>
      <c r="C89" s="7" t="s">
        <v>52</v>
      </c>
      <c r="D89" s="9">
        <v>41403</v>
      </c>
      <c r="E89" s="11">
        <v>885</v>
      </c>
      <c r="F89" s="15">
        <v>893</v>
      </c>
      <c r="G89" s="11">
        <v>900.85</v>
      </c>
      <c r="H89" s="11">
        <v>876.3</v>
      </c>
      <c r="I89" s="11">
        <v>883</v>
      </c>
      <c r="J89" s="11">
        <v>880.35</v>
      </c>
      <c r="K89" s="15">
        <v>888.46</v>
      </c>
      <c r="L89" s="7">
        <v>2182837</v>
      </c>
      <c r="M89" s="7">
        <v>1939372787.0999999</v>
      </c>
      <c r="N89" s="7">
        <v>58190</v>
      </c>
      <c r="O89" s="7">
        <v>1067767</v>
      </c>
      <c r="P89" s="11">
        <v>48.92</v>
      </c>
    </row>
    <row r="90" spans="1:16" x14ac:dyDescent="0.3">
      <c r="A90" s="7">
        <f t="shared" si="1"/>
        <v>89</v>
      </c>
      <c r="B90" s="7" t="s">
        <v>51</v>
      </c>
      <c r="C90" s="7" t="s">
        <v>52</v>
      </c>
      <c r="D90" s="9">
        <v>41404</v>
      </c>
      <c r="E90" s="11">
        <v>880.35</v>
      </c>
      <c r="F90" s="15">
        <v>880</v>
      </c>
      <c r="G90" s="11">
        <v>882.15</v>
      </c>
      <c r="H90" s="11">
        <v>863.1</v>
      </c>
      <c r="I90" s="11">
        <v>875.6</v>
      </c>
      <c r="J90" s="11">
        <v>877.3</v>
      </c>
      <c r="K90" s="15">
        <v>872.88</v>
      </c>
      <c r="L90" s="7">
        <v>2659090</v>
      </c>
      <c r="M90" s="7">
        <v>2321074282.1999998</v>
      </c>
      <c r="N90" s="7">
        <v>65028</v>
      </c>
      <c r="O90" s="7">
        <v>2042515</v>
      </c>
      <c r="P90" s="11">
        <v>76.81</v>
      </c>
    </row>
    <row r="91" spans="1:16" x14ac:dyDescent="0.3">
      <c r="A91" s="7">
        <f t="shared" si="1"/>
        <v>90</v>
      </c>
      <c r="B91" s="7" t="s">
        <v>51</v>
      </c>
      <c r="C91" s="7" t="s">
        <v>52</v>
      </c>
      <c r="D91" s="9">
        <v>41405</v>
      </c>
      <c r="E91" s="11">
        <v>877.3</v>
      </c>
      <c r="F91" s="15">
        <v>875</v>
      </c>
      <c r="G91" s="11">
        <v>880</v>
      </c>
      <c r="H91" s="11">
        <v>869.35</v>
      </c>
      <c r="I91" s="11">
        <v>877</v>
      </c>
      <c r="J91" s="11">
        <v>874.5</v>
      </c>
      <c r="K91" s="15">
        <v>874.87</v>
      </c>
      <c r="L91" s="7">
        <v>76194</v>
      </c>
      <c r="M91" s="7">
        <v>66660061.049999997</v>
      </c>
      <c r="N91" s="7">
        <v>1497</v>
      </c>
      <c r="O91" s="7">
        <v>42730</v>
      </c>
      <c r="P91" s="11">
        <v>56.08</v>
      </c>
    </row>
    <row r="92" spans="1:16" x14ac:dyDescent="0.3">
      <c r="A92" s="7">
        <f t="shared" si="1"/>
        <v>91</v>
      </c>
      <c r="B92" s="7" t="s">
        <v>51</v>
      </c>
      <c r="C92" s="7" t="s">
        <v>52</v>
      </c>
      <c r="D92" s="9">
        <v>41407</v>
      </c>
      <c r="E92" s="11">
        <v>874.5</v>
      </c>
      <c r="F92" s="15">
        <v>875</v>
      </c>
      <c r="G92" s="11">
        <v>876.8</v>
      </c>
      <c r="H92" s="11">
        <v>859.6</v>
      </c>
      <c r="I92" s="11">
        <v>863.5</v>
      </c>
      <c r="J92" s="11">
        <v>863.5</v>
      </c>
      <c r="K92" s="15">
        <v>868.19</v>
      </c>
      <c r="L92" s="7">
        <v>1652780</v>
      </c>
      <c r="M92" s="7">
        <v>1434924434.5</v>
      </c>
      <c r="N92" s="7">
        <v>67893</v>
      </c>
      <c r="O92" s="7">
        <v>1134969</v>
      </c>
      <c r="P92" s="11">
        <v>68.67</v>
      </c>
    </row>
    <row r="93" spans="1:16" x14ac:dyDescent="0.3">
      <c r="A93" s="7">
        <f t="shared" si="1"/>
        <v>92</v>
      </c>
      <c r="B93" s="7" t="s">
        <v>51</v>
      </c>
      <c r="C93" s="7" t="s">
        <v>52</v>
      </c>
      <c r="D93" s="9">
        <v>41408</v>
      </c>
      <c r="E93" s="11">
        <v>863.5</v>
      </c>
      <c r="F93" s="15">
        <v>864.7</v>
      </c>
      <c r="G93" s="11">
        <v>873</v>
      </c>
      <c r="H93" s="11">
        <v>855.25</v>
      </c>
      <c r="I93" s="11">
        <v>873</v>
      </c>
      <c r="J93" s="11">
        <v>870.85</v>
      </c>
      <c r="K93" s="15">
        <v>865.59</v>
      </c>
      <c r="L93" s="7">
        <v>2017078</v>
      </c>
      <c r="M93" s="7">
        <v>1745961905.7</v>
      </c>
      <c r="N93" s="7">
        <v>78106</v>
      </c>
      <c r="O93" s="7">
        <v>1564947</v>
      </c>
      <c r="P93" s="11">
        <v>77.58</v>
      </c>
    </row>
    <row r="94" spans="1:16" x14ac:dyDescent="0.3">
      <c r="A94" s="7">
        <f t="shared" si="1"/>
        <v>93</v>
      </c>
      <c r="B94" s="7" t="s">
        <v>51</v>
      </c>
      <c r="C94" s="7" t="s">
        <v>52</v>
      </c>
      <c r="D94" s="9">
        <v>41409</v>
      </c>
      <c r="E94" s="11">
        <v>870.85</v>
      </c>
      <c r="F94" s="15">
        <v>876.8</v>
      </c>
      <c r="G94" s="11">
        <v>915.95</v>
      </c>
      <c r="H94" s="11">
        <v>875</v>
      </c>
      <c r="I94" s="11">
        <v>908.6</v>
      </c>
      <c r="J94" s="11">
        <v>910.05</v>
      </c>
      <c r="K94" s="15">
        <v>905.08</v>
      </c>
      <c r="L94" s="7">
        <v>5682986</v>
      </c>
      <c r="M94" s="7">
        <v>5143550660.9499998</v>
      </c>
      <c r="N94" s="7">
        <v>118188</v>
      </c>
      <c r="O94" s="7">
        <v>4052664</v>
      </c>
      <c r="P94" s="11">
        <v>71.31</v>
      </c>
    </row>
    <row r="95" spans="1:16" x14ac:dyDescent="0.3">
      <c r="A95" s="7">
        <f t="shared" si="1"/>
        <v>94</v>
      </c>
      <c r="B95" s="7" t="s">
        <v>51</v>
      </c>
      <c r="C95" s="7" t="s">
        <v>52</v>
      </c>
      <c r="D95" s="9">
        <v>41410</v>
      </c>
      <c r="E95" s="11">
        <v>910.05</v>
      </c>
      <c r="F95" s="15">
        <v>909.8</v>
      </c>
      <c r="G95" s="11">
        <v>917.5</v>
      </c>
      <c r="H95" s="11">
        <v>903.7</v>
      </c>
      <c r="I95" s="11">
        <v>909.5</v>
      </c>
      <c r="J95" s="11">
        <v>908.35</v>
      </c>
      <c r="K95" s="15">
        <v>909.28</v>
      </c>
      <c r="L95" s="7">
        <v>4700244</v>
      </c>
      <c r="M95" s="7">
        <v>4273858476.1999998</v>
      </c>
      <c r="N95" s="7">
        <v>89386</v>
      </c>
      <c r="O95" s="7">
        <v>3951930</v>
      </c>
      <c r="P95" s="11">
        <v>84.08</v>
      </c>
    </row>
    <row r="96" spans="1:16" x14ac:dyDescent="0.3">
      <c r="A96" s="7">
        <f t="shared" si="1"/>
        <v>95</v>
      </c>
      <c r="B96" s="7" t="s">
        <v>51</v>
      </c>
      <c r="C96" s="7" t="s">
        <v>52</v>
      </c>
      <c r="D96" s="9">
        <v>41411</v>
      </c>
      <c r="E96" s="11">
        <v>908.35</v>
      </c>
      <c r="F96" s="15">
        <v>904</v>
      </c>
      <c r="G96" s="11">
        <v>908</v>
      </c>
      <c r="H96" s="11">
        <v>898.3</v>
      </c>
      <c r="I96" s="11">
        <v>901</v>
      </c>
      <c r="J96" s="11">
        <v>903.35</v>
      </c>
      <c r="K96" s="15">
        <v>900.78</v>
      </c>
      <c r="L96" s="7">
        <v>2665794</v>
      </c>
      <c r="M96" s="7">
        <v>2401292463.8499999</v>
      </c>
      <c r="N96" s="7">
        <v>98907</v>
      </c>
      <c r="O96" s="7">
        <v>2282092</v>
      </c>
      <c r="P96" s="11">
        <v>85.61</v>
      </c>
    </row>
    <row r="97" spans="1:16" x14ac:dyDescent="0.3">
      <c r="A97" s="7">
        <f t="shared" si="1"/>
        <v>96</v>
      </c>
      <c r="B97" s="7" t="s">
        <v>51</v>
      </c>
      <c r="C97" s="7" t="s">
        <v>52</v>
      </c>
      <c r="D97" s="9">
        <v>41414</v>
      </c>
      <c r="E97" s="11">
        <v>903.35</v>
      </c>
      <c r="F97" s="15">
        <v>903</v>
      </c>
      <c r="G97" s="11">
        <v>916.7</v>
      </c>
      <c r="H97" s="11">
        <v>895</v>
      </c>
      <c r="I97" s="11">
        <v>899.15</v>
      </c>
      <c r="J97" s="11">
        <v>898.4</v>
      </c>
      <c r="K97" s="15">
        <v>905.19</v>
      </c>
      <c r="L97" s="7">
        <v>2658730</v>
      </c>
      <c r="M97" s="7">
        <v>2406659540.3000002</v>
      </c>
      <c r="N97" s="7">
        <v>60093</v>
      </c>
      <c r="O97" s="7">
        <v>2247859</v>
      </c>
      <c r="P97" s="11">
        <v>84.55</v>
      </c>
    </row>
    <row r="98" spans="1:16" x14ac:dyDescent="0.3">
      <c r="A98" s="7">
        <f t="shared" si="1"/>
        <v>97</v>
      </c>
      <c r="B98" s="7" t="s">
        <v>51</v>
      </c>
      <c r="C98" s="7" t="s">
        <v>52</v>
      </c>
      <c r="D98" s="9">
        <v>41415</v>
      </c>
      <c r="E98" s="11">
        <v>898.4</v>
      </c>
      <c r="F98" s="15">
        <v>895.15</v>
      </c>
      <c r="G98" s="11">
        <v>908.8</v>
      </c>
      <c r="H98" s="11">
        <v>890.1</v>
      </c>
      <c r="I98" s="11">
        <v>899.6</v>
      </c>
      <c r="J98" s="11">
        <v>902.05</v>
      </c>
      <c r="K98" s="15">
        <v>904.1</v>
      </c>
      <c r="L98" s="7">
        <v>3095064</v>
      </c>
      <c r="M98" s="7">
        <v>2798261748.0999999</v>
      </c>
      <c r="N98" s="7">
        <v>57355</v>
      </c>
      <c r="O98" s="7">
        <v>2330280</v>
      </c>
      <c r="P98" s="11">
        <v>75.290000000000006</v>
      </c>
    </row>
    <row r="99" spans="1:16" x14ac:dyDescent="0.3">
      <c r="A99" s="7">
        <f t="shared" si="1"/>
        <v>98</v>
      </c>
      <c r="B99" s="7" t="s">
        <v>51</v>
      </c>
      <c r="C99" s="7" t="s">
        <v>52</v>
      </c>
      <c r="D99" s="9">
        <v>41416</v>
      </c>
      <c r="E99" s="11">
        <v>902.05</v>
      </c>
      <c r="F99" s="15">
        <v>903.8</v>
      </c>
      <c r="G99" s="11">
        <v>904</v>
      </c>
      <c r="H99" s="11">
        <v>894.1</v>
      </c>
      <c r="I99" s="11">
        <v>901.5</v>
      </c>
      <c r="J99" s="11">
        <v>899.85</v>
      </c>
      <c r="K99" s="15">
        <v>897.76</v>
      </c>
      <c r="L99" s="7">
        <v>1971551</v>
      </c>
      <c r="M99" s="7">
        <v>1769982525.5</v>
      </c>
      <c r="N99" s="7">
        <v>53314</v>
      </c>
      <c r="O99" s="7">
        <v>1528203</v>
      </c>
      <c r="P99" s="11">
        <v>77.510000000000005</v>
      </c>
    </row>
    <row r="100" spans="1:16" x14ac:dyDescent="0.3">
      <c r="A100" s="7">
        <f t="shared" si="1"/>
        <v>99</v>
      </c>
      <c r="B100" s="7" t="s">
        <v>51</v>
      </c>
      <c r="C100" s="7" t="s">
        <v>52</v>
      </c>
      <c r="D100" s="9">
        <v>41417</v>
      </c>
      <c r="E100" s="11">
        <v>899.85</v>
      </c>
      <c r="F100" s="15">
        <v>892.15</v>
      </c>
      <c r="G100" s="11">
        <v>913.8</v>
      </c>
      <c r="H100" s="11">
        <v>892.15</v>
      </c>
      <c r="I100" s="11">
        <v>902</v>
      </c>
      <c r="J100" s="11">
        <v>903.15</v>
      </c>
      <c r="K100" s="15">
        <v>903.66</v>
      </c>
      <c r="L100" s="7">
        <v>3458455</v>
      </c>
      <c r="M100" s="7">
        <v>3125271861</v>
      </c>
      <c r="N100" s="7">
        <v>132450</v>
      </c>
      <c r="O100" s="7">
        <v>2657779</v>
      </c>
      <c r="P100" s="11">
        <v>76.849999999999994</v>
      </c>
    </row>
    <row r="101" spans="1:16" x14ac:dyDescent="0.3">
      <c r="A101" s="7">
        <f t="shared" si="1"/>
        <v>100</v>
      </c>
      <c r="B101" s="7" t="s">
        <v>51</v>
      </c>
      <c r="C101" s="7" t="s">
        <v>52</v>
      </c>
      <c r="D101" s="9">
        <v>41418</v>
      </c>
      <c r="E101" s="11">
        <v>903.15</v>
      </c>
      <c r="F101" s="15">
        <v>908</v>
      </c>
      <c r="G101" s="11">
        <v>910.15</v>
      </c>
      <c r="H101" s="11">
        <v>899.35</v>
      </c>
      <c r="I101" s="11">
        <v>905.7</v>
      </c>
      <c r="J101" s="11">
        <v>906.05</v>
      </c>
      <c r="K101" s="15">
        <v>905.88</v>
      </c>
      <c r="L101" s="7">
        <v>2830814</v>
      </c>
      <c r="M101" s="7">
        <v>2564390259.75</v>
      </c>
      <c r="N101" s="7">
        <v>74960</v>
      </c>
      <c r="O101" s="7">
        <v>2182972</v>
      </c>
      <c r="P101" s="11">
        <v>77.11</v>
      </c>
    </row>
    <row r="102" spans="1:16" x14ac:dyDescent="0.3">
      <c r="A102" s="7">
        <f t="shared" si="1"/>
        <v>101</v>
      </c>
      <c r="B102" s="7" t="s">
        <v>51</v>
      </c>
      <c r="C102" s="7" t="s">
        <v>52</v>
      </c>
      <c r="D102" s="9">
        <v>41421</v>
      </c>
      <c r="E102" s="11">
        <v>906.05</v>
      </c>
      <c r="F102" s="15">
        <v>901.6</v>
      </c>
      <c r="G102" s="11">
        <v>931.4</v>
      </c>
      <c r="H102" s="11">
        <v>898.65</v>
      </c>
      <c r="I102" s="11">
        <v>929</v>
      </c>
      <c r="J102" s="11">
        <v>929.5</v>
      </c>
      <c r="K102" s="15">
        <v>919.54</v>
      </c>
      <c r="L102" s="7">
        <v>2443669</v>
      </c>
      <c r="M102" s="7">
        <v>2247041590</v>
      </c>
      <c r="N102" s="7">
        <v>97113</v>
      </c>
      <c r="O102" s="7">
        <v>1745408</v>
      </c>
      <c r="P102" s="11">
        <v>71.430000000000007</v>
      </c>
    </row>
    <row r="103" spans="1:16" x14ac:dyDescent="0.3">
      <c r="A103" s="7">
        <f t="shared" si="1"/>
        <v>102</v>
      </c>
      <c r="B103" s="7" t="s">
        <v>51</v>
      </c>
      <c r="C103" s="7" t="s">
        <v>52</v>
      </c>
      <c r="D103" s="9">
        <v>41422</v>
      </c>
      <c r="E103" s="11">
        <v>929.5</v>
      </c>
      <c r="F103" s="15">
        <v>929.9</v>
      </c>
      <c r="G103" s="11">
        <v>929.9</v>
      </c>
      <c r="H103" s="11">
        <v>913.15</v>
      </c>
      <c r="I103" s="11">
        <v>919.7</v>
      </c>
      <c r="J103" s="11">
        <v>919.8</v>
      </c>
      <c r="K103" s="15">
        <v>920.39</v>
      </c>
      <c r="L103" s="7">
        <v>2347931</v>
      </c>
      <c r="M103" s="7">
        <v>2161013675.4000001</v>
      </c>
      <c r="N103" s="7">
        <v>95042</v>
      </c>
      <c r="O103" s="7">
        <v>1803531</v>
      </c>
      <c r="P103" s="11">
        <v>76.81</v>
      </c>
    </row>
    <row r="104" spans="1:16" x14ac:dyDescent="0.3">
      <c r="A104" s="7">
        <f t="shared" si="1"/>
        <v>103</v>
      </c>
      <c r="B104" s="7" t="s">
        <v>51</v>
      </c>
      <c r="C104" s="7" t="s">
        <v>52</v>
      </c>
      <c r="D104" s="9">
        <v>41423</v>
      </c>
      <c r="E104" s="11">
        <v>919.8</v>
      </c>
      <c r="F104" s="15">
        <v>923.4</v>
      </c>
      <c r="G104" s="11">
        <v>923.4</v>
      </c>
      <c r="H104" s="11">
        <v>900.7</v>
      </c>
      <c r="I104" s="11">
        <v>908.35</v>
      </c>
      <c r="J104" s="11">
        <v>910.55</v>
      </c>
      <c r="K104" s="15">
        <v>906.47</v>
      </c>
      <c r="L104" s="7">
        <v>3007036</v>
      </c>
      <c r="M104" s="7">
        <v>2725788871.6999998</v>
      </c>
      <c r="N104" s="7">
        <v>81773</v>
      </c>
      <c r="O104" s="7">
        <v>2298629</v>
      </c>
      <c r="P104" s="11">
        <v>76.44</v>
      </c>
    </row>
    <row r="105" spans="1:16" x14ac:dyDescent="0.3">
      <c r="A105" s="7">
        <f t="shared" si="1"/>
        <v>104</v>
      </c>
      <c r="B105" s="7" t="s">
        <v>51</v>
      </c>
      <c r="C105" s="7" t="s">
        <v>52</v>
      </c>
      <c r="D105" s="9">
        <v>41424</v>
      </c>
      <c r="E105" s="11">
        <v>910.55</v>
      </c>
      <c r="F105" s="15">
        <v>905.1</v>
      </c>
      <c r="G105" s="11">
        <v>929</v>
      </c>
      <c r="H105" s="11">
        <v>905.1</v>
      </c>
      <c r="I105" s="11">
        <v>925</v>
      </c>
      <c r="J105" s="11">
        <v>926.25</v>
      </c>
      <c r="K105" s="15">
        <v>923.21</v>
      </c>
      <c r="L105" s="7">
        <v>3100217</v>
      </c>
      <c r="M105" s="7">
        <v>2862164319.0999999</v>
      </c>
      <c r="N105" s="7">
        <v>65861</v>
      </c>
      <c r="O105" s="7">
        <v>2426190</v>
      </c>
      <c r="P105" s="11">
        <v>78.260000000000005</v>
      </c>
    </row>
    <row r="106" spans="1:16" x14ac:dyDescent="0.3">
      <c r="A106" s="7">
        <f t="shared" si="1"/>
        <v>105</v>
      </c>
      <c r="B106" s="7" t="s">
        <v>51</v>
      </c>
      <c r="C106" s="7" t="s">
        <v>52</v>
      </c>
      <c r="D106" s="9">
        <v>41425</v>
      </c>
      <c r="E106" s="11">
        <v>926.25</v>
      </c>
      <c r="F106" s="15">
        <v>921.1</v>
      </c>
      <c r="G106" s="11">
        <v>924</v>
      </c>
      <c r="H106" s="11">
        <v>883.65</v>
      </c>
      <c r="I106" s="11">
        <v>899.35</v>
      </c>
      <c r="J106" s="11">
        <v>890.15</v>
      </c>
      <c r="K106" s="15">
        <v>904.84</v>
      </c>
      <c r="L106" s="7">
        <v>4387938</v>
      </c>
      <c r="M106" s="7">
        <v>3970375380.25</v>
      </c>
      <c r="N106" s="7">
        <v>115327</v>
      </c>
      <c r="O106" s="7">
        <v>3423071</v>
      </c>
      <c r="P106" s="11">
        <v>78.010000000000005</v>
      </c>
    </row>
    <row r="107" spans="1:16" x14ac:dyDescent="0.3">
      <c r="A107" s="7">
        <f t="shared" si="1"/>
        <v>106</v>
      </c>
      <c r="B107" s="7" t="s">
        <v>51</v>
      </c>
      <c r="C107" s="7" t="s">
        <v>52</v>
      </c>
      <c r="D107" s="9">
        <v>41428</v>
      </c>
      <c r="E107" s="11">
        <v>890.15</v>
      </c>
      <c r="F107" s="15">
        <v>895</v>
      </c>
      <c r="G107" s="11">
        <v>898.65</v>
      </c>
      <c r="H107" s="11">
        <v>867.05</v>
      </c>
      <c r="I107" s="11">
        <v>867.65</v>
      </c>
      <c r="J107" s="11">
        <v>869.05</v>
      </c>
      <c r="K107" s="15">
        <v>879.02</v>
      </c>
      <c r="L107" s="7">
        <v>1870547</v>
      </c>
      <c r="M107" s="7">
        <v>1644243031.1500001</v>
      </c>
      <c r="N107" s="7">
        <v>62195</v>
      </c>
      <c r="O107" s="7">
        <v>1147572</v>
      </c>
      <c r="P107" s="11">
        <v>61.35</v>
      </c>
    </row>
    <row r="108" spans="1:16" x14ac:dyDescent="0.3">
      <c r="A108" s="7">
        <f t="shared" si="1"/>
        <v>107</v>
      </c>
      <c r="B108" s="7" t="s">
        <v>51</v>
      </c>
      <c r="C108" s="7" t="s">
        <v>52</v>
      </c>
      <c r="D108" s="9">
        <v>41429</v>
      </c>
      <c r="E108" s="11">
        <v>869.05</v>
      </c>
      <c r="F108" s="15">
        <v>876.8</v>
      </c>
      <c r="G108" s="11">
        <v>876.8</v>
      </c>
      <c r="H108" s="11">
        <v>852</v>
      </c>
      <c r="I108" s="11">
        <v>853.85</v>
      </c>
      <c r="J108" s="11">
        <v>854.2</v>
      </c>
      <c r="K108" s="15">
        <v>862.76</v>
      </c>
      <c r="L108" s="7">
        <v>2621881</v>
      </c>
      <c r="M108" s="7">
        <v>2262053287.6999998</v>
      </c>
      <c r="N108" s="7">
        <v>133891</v>
      </c>
      <c r="O108" s="7">
        <v>1810371</v>
      </c>
      <c r="P108" s="11">
        <v>69.05</v>
      </c>
    </row>
    <row r="109" spans="1:16" x14ac:dyDescent="0.3">
      <c r="A109" s="7">
        <f t="shared" si="1"/>
        <v>108</v>
      </c>
      <c r="B109" s="7" t="s">
        <v>51</v>
      </c>
      <c r="C109" s="7" t="s">
        <v>52</v>
      </c>
      <c r="D109" s="9">
        <v>41430</v>
      </c>
      <c r="E109" s="11">
        <v>854.2</v>
      </c>
      <c r="F109" s="15">
        <v>853.8</v>
      </c>
      <c r="G109" s="11">
        <v>855</v>
      </c>
      <c r="H109" s="11">
        <v>839.05</v>
      </c>
      <c r="I109" s="11">
        <v>843</v>
      </c>
      <c r="J109" s="11">
        <v>843.95</v>
      </c>
      <c r="K109" s="15">
        <v>846.54</v>
      </c>
      <c r="L109" s="7">
        <v>3011996</v>
      </c>
      <c r="M109" s="7">
        <v>2549760323.1999998</v>
      </c>
      <c r="N109" s="7">
        <v>119168</v>
      </c>
      <c r="O109" s="7">
        <v>2349628</v>
      </c>
      <c r="P109" s="11">
        <v>78.010000000000005</v>
      </c>
    </row>
    <row r="110" spans="1:16" x14ac:dyDescent="0.3">
      <c r="A110" s="7">
        <f t="shared" si="1"/>
        <v>109</v>
      </c>
      <c r="B110" s="7" t="s">
        <v>51</v>
      </c>
      <c r="C110" s="7" t="s">
        <v>52</v>
      </c>
      <c r="D110" s="9">
        <v>41431</v>
      </c>
      <c r="E110" s="11">
        <v>843.95</v>
      </c>
      <c r="F110" s="15">
        <v>838.1</v>
      </c>
      <c r="G110" s="11">
        <v>859.5</v>
      </c>
      <c r="H110" s="11">
        <v>833.15</v>
      </c>
      <c r="I110" s="11">
        <v>843</v>
      </c>
      <c r="J110" s="11">
        <v>845</v>
      </c>
      <c r="K110" s="15">
        <v>849.45</v>
      </c>
      <c r="L110" s="7">
        <v>3198369</v>
      </c>
      <c r="M110" s="7">
        <v>2716844625.6500001</v>
      </c>
      <c r="N110" s="7">
        <v>71393</v>
      </c>
      <c r="O110" s="7">
        <v>2127107</v>
      </c>
      <c r="P110" s="11">
        <v>66.510000000000005</v>
      </c>
    </row>
    <row r="111" spans="1:16" x14ac:dyDescent="0.3">
      <c r="A111" s="7">
        <f t="shared" si="1"/>
        <v>110</v>
      </c>
      <c r="B111" s="7" t="s">
        <v>51</v>
      </c>
      <c r="C111" s="7" t="s">
        <v>52</v>
      </c>
      <c r="D111" s="9">
        <v>41432</v>
      </c>
      <c r="E111" s="11">
        <v>845</v>
      </c>
      <c r="F111" s="15">
        <v>840</v>
      </c>
      <c r="G111" s="11">
        <v>856.35</v>
      </c>
      <c r="H111" s="11">
        <v>833.35</v>
      </c>
      <c r="I111" s="11">
        <v>841</v>
      </c>
      <c r="J111" s="11">
        <v>839.35</v>
      </c>
      <c r="K111" s="15">
        <v>843.32</v>
      </c>
      <c r="L111" s="7">
        <v>1645663</v>
      </c>
      <c r="M111" s="7">
        <v>1387813293</v>
      </c>
      <c r="N111" s="7">
        <v>71951</v>
      </c>
      <c r="O111" s="7">
        <v>650744</v>
      </c>
      <c r="P111" s="11">
        <v>39.54</v>
      </c>
    </row>
    <row r="112" spans="1:16" x14ac:dyDescent="0.3">
      <c r="A112" s="7">
        <f t="shared" si="1"/>
        <v>111</v>
      </c>
      <c r="B112" s="7" t="s">
        <v>51</v>
      </c>
      <c r="C112" s="7" t="s">
        <v>52</v>
      </c>
      <c r="D112" s="9">
        <v>41435</v>
      </c>
      <c r="E112" s="11">
        <v>839.35</v>
      </c>
      <c r="F112" s="15">
        <v>844</v>
      </c>
      <c r="G112" s="11">
        <v>864.05</v>
      </c>
      <c r="H112" s="11">
        <v>835.8</v>
      </c>
      <c r="I112" s="11">
        <v>855.7</v>
      </c>
      <c r="J112" s="11">
        <v>852.6</v>
      </c>
      <c r="K112" s="15">
        <v>850.34</v>
      </c>
      <c r="L112" s="7">
        <v>2583932</v>
      </c>
      <c r="M112" s="7">
        <v>2197210607.5999999</v>
      </c>
      <c r="N112" s="7">
        <v>84396</v>
      </c>
      <c r="O112" s="7">
        <v>1534520</v>
      </c>
      <c r="P112" s="11">
        <v>59.39</v>
      </c>
    </row>
    <row r="113" spans="1:16" x14ac:dyDescent="0.3">
      <c r="A113" s="7">
        <f t="shared" si="1"/>
        <v>112</v>
      </c>
      <c r="B113" s="7" t="s">
        <v>51</v>
      </c>
      <c r="C113" s="7" t="s">
        <v>52</v>
      </c>
      <c r="D113" s="9">
        <v>41436</v>
      </c>
      <c r="E113" s="11">
        <v>852.6</v>
      </c>
      <c r="F113" s="15">
        <v>845.5</v>
      </c>
      <c r="G113" s="11">
        <v>851.8</v>
      </c>
      <c r="H113" s="11">
        <v>826.4</v>
      </c>
      <c r="I113" s="11">
        <v>829.9</v>
      </c>
      <c r="J113" s="11">
        <v>831.15</v>
      </c>
      <c r="K113" s="15">
        <v>836.42</v>
      </c>
      <c r="L113" s="7">
        <v>2677716</v>
      </c>
      <c r="M113" s="7">
        <v>2239683561.6999998</v>
      </c>
      <c r="N113" s="7">
        <v>147499</v>
      </c>
      <c r="O113" s="7">
        <v>1612549</v>
      </c>
      <c r="P113" s="11">
        <v>60.22</v>
      </c>
    </row>
    <row r="114" spans="1:16" x14ac:dyDescent="0.3">
      <c r="A114" s="7">
        <f t="shared" si="1"/>
        <v>113</v>
      </c>
      <c r="B114" s="7" t="s">
        <v>51</v>
      </c>
      <c r="C114" s="7" t="s">
        <v>52</v>
      </c>
      <c r="D114" s="9">
        <v>41437</v>
      </c>
      <c r="E114" s="11">
        <v>831.15</v>
      </c>
      <c r="F114" s="15">
        <v>830.4</v>
      </c>
      <c r="G114" s="11">
        <v>830.4</v>
      </c>
      <c r="H114" s="11">
        <v>816.25</v>
      </c>
      <c r="I114" s="11">
        <v>819.95</v>
      </c>
      <c r="J114" s="11">
        <v>820.75</v>
      </c>
      <c r="K114" s="15">
        <v>822.73</v>
      </c>
      <c r="L114" s="7">
        <v>2365088</v>
      </c>
      <c r="M114" s="7">
        <v>1945839444.5999999</v>
      </c>
      <c r="N114" s="7">
        <v>90055</v>
      </c>
      <c r="O114" s="7">
        <v>1621702</v>
      </c>
      <c r="P114" s="11">
        <v>68.569999999999993</v>
      </c>
    </row>
    <row r="115" spans="1:16" x14ac:dyDescent="0.3">
      <c r="A115" s="7">
        <f t="shared" si="1"/>
        <v>114</v>
      </c>
      <c r="B115" s="7" t="s">
        <v>51</v>
      </c>
      <c r="C115" s="7" t="s">
        <v>52</v>
      </c>
      <c r="D115" s="9">
        <v>41438</v>
      </c>
      <c r="E115" s="11">
        <v>820.75</v>
      </c>
      <c r="F115" s="15">
        <v>806.1</v>
      </c>
      <c r="G115" s="11">
        <v>816.55</v>
      </c>
      <c r="H115" s="11">
        <v>804.3</v>
      </c>
      <c r="I115" s="11">
        <v>815</v>
      </c>
      <c r="J115" s="11">
        <v>812.2</v>
      </c>
      <c r="K115" s="15">
        <v>810.2</v>
      </c>
      <c r="L115" s="7">
        <v>5578717</v>
      </c>
      <c r="M115" s="7">
        <v>4519864744.3500004</v>
      </c>
      <c r="N115" s="7">
        <v>157683</v>
      </c>
      <c r="O115" s="7">
        <v>4581582</v>
      </c>
      <c r="P115" s="11">
        <v>82.13</v>
      </c>
    </row>
    <row r="116" spans="1:16" x14ac:dyDescent="0.3">
      <c r="A116" s="7">
        <f t="shared" si="1"/>
        <v>115</v>
      </c>
      <c r="B116" s="7" t="s">
        <v>51</v>
      </c>
      <c r="C116" s="7" t="s">
        <v>52</v>
      </c>
      <c r="D116" s="9">
        <v>41439</v>
      </c>
      <c r="E116" s="11">
        <v>812.2</v>
      </c>
      <c r="F116" s="15">
        <v>820</v>
      </c>
      <c r="G116" s="11">
        <v>838</v>
      </c>
      <c r="H116" s="11">
        <v>820</v>
      </c>
      <c r="I116" s="11">
        <v>834.9</v>
      </c>
      <c r="J116" s="11">
        <v>835</v>
      </c>
      <c r="K116" s="15">
        <v>832.99</v>
      </c>
      <c r="L116" s="7">
        <v>3666156</v>
      </c>
      <c r="M116" s="7">
        <v>3053857529.8000002</v>
      </c>
      <c r="N116" s="7">
        <v>86287</v>
      </c>
      <c r="O116" s="7">
        <v>2892457</v>
      </c>
      <c r="P116" s="11">
        <v>78.900000000000006</v>
      </c>
    </row>
    <row r="117" spans="1:16" x14ac:dyDescent="0.3">
      <c r="A117" s="7">
        <f t="shared" si="1"/>
        <v>116</v>
      </c>
      <c r="B117" s="7" t="s">
        <v>51</v>
      </c>
      <c r="C117" s="7" t="s">
        <v>52</v>
      </c>
      <c r="D117" s="9">
        <v>41442</v>
      </c>
      <c r="E117" s="11">
        <v>835</v>
      </c>
      <c r="F117" s="15">
        <v>836.1</v>
      </c>
      <c r="G117" s="11">
        <v>855.05</v>
      </c>
      <c r="H117" s="11">
        <v>831</v>
      </c>
      <c r="I117" s="11">
        <v>846.1</v>
      </c>
      <c r="J117" s="11">
        <v>844.4</v>
      </c>
      <c r="K117" s="15">
        <v>845.39</v>
      </c>
      <c r="L117" s="7">
        <v>2464128</v>
      </c>
      <c r="M117" s="7">
        <v>2083138484.2</v>
      </c>
      <c r="N117" s="7">
        <v>80163</v>
      </c>
      <c r="O117" s="7">
        <v>1787964</v>
      </c>
      <c r="P117" s="11">
        <v>72.56</v>
      </c>
    </row>
    <row r="118" spans="1:16" x14ac:dyDescent="0.3">
      <c r="A118" s="7">
        <f t="shared" si="1"/>
        <v>117</v>
      </c>
      <c r="B118" s="7" t="s">
        <v>51</v>
      </c>
      <c r="C118" s="7" t="s">
        <v>52</v>
      </c>
      <c r="D118" s="9">
        <v>41443</v>
      </c>
      <c r="E118" s="11">
        <v>844.4</v>
      </c>
      <c r="F118" s="15">
        <v>844.1</v>
      </c>
      <c r="G118" s="11">
        <v>847</v>
      </c>
      <c r="H118" s="11">
        <v>831.15</v>
      </c>
      <c r="I118" s="11">
        <v>833.1</v>
      </c>
      <c r="J118" s="11">
        <v>834</v>
      </c>
      <c r="K118" s="15">
        <v>837.13</v>
      </c>
      <c r="L118" s="7">
        <v>1752255</v>
      </c>
      <c r="M118" s="7">
        <v>1466871633.5999999</v>
      </c>
      <c r="N118" s="7">
        <v>46869</v>
      </c>
      <c r="O118" s="7">
        <v>1124401</v>
      </c>
      <c r="P118" s="11">
        <v>64.17</v>
      </c>
    </row>
    <row r="119" spans="1:16" x14ac:dyDescent="0.3">
      <c r="A119" s="7">
        <f t="shared" si="1"/>
        <v>118</v>
      </c>
      <c r="B119" s="7" t="s">
        <v>51</v>
      </c>
      <c r="C119" s="7" t="s">
        <v>52</v>
      </c>
      <c r="D119" s="9">
        <v>41444</v>
      </c>
      <c r="E119" s="11">
        <v>834</v>
      </c>
      <c r="F119" s="15">
        <v>830</v>
      </c>
      <c r="G119" s="11">
        <v>844.7</v>
      </c>
      <c r="H119" s="11">
        <v>828.1</v>
      </c>
      <c r="I119" s="11">
        <v>842.15</v>
      </c>
      <c r="J119" s="11">
        <v>842.75</v>
      </c>
      <c r="K119" s="15">
        <v>836.76</v>
      </c>
      <c r="L119" s="7">
        <v>2567687</v>
      </c>
      <c r="M119" s="7">
        <v>2148549957.3499999</v>
      </c>
      <c r="N119" s="7">
        <v>85922</v>
      </c>
      <c r="O119" s="7">
        <v>1789924</v>
      </c>
      <c r="P119" s="11">
        <v>69.709999999999994</v>
      </c>
    </row>
    <row r="120" spans="1:16" x14ac:dyDescent="0.3">
      <c r="A120" s="7">
        <f t="shared" si="1"/>
        <v>119</v>
      </c>
      <c r="B120" s="7" t="s">
        <v>51</v>
      </c>
      <c r="C120" s="7" t="s">
        <v>52</v>
      </c>
      <c r="D120" s="9">
        <v>41445</v>
      </c>
      <c r="E120" s="11">
        <v>842.75</v>
      </c>
      <c r="F120" s="15">
        <v>829</v>
      </c>
      <c r="G120" s="11">
        <v>834</v>
      </c>
      <c r="H120" s="11">
        <v>812</v>
      </c>
      <c r="I120" s="11">
        <v>812</v>
      </c>
      <c r="J120" s="11">
        <v>817.55</v>
      </c>
      <c r="K120" s="15">
        <v>820.52</v>
      </c>
      <c r="L120" s="7">
        <v>3677976</v>
      </c>
      <c r="M120" s="7">
        <v>3017864030.1999998</v>
      </c>
      <c r="N120" s="7">
        <v>77105</v>
      </c>
      <c r="O120" s="7">
        <v>2979928</v>
      </c>
      <c r="P120" s="11">
        <v>81.02</v>
      </c>
    </row>
    <row r="121" spans="1:16" x14ac:dyDescent="0.3">
      <c r="A121" s="7">
        <f t="shared" si="1"/>
        <v>120</v>
      </c>
      <c r="B121" s="7" t="s">
        <v>51</v>
      </c>
      <c r="C121" s="7" t="s">
        <v>52</v>
      </c>
      <c r="D121" s="9">
        <v>41446</v>
      </c>
      <c r="E121" s="11">
        <v>817.55</v>
      </c>
      <c r="F121" s="15">
        <v>815</v>
      </c>
      <c r="G121" s="11">
        <v>824.15</v>
      </c>
      <c r="H121" s="11">
        <v>801.3</v>
      </c>
      <c r="I121" s="11">
        <v>819.5</v>
      </c>
      <c r="J121" s="11">
        <v>820.7</v>
      </c>
      <c r="K121" s="15">
        <v>813</v>
      </c>
      <c r="L121" s="7">
        <v>2841911</v>
      </c>
      <c r="M121" s="7">
        <v>2310460745.1500001</v>
      </c>
      <c r="N121" s="7">
        <v>111510</v>
      </c>
      <c r="O121" s="7">
        <v>1904049</v>
      </c>
      <c r="P121" s="11">
        <v>67</v>
      </c>
    </row>
    <row r="122" spans="1:16" x14ac:dyDescent="0.3">
      <c r="A122" s="7">
        <f t="shared" si="1"/>
        <v>121</v>
      </c>
      <c r="B122" s="7" t="s">
        <v>51</v>
      </c>
      <c r="C122" s="7" t="s">
        <v>52</v>
      </c>
      <c r="D122" s="9">
        <v>41449</v>
      </c>
      <c r="E122" s="11">
        <v>820.7</v>
      </c>
      <c r="F122" s="15">
        <v>814.8</v>
      </c>
      <c r="G122" s="11">
        <v>829</v>
      </c>
      <c r="H122" s="11">
        <v>809.95</v>
      </c>
      <c r="I122" s="11">
        <v>824.9</v>
      </c>
      <c r="J122" s="11">
        <v>824.8</v>
      </c>
      <c r="K122" s="15">
        <v>819.54</v>
      </c>
      <c r="L122" s="7">
        <v>2917116</v>
      </c>
      <c r="M122" s="7">
        <v>2390698572.6999998</v>
      </c>
      <c r="N122" s="7">
        <v>83650</v>
      </c>
      <c r="O122" s="7">
        <v>2000266</v>
      </c>
      <c r="P122" s="11">
        <v>68.569999999999993</v>
      </c>
    </row>
    <row r="123" spans="1:16" x14ac:dyDescent="0.3">
      <c r="A123" s="7">
        <f t="shared" si="1"/>
        <v>122</v>
      </c>
      <c r="B123" s="7" t="s">
        <v>51</v>
      </c>
      <c r="C123" s="7" t="s">
        <v>52</v>
      </c>
      <c r="D123" s="9">
        <v>41450</v>
      </c>
      <c r="E123" s="11">
        <v>824.8</v>
      </c>
      <c r="F123" s="15">
        <v>826.9</v>
      </c>
      <c r="G123" s="11">
        <v>834.9</v>
      </c>
      <c r="H123" s="11">
        <v>810.1</v>
      </c>
      <c r="I123" s="11">
        <v>812.55</v>
      </c>
      <c r="J123" s="11">
        <v>817.45</v>
      </c>
      <c r="K123" s="15">
        <v>825.99</v>
      </c>
      <c r="L123" s="7">
        <v>2449730</v>
      </c>
      <c r="M123" s="7">
        <v>2023440890.4000001</v>
      </c>
      <c r="N123" s="7">
        <v>67225</v>
      </c>
      <c r="O123" s="7">
        <v>1646581</v>
      </c>
      <c r="P123" s="11">
        <v>67.209999999999994</v>
      </c>
    </row>
    <row r="124" spans="1:16" x14ac:dyDescent="0.3">
      <c r="A124" s="7">
        <f t="shared" si="1"/>
        <v>123</v>
      </c>
      <c r="B124" s="7" t="s">
        <v>51</v>
      </c>
      <c r="C124" s="7" t="s">
        <v>52</v>
      </c>
      <c r="D124" s="9">
        <v>41451</v>
      </c>
      <c r="E124" s="11">
        <v>817.45</v>
      </c>
      <c r="F124" s="15">
        <v>818.6</v>
      </c>
      <c r="G124" s="11">
        <v>824.35</v>
      </c>
      <c r="H124" s="11">
        <v>810</v>
      </c>
      <c r="I124" s="11">
        <v>811</v>
      </c>
      <c r="J124" s="11">
        <v>815.6</v>
      </c>
      <c r="K124" s="15">
        <v>819.13</v>
      </c>
      <c r="L124" s="7">
        <v>2554481</v>
      </c>
      <c r="M124" s="7">
        <v>2092461046.1500001</v>
      </c>
      <c r="N124" s="7">
        <v>80306</v>
      </c>
      <c r="O124" s="7">
        <v>2025169</v>
      </c>
      <c r="P124" s="11">
        <v>79.28</v>
      </c>
    </row>
    <row r="125" spans="1:16" x14ac:dyDescent="0.3">
      <c r="A125" s="7">
        <f t="shared" si="1"/>
        <v>124</v>
      </c>
      <c r="B125" s="7" t="s">
        <v>51</v>
      </c>
      <c r="C125" s="7" t="s">
        <v>52</v>
      </c>
      <c r="D125" s="9">
        <v>41452</v>
      </c>
      <c r="E125" s="11">
        <v>815.6</v>
      </c>
      <c r="F125" s="15">
        <v>816.5</v>
      </c>
      <c r="G125" s="11">
        <v>843.2</v>
      </c>
      <c r="H125" s="11">
        <v>809.05</v>
      </c>
      <c r="I125" s="11">
        <v>829.75</v>
      </c>
      <c r="J125" s="11">
        <v>837.15</v>
      </c>
      <c r="K125" s="15">
        <v>823.61</v>
      </c>
      <c r="L125" s="7">
        <v>4811518</v>
      </c>
      <c r="M125" s="7">
        <v>3962802917.9000001</v>
      </c>
      <c r="N125" s="7">
        <v>115269</v>
      </c>
      <c r="O125" s="7">
        <v>3628405</v>
      </c>
      <c r="P125" s="11">
        <v>75.41</v>
      </c>
    </row>
    <row r="126" spans="1:16" x14ac:dyDescent="0.3">
      <c r="A126" s="7">
        <f t="shared" si="1"/>
        <v>125</v>
      </c>
      <c r="B126" s="7" t="s">
        <v>51</v>
      </c>
      <c r="C126" s="7" t="s">
        <v>52</v>
      </c>
      <c r="D126" s="9">
        <v>41453</v>
      </c>
      <c r="E126" s="11">
        <v>837.15</v>
      </c>
      <c r="F126" s="15">
        <v>839</v>
      </c>
      <c r="G126" s="11">
        <v>886.5</v>
      </c>
      <c r="H126" s="11">
        <v>839</v>
      </c>
      <c r="I126" s="11">
        <v>867</v>
      </c>
      <c r="J126" s="11">
        <v>879.05</v>
      </c>
      <c r="K126" s="15">
        <v>870.05</v>
      </c>
      <c r="L126" s="7">
        <v>5139254</v>
      </c>
      <c r="M126" s="7">
        <v>4471405052.75</v>
      </c>
      <c r="N126" s="7">
        <v>131373</v>
      </c>
      <c r="O126" s="7">
        <v>3943944</v>
      </c>
      <c r="P126" s="11">
        <v>76.739999999999995</v>
      </c>
    </row>
    <row r="127" spans="1:16" x14ac:dyDescent="0.3">
      <c r="A127" s="7">
        <f t="shared" si="1"/>
        <v>126</v>
      </c>
      <c r="B127" s="7" t="s">
        <v>51</v>
      </c>
      <c r="C127" s="7" t="s">
        <v>52</v>
      </c>
      <c r="D127" s="9">
        <v>41456</v>
      </c>
      <c r="E127" s="11">
        <v>879.05</v>
      </c>
      <c r="F127" s="15">
        <v>879</v>
      </c>
      <c r="G127" s="11">
        <v>891</v>
      </c>
      <c r="H127" s="11">
        <v>861</v>
      </c>
      <c r="I127" s="11">
        <v>890.7</v>
      </c>
      <c r="J127" s="11">
        <v>889.65</v>
      </c>
      <c r="K127" s="15">
        <v>884.63</v>
      </c>
      <c r="L127" s="7">
        <v>2565358</v>
      </c>
      <c r="M127" s="7">
        <v>2269387863.0999999</v>
      </c>
      <c r="N127" s="7">
        <v>77335</v>
      </c>
      <c r="O127" s="7">
        <v>1899080</v>
      </c>
      <c r="P127" s="11">
        <v>74.03</v>
      </c>
    </row>
    <row r="128" spans="1:16" x14ac:dyDescent="0.3">
      <c r="A128" s="7">
        <f t="shared" si="1"/>
        <v>127</v>
      </c>
      <c r="B128" s="7" t="s">
        <v>51</v>
      </c>
      <c r="C128" s="7" t="s">
        <v>52</v>
      </c>
      <c r="D128" s="9">
        <v>41457</v>
      </c>
      <c r="E128" s="11">
        <v>889.65</v>
      </c>
      <c r="F128" s="15">
        <v>886.65</v>
      </c>
      <c r="G128" s="11">
        <v>893</v>
      </c>
      <c r="H128" s="11">
        <v>872.25</v>
      </c>
      <c r="I128" s="11">
        <v>877</v>
      </c>
      <c r="J128" s="11">
        <v>875.15</v>
      </c>
      <c r="K128" s="15">
        <v>885.11</v>
      </c>
      <c r="L128" s="7">
        <v>2166106</v>
      </c>
      <c r="M128" s="7">
        <v>1917248908.5999999</v>
      </c>
      <c r="N128" s="7">
        <v>90602</v>
      </c>
      <c r="O128" s="7">
        <v>1444931</v>
      </c>
      <c r="P128" s="11">
        <v>66.709999999999994</v>
      </c>
    </row>
    <row r="129" spans="1:16" x14ac:dyDescent="0.3">
      <c r="A129" s="7">
        <f t="shared" si="1"/>
        <v>128</v>
      </c>
      <c r="B129" s="7" t="s">
        <v>51</v>
      </c>
      <c r="C129" s="7" t="s">
        <v>52</v>
      </c>
      <c r="D129" s="9">
        <v>41458</v>
      </c>
      <c r="E129" s="11">
        <v>875.15</v>
      </c>
      <c r="F129" s="15">
        <v>870</v>
      </c>
      <c r="G129" s="11">
        <v>871.6</v>
      </c>
      <c r="H129" s="11">
        <v>850</v>
      </c>
      <c r="I129" s="11">
        <v>859.75</v>
      </c>
      <c r="J129" s="11">
        <v>853.6</v>
      </c>
      <c r="K129" s="15">
        <v>857.06</v>
      </c>
      <c r="L129" s="7">
        <v>1760408</v>
      </c>
      <c r="M129" s="7">
        <v>1508775146.5999999</v>
      </c>
      <c r="N129" s="7">
        <v>80227</v>
      </c>
      <c r="O129" s="7">
        <v>1306694</v>
      </c>
      <c r="P129" s="11">
        <v>74.23</v>
      </c>
    </row>
    <row r="130" spans="1:16" x14ac:dyDescent="0.3">
      <c r="A130" s="7">
        <f t="shared" si="1"/>
        <v>129</v>
      </c>
      <c r="B130" s="7" t="s">
        <v>51</v>
      </c>
      <c r="C130" s="7" t="s">
        <v>52</v>
      </c>
      <c r="D130" s="9">
        <v>41459</v>
      </c>
      <c r="E130" s="11">
        <v>853.6</v>
      </c>
      <c r="F130" s="15">
        <v>857.3</v>
      </c>
      <c r="G130" s="11">
        <v>867.7</v>
      </c>
      <c r="H130" s="11">
        <v>849.8</v>
      </c>
      <c r="I130" s="11">
        <v>853.25</v>
      </c>
      <c r="J130" s="11">
        <v>852.1</v>
      </c>
      <c r="K130" s="15">
        <v>858.59</v>
      </c>
      <c r="L130" s="7">
        <v>1295767</v>
      </c>
      <c r="M130" s="7">
        <v>1112537723.2</v>
      </c>
      <c r="N130" s="7">
        <v>68948</v>
      </c>
      <c r="O130" s="7">
        <v>824292</v>
      </c>
      <c r="P130" s="11">
        <v>63.61</v>
      </c>
    </row>
    <row r="131" spans="1:16" x14ac:dyDescent="0.3">
      <c r="A131" s="7">
        <f t="shared" ref="A131:A194" si="2">A130+1</f>
        <v>130</v>
      </c>
      <c r="B131" s="7" t="s">
        <v>51</v>
      </c>
      <c r="C131" s="7" t="s">
        <v>52</v>
      </c>
      <c r="D131" s="9">
        <v>41460</v>
      </c>
      <c r="E131" s="11">
        <v>852.1</v>
      </c>
      <c r="F131" s="15">
        <v>859</v>
      </c>
      <c r="G131" s="11">
        <v>859.65</v>
      </c>
      <c r="H131" s="11">
        <v>848.15</v>
      </c>
      <c r="I131" s="11">
        <v>849.4</v>
      </c>
      <c r="J131" s="11">
        <v>850.1</v>
      </c>
      <c r="K131" s="15">
        <v>852.87</v>
      </c>
      <c r="L131" s="7">
        <v>1960980</v>
      </c>
      <c r="M131" s="7">
        <v>1672459578.4000001</v>
      </c>
      <c r="N131" s="7">
        <v>81536</v>
      </c>
      <c r="O131" s="7">
        <v>1401321</v>
      </c>
      <c r="P131" s="11">
        <v>71.459999999999994</v>
      </c>
    </row>
    <row r="132" spans="1:16" x14ac:dyDescent="0.3">
      <c r="A132" s="7">
        <f t="shared" si="2"/>
        <v>131</v>
      </c>
      <c r="B132" s="7" t="s">
        <v>51</v>
      </c>
      <c r="C132" s="7" t="s">
        <v>52</v>
      </c>
      <c r="D132" s="9">
        <v>41463</v>
      </c>
      <c r="E132" s="11">
        <v>850.1</v>
      </c>
      <c r="F132" s="15">
        <v>845.85</v>
      </c>
      <c r="G132" s="11">
        <v>846.85</v>
      </c>
      <c r="H132" s="11">
        <v>818</v>
      </c>
      <c r="I132" s="11">
        <v>826.9</v>
      </c>
      <c r="J132" s="11">
        <v>824.05</v>
      </c>
      <c r="K132" s="15">
        <v>823.46</v>
      </c>
      <c r="L132" s="7">
        <v>3695733</v>
      </c>
      <c r="M132" s="7">
        <v>3043272029.9000001</v>
      </c>
      <c r="N132" s="7">
        <v>96748</v>
      </c>
      <c r="O132" s="7">
        <v>2782844</v>
      </c>
      <c r="P132" s="11">
        <v>75.3</v>
      </c>
    </row>
    <row r="133" spans="1:16" x14ac:dyDescent="0.3">
      <c r="A133" s="7">
        <f t="shared" si="2"/>
        <v>132</v>
      </c>
      <c r="B133" s="7" t="s">
        <v>51</v>
      </c>
      <c r="C133" s="7" t="s">
        <v>52</v>
      </c>
      <c r="D133" s="9">
        <v>41464</v>
      </c>
      <c r="E133" s="11">
        <v>824.05</v>
      </c>
      <c r="F133" s="15">
        <v>826</v>
      </c>
      <c r="G133" s="11">
        <v>832</v>
      </c>
      <c r="H133" s="11">
        <v>826</v>
      </c>
      <c r="I133" s="11">
        <v>830.1</v>
      </c>
      <c r="J133" s="11">
        <v>830.05</v>
      </c>
      <c r="K133" s="15">
        <v>829.54</v>
      </c>
      <c r="L133" s="7">
        <v>3236206</v>
      </c>
      <c r="M133" s="7">
        <v>2684566105.3499999</v>
      </c>
      <c r="N133" s="7">
        <v>70642</v>
      </c>
      <c r="O133" s="7">
        <v>2748714</v>
      </c>
      <c r="P133" s="11">
        <v>84.94</v>
      </c>
    </row>
    <row r="134" spans="1:16" x14ac:dyDescent="0.3">
      <c r="A134" s="7">
        <f t="shared" si="2"/>
        <v>133</v>
      </c>
      <c r="B134" s="7" t="s">
        <v>51</v>
      </c>
      <c r="C134" s="7" t="s">
        <v>52</v>
      </c>
      <c r="D134" s="9">
        <v>41465</v>
      </c>
      <c r="E134" s="11">
        <v>830.05</v>
      </c>
      <c r="F134" s="15">
        <v>833.2</v>
      </c>
      <c r="G134" s="11">
        <v>834.15</v>
      </c>
      <c r="H134" s="11">
        <v>822.4</v>
      </c>
      <c r="I134" s="11">
        <v>825.05</v>
      </c>
      <c r="J134" s="11">
        <v>827.5</v>
      </c>
      <c r="K134" s="15">
        <v>828.87</v>
      </c>
      <c r="L134" s="7">
        <v>3114437</v>
      </c>
      <c r="M134" s="7">
        <v>2581462002.3000002</v>
      </c>
      <c r="N134" s="7">
        <v>85539</v>
      </c>
      <c r="O134" s="7">
        <v>2619856</v>
      </c>
      <c r="P134" s="11">
        <v>84.12</v>
      </c>
    </row>
    <row r="135" spans="1:16" x14ac:dyDescent="0.3">
      <c r="A135" s="7">
        <f t="shared" si="2"/>
        <v>134</v>
      </c>
      <c r="B135" s="7" t="s">
        <v>51</v>
      </c>
      <c r="C135" s="7" t="s">
        <v>52</v>
      </c>
      <c r="D135" s="9">
        <v>41466</v>
      </c>
      <c r="E135" s="11">
        <v>827.5</v>
      </c>
      <c r="F135" s="15">
        <v>838.5</v>
      </c>
      <c r="G135" s="11">
        <v>856.7</v>
      </c>
      <c r="H135" s="11">
        <v>834</v>
      </c>
      <c r="I135" s="11">
        <v>851.8</v>
      </c>
      <c r="J135" s="11">
        <v>854.8</v>
      </c>
      <c r="K135" s="15">
        <v>851.04</v>
      </c>
      <c r="L135" s="7">
        <v>3000215</v>
      </c>
      <c r="M135" s="7">
        <v>2553304807.4000001</v>
      </c>
      <c r="N135" s="7">
        <v>67983</v>
      </c>
      <c r="O135" s="7">
        <v>2415384</v>
      </c>
      <c r="P135" s="11">
        <v>80.510000000000005</v>
      </c>
    </row>
    <row r="136" spans="1:16" x14ac:dyDescent="0.3">
      <c r="A136" s="7">
        <f t="shared" si="2"/>
        <v>135</v>
      </c>
      <c r="B136" s="7" t="s">
        <v>51</v>
      </c>
      <c r="C136" s="7" t="s">
        <v>52</v>
      </c>
      <c r="D136" s="9">
        <v>41467</v>
      </c>
      <c r="E136" s="11">
        <v>854.8</v>
      </c>
      <c r="F136" s="15">
        <v>857.3</v>
      </c>
      <c r="G136" s="11">
        <v>859.55</v>
      </c>
      <c r="H136" s="11">
        <v>836.95</v>
      </c>
      <c r="I136" s="11">
        <v>851.1</v>
      </c>
      <c r="J136" s="11">
        <v>851.3</v>
      </c>
      <c r="K136" s="15">
        <v>848.74</v>
      </c>
      <c r="L136" s="7">
        <v>2953316</v>
      </c>
      <c r="M136" s="7">
        <v>2506599294.4499998</v>
      </c>
      <c r="N136" s="7">
        <v>55404</v>
      </c>
      <c r="O136" s="7">
        <v>2257469</v>
      </c>
      <c r="P136" s="11">
        <v>76.44</v>
      </c>
    </row>
    <row r="137" spans="1:16" x14ac:dyDescent="0.3">
      <c r="A137" s="7">
        <f t="shared" si="2"/>
        <v>136</v>
      </c>
      <c r="B137" s="7" t="s">
        <v>51</v>
      </c>
      <c r="C137" s="7" t="s">
        <v>52</v>
      </c>
      <c r="D137" s="9">
        <v>41470</v>
      </c>
      <c r="E137" s="11">
        <v>851.3</v>
      </c>
      <c r="F137" s="15">
        <v>849.85</v>
      </c>
      <c r="G137" s="11">
        <v>853.6</v>
      </c>
      <c r="H137" s="11">
        <v>841.1</v>
      </c>
      <c r="I137" s="11">
        <v>848.35</v>
      </c>
      <c r="J137" s="11">
        <v>848.5</v>
      </c>
      <c r="K137" s="15">
        <v>848.73</v>
      </c>
      <c r="L137" s="7">
        <v>1580962</v>
      </c>
      <c r="M137" s="7">
        <v>1341816578.1500001</v>
      </c>
      <c r="N137" s="7">
        <v>48335</v>
      </c>
      <c r="O137" s="7">
        <v>1132137</v>
      </c>
      <c r="P137" s="11">
        <v>71.61</v>
      </c>
    </row>
    <row r="138" spans="1:16" x14ac:dyDescent="0.3">
      <c r="A138" s="7">
        <f t="shared" si="2"/>
        <v>137</v>
      </c>
      <c r="B138" s="7" t="s">
        <v>51</v>
      </c>
      <c r="C138" s="7" t="s">
        <v>52</v>
      </c>
      <c r="D138" s="9">
        <v>41471</v>
      </c>
      <c r="E138" s="11">
        <v>848.5</v>
      </c>
      <c r="F138" s="15">
        <v>831.8</v>
      </c>
      <c r="G138" s="11">
        <v>831.8</v>
      </c>
      <c r="H138" s="11">
        <v>805</v>
      </c>
      <c r="I138" s="11">
        <v>817.6</v>
      </c>
      <c r="J138" s="11">
        <v>816.05</v>
      </c>
      <c r="K138" s="15">
        <v>813.96</v>
      </c>
      <c r="L138" s="7">
        <v>3665638</v>
      </c>
      <c r="M138" s="7">
        <v>2983694998.0999999</v>
      </c>
      <c r="N138" s="7">
        <v>105977</v>
      </c>
      <c r="O138" s="7">
        <v>2543580</v>
      </c>
      <c r="P138" s="11">
        <v>69.39</v>
      </c>
    </row>
    <row r="139" spans="1:16" x14ac:dyDescent="0.3">
      <c r="A139" s="7">
        <f t="shared" si="2"/>
        <v>138</v>
      </c>
      <c r="B139" s="7" t="s">
        <v>51</v>
      </c>
      <c r="C139" s="7" t="s">
        <v>52</v>
      </c>
      <c r="D139" s="9">
        <v>41472</v>
      </c>
      <c r="E139" s="11">
        <v>816.05</v>
      </c>
      <c r="F139" s="15">
        <v>820.5</v>
      </c>
      <c r="G139" s="11">
        <v>829.05</v>
      </c>
      <c r="H139" s="11">
        <v>803.25</v>
      </c>
      <c r="I139" s="11">
        <v>814</v>
      </c>
      <c r="J139" s="11">
        <v>817.1</v>
      </c>
      <c r="K139" s="15">
        <v>820.19</v>
      </c>
      <c r="L139" s="7">
        <v>5669579</v>
      </c>
      <c r="M139" s="7">
        <v>4650126548.8500004</v>
      </c>
      <c r="N139" s="7">
        <v>143460</v>
      </c>
      <c r="O139" s="7">
        <v>4642855</v>
      </c>
      <c r="P139" s="11">
        <v>81.89</v>
      </c>
    </row>
    <row r="140" spans="1:16" x14ac:dyDescent="0.3">
      <c r="A140" s="7">
        <f t="shared" si="2"/>
        <v>139</v>
      </c>
      <c r="B140" s="7" t="s">
        <v>51</v>
      </c>
      <c r="C140" s="7" t="s">
        <v>52</v>
      </c>
      <c r="D140" s="9">
        <v>41473</v>
      </c>
      <c r="E140" s="11">
        <v>817.1</v>
      </c>
      <c r="F140" s="15">
        <v>818.5</v>
      </c>
      <c r="G140" s="11">
        <v>835</v>
      </c>
      <c r="H140" s="11">
        <v>815.2</v>
      </c>
      <c r="I140" s="11">
        <v>830</v>
      </c>
      <c r="J140" s="11">
        <v>829.05</v>
      </c>
      <c r="K140" s="15">
        <v>821.44</v>
      </c>
      <c r="L140" s="7">
        <v>5614744</v>
      </c>
      <c r="M140" s="7">
        <v>4612160406.6000004</v>
      </c>
      <c r="N140" s="7">
        <v>113663</v>
      </c>
      <c r="O140" s="7">
        <v>4654426</v>
      </c>
      <c r="P140" s="11">
        <v>82.9</v>
      </c>
    </row>
    <row r="141" spans="1:16" x14ac:dyDescent="0.3">
      <c r="A141" s="7">
        <f t="shared" si="2"/>
        <v>140</v>
      </c>
      <c r="B141" s="7" t="s">
        <v>51</v>
      </c>
      <c r="C141" s="7" t="s">
        <v>52</v>
      </c>
      <c r="D141" s="9">
        <v>41474</v>
      </c>
      <c r="E141" s="11">
        <v>829.05</v>
      </c>
      <c r="F141" s="15">
        <v>829.05</v>
      </c>
      <c r="G141" s="11">
        <v>832</v>
      </c>
      <c r="H141" s="11">
        <v>789.5</v>
      </c>
      <c r="I141" s="11">
        <v>799.7</v>
      </c>
      <c r="J141" s="11">
        <v>803.2</v>
      </c>
      <c r="K141" s="15">
        <v>810.8</v>
      </c>
      <c r="L141" s="7">
        <v>6622252</v>
      </c>
      <c r="M141" s="7">
        <v>5369350959.8500004</v>
      </c>
      <c r="N141" s="7">
        <v>151156</v>
      </c>
      <c r="O141" s="7">
        <v>3989723</v>
      </c>
      <c r="P141" s="11">
        <v>60.25</v>
      </c>
    </row>
    <row r="142" spans="1:16" x14ac:dyDescent="0.3">
      <c r="A142" s="7">
        <f t="shared" si="2"/>
        <v>141</v>
      </c>
      <c r="B142" s="7" t="s">
        <v>51</v>
      </c>
      <c r="C142" s="7" t="s">
        <v>52</v>
      </c>
      <c r="D142" s="9">
        <v>41477</v>
      </c>
      <c r="E142" s="11">
        <v>803.2</v>
      </c>
      <c r="F142" s="15">
        <v>802.9</v>
      </c>
      <c r="G142" s="11">
        <v>833.7</v>
      </c>
      <c r="H142" s="11">
        <v>795.85</v>
      </c>
      <c r="I142" s="11">
        <v>830.7</v>
      </c>
      <c r="J142" s="11">
        <v>830.3</v>
      </c>
      <c r="K142" s="15">
        <v>825.12</v>
      </c>
      <c r="L142" s="7">
        <v>2146242</v>
      </c>
      <c r="M142" s="7">
        <v>1770899688.1500001</v>
      </c>
      <c r="N142" s="7">
        <v>80529</v>
      </c>
      <c r="O142" s="7">
        <v>1210965</v>
      </c>
      <c r="P142" s="11">
        <v>56.42</v>
      </c>
    </row>
    <row r="143" spans="1:16" x14ac:dyDescent="0.3">
      <c r="A143" s="7">
        <f t="shared" si="2"/>
        <v>142</v>
      </c>
      <c r="B143" s="7" t="s">
        <v>51</v>
      </c>
      <c r="C143" s="7" t="s">
        <v>52</v>
      </c>
      <c r="D143" s="9">
        <v>41478</v>
      </c>
      <c r="E143" s="11">
        <v>830.3</v>
      </c>
      <c r="F143" s="15">
        <v>832</v>
      </c>
      <c r="G143" s="11">
        <v>838.45</v>
      </c>
      <c r="H143" s="11">
        <v>819.05</v>
      </c>
      <c r="I143" s="11">
        <v>826.5</v>
      </c>
      <c r="J143" s="11">
        <v>826.85</v>
      </c>
      <c r="K143" s="15">
        <v>827.59</v>
      </c>
      <c r="L143" s="7">
        <v>3677987</v>
      </c>
      <c r="M143" s="7">
        <v>3043857871.5</v>
      </c>
      <c r="N143" s="7">
        <v>77779</v>
      </c>
      <c r="O143" s="7">
        <v>3078971</v>
      </c>
      <c r="P143" s="11">
        <v>83.71</v>
      </c>
    </row>
    <row r="144" spans="1:16" x14ac:dyDescent="0.3">
      <c r="A144" s="7">
        <f t="shared" si="2"/>
        <v>143</v>
      </c>
      <c r="B144" s="7" t="s">
        <v>51</v>
      </c>
      <c r="C144" s="7" t="s">
        <v>52</v>
      </c>
      <c r="D144" s="9">
        <v>41479</v>
      </c>
      <c r="E144" s="11">
        <v>826.85</v>
      </c>
      <c r="F144" s="15">
        <v>818.7</v>
      </c>
      <c r="G144" s="11">
        <v>818.7</v>
      </c>
      <c r="H144" s="11">
        <v>799.5</v>
      </c>
      <c r="I144" s="11">
        <v>807.5</v>
      </c>
      <c r="J144" s="11">
        <v>803.25</v>
      </c>
      <c r="K144" s="15">
        <v>806.63</v>
      </c>
      <c r="L144" s="7">
        <v>6483783</v>
      </c>
      <c r="M144" s="7">
        <v>5229995796.4499998</v>
      </c>
      <c r="N144" s="7">
        <v>104384</v>
      </c>
      <c r="O144" s="7">
        <v>5608461</v>
      </c>
      <c r="P144" s="11">
        <v>86.5</v>
      </c>
    </row>
    <row r="145" spans="1:16" x14ac:dyDescent="0.3">
      <c r="A145" s="7">
        <f t="shared" si="2"/>
        <v>144</v>
      </c>
      <c r="B145" s="7" t="s">
        <v>51</v>
      </c>
      <c r="C145" s="7" t="s">
        <v>52</v>
      </c>
      <c r="D145" s="9">
        <v>41480</v>
      </c>
      <c r="E145" s="11">
        <v>803.25</v>
      </c>
      <c r="F145" s="15">
        <v>804.4</v>
      </c>
      <c r="G145" s="11">
        <v>816</v>
      </c>
      <c r="H145" s="11">
        <v>797.25</v>
      </c>
      <c r="I145" s="11">
        <v>800</v>
      </c>
      <c r="J145" s="11">
        <v>800.8</v>
      </c>
      <c r="K145" s="15">
        <v>805.76</v>
      </c>
      <c r="L145" s="7">
        <v>4837186</v>
      </c>
      <c r="M145" s="7">
        <v>3897596086.4000001</v>
      </c>
      <c r="N145" s="7">
        <v>85196</v>
      </c>
      <c r="O145" s="7">
        <v>3473939</v>
      </c>
      <c r="P145" s="11">
        <v>71.819999999999993</v>
      </c>
    </row>
    <row r="146" spans="1:16" x14ac:dyDescent="0.3">
      <c r="A146" s="7">
        <f t="shared" si="2"/>
        <v>145</v>
      </c>
      <c r="B146" s="7" t="s">
        <v>51</v>
      </c>
      <c r="C146" s="7" t="s">
        <v>52</v>
      </c>
      <c r="D146" s="9">
        <v>41481</v>
      </c>
      <c r="E146" s="11">
        <v>800.8</v>
      </c>
      <c r="F146" s="15">
        <v>805.15</v>
      </c>
      <c r="G146" s="11">
        <v>813.95</v>
      </c>
      <c r="H146" s="11">
        <v>795.3</v>
      </c>
      <c r="I146" s="11">
        <v>804</v>
      </c>
      <c r="J146" s="11">
        <v>805.55</v>
      </c>
      <c r="K146" s="15">
        <v>804.02</v>
      </c>
      <c r="L146" s="7">
        <v>2109712</v>
      </c>
      <c r="M146" s="7">
        <v>1696261070.95</v>
      </c>
      <c r="N146" s="7">
        <v>56016</v>
      </c>
      <c r="O146" s="7">
        <v>1475997</v>
      </c>
      <c r="P146" s="11">
        <v>69.959999999999994</v>
      </c>
    </row>
    <row r="147" spans="1:16" x14ac:dyDescent="0.3">
      <c r="A147" s="7">
        <f t="shared" si="2"/>
        <v>146</v>
      </c>
      <c r="B147" s="7" t="s">
        <v>51</v>
      </c>
      <c r="C147" s="7" t="s">
        <v>52</v>
      </c>
      <c r="D147" s="9">
        <v>41484</v>
      </c>
      <c r="E147" s="11">
        <v>805.55</v>
      </c>
      <c r="F147" s="15">
        <v>803</v>
      </c>
      <c r="G147" s="11">
        <v>816.8</v>
      </c>
      <c r="H147" s="11">
        <v>803</v>
      </c>
      <c r="I147" s="11">
        <v>804</v>
      </c>
      <c r="J147" s="11">
        <v>806.6</v>
      </c>
      <c r="K147" s="15">
        <v>808.84</v>
      </c>
      <c r="L147" s="7">
        <v>1619897</v>
      </c>
      <c r="M147" s="7">
        <v>1310234184.8</v>
      </c>
      <c r="N147" s="7">
        <v>45024</v>
      </c>
      <c r="O147" s="7">
        <v>1146669</v>
      </c>
      <c r="P147" s="11">
        <v>70.790000000000006</v>
      </c>
    </row>
    <row r="148" spans="1:16" x14ac:dyDescent="0.3">
      <c r="A148" s="7">
        <f t="shared" si="2"/>
        <v>147</v>
      </c>
      <c r="B148" s="7" t="s">
        <v>51</v>
      </c>
      <c r="C148" s="7" t="s">
        <v>52</v>
      </c>
      <c r="D148" s="9">
        <v>41485</v>
      </c>
      <c r="E148" s="11">
        <v>806.6</v>
      </c>
      <c r="F148" s="15">
        <v>807.1</v>
      </c>
      <c r="G148" s="11">
        <v>821</v>
      </c>
      <c r="H148" s="11">
        <v>801.55</v>
      </c>
      <c r="I148" s="11">
        <v>809</v>
      </c>
      <c r="J148" s="11">
        <v>807.85</v>
      </c>
      <c r="K148" s="15">
        <v>809.32</v>
      </c>
      <c r="L148" s="7">
        <v>3248187</v>
      </c>
      <c r="M148" s="7">
        <v>2628834693.0500002</v>
      </c>
      <c r="N148" s="7">
        <v>61230</v>
      </c>
      <c r="O148" s="7">
        <v>2646119</v>
      </c>
      <c r="P148" s="11">
        <v>81.459999999999994</v>
      </c>
    </row>
    <row r="149" spans="1:16" x14ac:dyDescent="0.3">
      <c r="A149" s="7">
        <f t="shared" si="2"/>
        <v>148</v>
      </c>
      <c r="B149" s="7" t="s">
        <v>51</v>
      </c>
      <c r="C149" s="7" t="s">
        <v>52</v>
      </c>
      <c r="D149" s="9">
        <v>41486</v>
      </c>
      <c r="E149" s="11">
        <v>807.85</v>
      </c>
      <c r="F149" s="15">
        <v>807.85</v>
      </c>
      <c r="G149" s="11">
        <v>816</v>
      </c>
      <c r="H149" s="11">
        <v>794.6</v>
      </c>
      <c r="I149" s="11">
        <v>800</v>
      </c>
      <c r="J149" s="11">
        <v>800.45</v>
      </c>
      <c r="K149" s="15">
        <v>804.96</v>
      </c>
      <c r="L149" s="7">
        <v>5920069</v>
      </c>
      <c r="M149" s="7">
        <v>4765410043.9499998</v>
      </c>
      <c r="N149" s="7">
        <v>134256</v>
      </c>
      <c r="O149" s="7">
        <v>4946666</v>
      </c>
      <c r="P149" s="11">
        <v>83.56</v>
      </c>
    </row>
    <row r="150" spans="1:16" x14ac:dyDescent="0.3">
      <c r="A150" s="7">
        <f t="shared" si="2"/>
        <v>149</v>
      </c>
      <c r="B150" s="7" t="s">
        <v>51</v>
      </c>
      <c r="C150" s="7" t="s">
        <v>52</v>
      </c>
      <c r="D150" s="9">
        <v>41487</v>
      </c>
      <c r="E150" s="11">
        <v>800.45</v>
      </c>
      <c r="F150" s="15">
        <v>805</v>
      </c>
      <c r="G150" s="11">
        <v>825</v>
      </c>
      <c r="H150" s="11">
        <v>805</v>
      </c>
      <c r="I150" s="11">
        <v>818</v>
      </c>
      <c r="J150" s="11">
        <v>817</v>
      </c>
      <c r="K150" s="15">
        <v>818.58</v>
      </c>
      <c r="L150" s="7">
        <v>4437968</v>
      </c>
      <c r="M150" s="7">
        <v>3632826723.6500001</v>
      </c>
      <c r="N150" s="7">
        <v>98678</v>
      </c>
      <c r="O150" s="7">
        <v>3256337</v>
      </c>
      <c r="P150" s="11">
        <v>73.37</v>
      </c>
    </row>
    <row r="151" spans="1:16" x14ac:dyDescent="0.3">
      <c r="A151" s="7">
        <f t="shared" si="2"/>
        <v>150</v>
      </c>
      <c r="B151" s="7" t="s">
        <v>51</v>
      </c>
      <c r="C151" s="7" t="s">
        <v>52</v>
      </c>
      <c r="D151" s="9">
        <v>41488</v>
      </c>
      <c r="E151" s="11">
        <v>817</v>
      </c>
      <c r="F151" s="15">
        <v>825.7</v>
      </c>
      <c r="G151" s="11">
        <v>827.3</v>
      </c>
      <c r="H151" s="11">
        <v>798.4</v>
      </c>
      <c r="I151" s="11">
        <v>803</v>
      </c>
      <c r="J151" s="11">
        <v>808.35</v>
      </c>
      <c r="K151" s="15">
        <v>813.6</v>
      </c>
      <c r="L151" s="7">
        <v>2616340</v>
      </c>
      <c r="M151" s="7">
        <v>2128643895</v>
      </c>
      <c r="N151" s="7">
        <v>111067</v>
      </c>
      <c r="O151" s="7">
        <v>1762890</v>
      </c>
      <c r="P151" s="11">
        <v>67.38</v>
      </c>
    </row>
    <row r="152" spans="1:16" x14ac:dyDescent="0.3">
      <c r="A152" s="7">
        <f t="shared" si="2"/>
        <v>151</v>
      </c>
      <c r="B152" s="7" t="s">
        <v>51</v>
      </c>
      <c r="C152" s="7" t="s">
        <v>52</v>
      </c>
      <c r="D152" s="9">
        <v>41491</v>
      </c>
      <c r="E152" s="11">
        <v>808.35</v>
      </c>
      <c r="F152" s="15">
        <v>808</v>
      </c>
      <c r="G152" s="11">
        <v>817</v>
      </c>
      <c r="H152" s="11">
        <v>787.2</v>
      </c>
      <c r="I152" s="11">
        <v>796.1</v>
      </c>
      <c r="J152" s="11">
        <v>798.95</v>
      </c>
      <c r="K152" s="15">
        <v>802.04</v>
      </c>
      <c r="L152" s="7">
        <v>2561534</v>
      </c>
      <c r="M152" s="7">
        <v>2054460732.75</v>
      </c>
      <c r="N152" s="7">
        <v>110278</v>
      </c>
      <c r="O152" s="7">
        <v>1709645</v>
      </c>
      <c r="P152" s="11">
        <v>66.739999999999995</v>
      </c>
    </row>
    <row r="153" spans="1:16" x14ac:dyDescent="0.3">
      <c r="A153" s="7">
        <f t="shared" si="2"/>
        <v>152</v>
      </c>
      <c r="B153" s="7" t="s">
        <v>51</v>
      </c>
      <c r="C153" s="7" t="s">
        <v>52</v>
      </c>
      <c r="D153" s="9">
        <v>41492</v>
      </c>
      <c r="E153" s="11">
        <v>798.95</v>
      </c>
      <c r="F153" s="15">
        <v>798.45</v>
      </c>
      <c r="G153" s="11">
        <v>807.55</v>
      </c>
      <c r="H153" s="11">
        <v>734.85</v>
      </c>
      <c r="I153" s="11">
        <v>757.05</v>
      </c>
      <c r="J153" s="11">
        <v>751.85</v>
      </c>
      <c r="K153" s="15">
        <v>775.7</v>
      </c>
      <c r="L153" s="7">
        <v>5898868</v>
      </c>
      <c r="M153" s="7">
        <v>4575774753.8000002</v>
      </c>
      <c r="N153" s="7">
        <v>125010</v>
      </c>
      <c r="O153" s="7">
        <v>3950723</v>
      </c>
      <c r="P153" s="11">
        <v>66.97</v>
      </c>
    </row>
    <row r="154" spans="1:16" x14ac:dyDescent="0.3">
      <c r="A154" s="7">
        <f t="shared" si="2"/>
        <v>153</v>
      </c>
      <c r="B154" s="7" t="s">
        <v>51</v>
      </c>
      <c r="C154" s="7" t="s">
        <v>52</v>
      </c>
      <c r="D154" s="9">
        <v>41493</v>
      </c>
      <c r="E154" s="11">
        <v>751.85</v>
      </c>
      <c r="F154" s="15">
        <v>759.7</v>
      </c>
      <c r="G154" s="11">
        <v>759.7</v>
      </c>
      <c r="H154" s="11">
        <v>723</v>
      </c>
      <c r="I154" s="11">
        <v>725.8</v>
      </c>
      <c r="J154" s="11">
        <v>729.7</v>
      </c>
      <c r="K154" s="15">
        <v>734.52</v>
      </c>
      <c r="L154" s="7">
        <v>11055713</v>
      </c>
      <c r="M154" s="7">
        <v>8120648835.8500004</v>
      </c>
      <c r="N154" s="7">
        <v>155235</v>
      </c>
      <c r="O154" s="7">
        <v>8799364</v>
      </c>
      <c r="P154" s="11">
        <v>79.59</v>
      </c>
    </row>
    <row r="155" spans="1:16" x14ac:dyDescent="0.3">
      <c r="A155" s="7">
        <f t="shared" si="2"/>
        <v>154</v>
      </c>
      <c r="B155" s="7" t="s">
        <v>51</v>
      </c>
      <c r="C155" s="7" t="s">
        <v>52</v>
      </c>
      <c r="D155" s="9">
        <v>41494</v>
      </c>
      <c r="E155" s="11">
        <v>729.7</v>
      </c>
      <c r="F155" s="15">
        <v>730</v>
      </c>
      <c r="G155" s="11">
        <v>751.5</v>
      </c>
      <c r="H155" s="11">
        <v>729.7</v>
      </c>
      <c r="I155" s="11">
        <v>745</v>
      </c>
      <c r="J155" s="11">
        <v>746.95</v>
      </c>
      <c r="K155" s="15">
        <v>743.05</v>
      </c>
      <c r="L155" s="7">
        <v>6720921</v>
      </c>
      <c r="M155" s="7">
        <v>4993977298</v>
      </c>
      <c r="N155" s="7">
        <v>100300</v>
      </c>
      <c r="O155" s="7">
        <v>5665244</v>
      </c>
      <c r="P155" s="11">
        <v>84.29</v>
      </c>
    </row>
    <row r="156" spans="1:16" x14ac:dyDescent="0.3">
      <c r="A156" s="7">
        <f t="shared" si="2"/>
        <v>155</v>
      </c>
      <c r="B156" s="7" t="s">
        <v>51</v>
      </c>
      <c r="C156" s="7" t="s">
        <v>52</v>
      </c>
      <c r="D156" s="9">
        <v>41498</v>
      </c>
      <c r="E156" s="11">
        <v>746.95</v>
      </c>
      <c r="F156" s="15">
        <v>755</v>
      </c>
      <c r="G156" s="11">
        <v>783.15</v>
      </c>
      <c r="H156" s="11">
        <v>745</v>
      </c>
      <c r="I156" s="11">
        <v>770</v>
      </c>
      <c r="J156" s="11">
        <v>769.75</v>
      </c>
      <c r="K156" s="15">
        <v>764.96</v>
      </c>
      <c r="L156" s="7">
        <v>5599176</v>
      </c>
      <c r="M156" s="7">
        <v>4283161008.6500001</v>
      </c>
      <c r="N156" s="7">
        <v>79453</v>
      </c>
      <c r="O156" s="7">
        <v>4428111</v>
      </c>
      <c r="P156" s="11">
        <v>79.09</v>
      </c>
    </row>
    <row r="157" spans="1:16" x14ac:dyDescent="0.3">
      <c r="A157" s="7">
        <f t="shared" si="2"/>
        <v>156</v>
      </c>
      <c r="B157" s="7" t="s">
        <v>51</v>
      </c>
      <c r="C157" s="7" t="s">
        <v>52</v>
      </c>
      <c r="D157" s="9">
        <v>41499</v>
      </c>
      <c r="E157" s="11">
        <v>769.75</v>
      </c>
      <c r="F157" s="15">
        <v>769.85</v>
      </c>
      <c r="G157" s="11">
        <v>794.6</v>
      </c>
      <c r="H157" s="11">
        <v>755.45</v>
      </c>
      <c r="I157" s="11">
        <v>793.9</v>
      </c>
      <c r="J157" s="11">
        <v>791.95</v>
      </c>
      <c r="K157" s="15">
        <v>779.58</v>
      </c>
      <c r="L157" s="7">
        <v>3162116</v>
      </c>
      <c r="M157" s="7">
        <v>2465120551.5999999</v>
      </c>
      <c r="N157" s="7">
        <v>102045</v>
      </c>
      <c r="O157" s="7">
        <v>2127399</v>
      </c>
      <c r="P157" s="11">
        <v>67.28</v>
      </c>
    </row>
    <row r="158" spans="1:16" x14ac:dyDescent="0.3">
      <c r="A158" s="7">
        <f t="shared" si="2"/>
        <v>157</v>
      </c>
      <c r="B158" s="7" t="s">
        <v>51</v>
      </c>
      <c r="C158" s="7" t="s">
        <v>52</v>
      </c>
      <c r="D158" s="9">
        <v>41500</v>
      </c>
      <c r="E158" s="11">
        <v>791.95</v>
      </c>
      <c r="F158" s="15">
        <v>795</v>
      </c>
      <c r="G158" s="11">
        <v>799.3</v>
      </c>
      <c r="H158" s="11">
        <v>775.55</v>
      </c>
      <c r="I158" s="11">
        <v>783.1</v>
      </c>
      <c r="J158" s="11">
        <v>780.7</v>
      </c>
      <c r="K158" s="15">
        <v>783.76</v>
      </c>
      <c r="L158" s="7">
        <v>2636452</v>
      </c>
      <c r="M158" s="7">
        <v>2066346767.9000001</v>
      </c>
      <c r="N158" s="7">
        <v>56444</v>
      </c>
      <c r="O158" s="7">
        <v>1704669</v>
      </c>
      <c r="P158" s="11">
        <v>64.66</v>
      </c>
    </row>
    <row r="159" spans="1:16" x14ac:dyDescent="0.3">
      <c r="A159" s="7">
        <f t="shared" si="2"/>
        <v>158</v>
      </c>
      <c r="B159" s="7" t="s">
        <v>51</v>
      </c>
      <c r="C159" s="7" t="s">
        <v>52</v>
      </c>
      <c r="D159" s="9">
        <v>41502</v>
      </c>
      <c r="E159" s="11">
        <v>780.7</v>
      </c>
      <c r="F159" s="15">
        <v>780</v>
      </c>
      <c r="G159" s="11">
        <v>780.3</v>
      </c>
      <c r="H159" s="11">
        <v>731</v>
      </c>
      <c r="I159" s="11">
        <v>740.45</v>
      </c>
      <c r="J159" s="11">
        <v>737.9</v>
      </c>
      <c r="K159" s="15">
        <v>743.75</v>
      </c>
      <c r="L159" s="7">
        <v>5354663</v>
      </c>
      <c r="M159" s="7">
        <v>3982534346.25</v>
      </c>
      <c r="N159" s="7">
        <v>161452</v>
      </c>
      <c r="O159" s="7">
        <v>4057391</v>
      </c>
      <c r="P159" s="11">
        <v>75.77</v>
      </c>
    </row>
    <row r="160" spans="1:16" x14ac:dyDescent="0.3">
      <c r="A160" s="7">
        <f t="shared" si="2"/>
        <v>159</v>
      </c>
      <c r="B160" s="7" t="s">
        <v>51</v>
      </c>
      <c r="C160" s="7" t="s">
        <v>52</v>
      </c>
      <c r="D160" s="9">
        <v>41505</v>
      </c>
      <c r="E160" s="11">
        <v>737.9</v>
      </c>
      <c r="F160" s="15">
        <v>731</v>
      </c>
      <c r="G160" s="11">
        <v>740.65</v>
      </c>
      <c r="H160" s="11">
        <v>712.2</v>
      </c>
      <c r="I160" s="11">
        <v>725.15</v>
      </c>
      <c r="J160" s="11">
        <v>735.5</v>
      </c>
      <c r="K160" s="15">
        <v>726.23</v>
      </c>
      <c r="L160" s="7">
        <v>5182645</v>
      </c>
      <c r="M160" s="7">
        <v>3763776703.9499998</v>
      </c>
      <c r="N160" s="7">
        <v>163726</v>
      </c>
      <c r="O160" s="7">
        <v>4000378</v>
      </c>
      <c r="P160" s="11">
        <v>77.19</v>
      </c>
    </row>
    <row r="161" spans="1:16" x14ac:dyDescent="0.3">
      <c r="A161" s="7">
        <f t="shared" si="2"/>
        <v>160</v>
      </c>
      <c r="B161" s="7" t="s">
        <v>51</v>
      </c>
      <c r="C161" s="7" t="s">
        <v>52</v>
      </c>
      <c r="D161" s="9">
        <v>41506</v>
      </c>
      <c r="E161" s="11">
        <v>735.5</v>
      </c>
      <c r="F161" s="15">
        <v>716</v>
      </c>
      <c r="G161" s="11">
        <v>740.7</v>
      </c>
      <c r="H161" s="11">
        <v>710.55</v>
      </c>
      <c r="I161" s="11">
        <v>726</v>
      </c>
      <c r="J161" s="11">
        <v>726.25</v>
      </c>
      <c r="K161" s="15">
        <v>726.7</v>
      </c>
      <c r="L161" s="7">
        <v>5240733</v>
      </c>
      <c r="M161" s="7">
        <v>3808427675.6999998</v>
      </c>
      <c r="N161" s="7">
        <v>151613</v>
      </c>
      <c r="O161" s="7">
        <v>4039567</v>
      </c>
      <c r="P161" s="11">
        <v>77.08</v>
      </c>
    </row>
    <row r="162" spans="1:16" x14ac:dyDescent="0.3">
      <c r="A162" s="7">
        <f t="shared" si="2"/>
        <v>161</v>
      </c>
      <c r="B162" s="7" t="s">
        <v>51</v>
      </c>
      <c r="C162" s="7" t="s">
        <v>52</v>
      </c>
      <c r="D162" s="9">
        <v>41507</v>
      </c>
      <c r="E162" s="11">
        <v>726.25</v>
      </c>
      <c r="F162" s="15">
        <v>750.8</v>
      </c>
      <c r="G162" s="11">
        <v>759.45</v>
      </c>
      <c r="H162" s="11">
        <v>734</v>
      </c>
      <c r="I162" s="11">
        <v>745.45</v>
      </c>
      <c r="J162" s="11">
        <v>747.25</v>
      </c>
      <c r="K162" s="15">
        <v>747.28</v>
      </c>
      <c r="L162" s="7">
        <v>6176085</v>
      </c>
      <c r="M162" s="7">
        <v>4615234111.4499998</v>
      </c>
      <c r="N162" s="7">
        <v>109480</v>
      </c>
      <c r="O162" s="7">
        <v>5172201</v>
      </c>
      <c r="P162" s="11">
        <v>83.75</v>
      </c>
    </row>
    <row r="163" spans="1:16" x14ac:dyDescent="0.3">
      <c r="A163" s="7">
        <f t="shared" si="2"/>
        <v>162</v>
      </c>
      <c r="B163" s="7" t="s">
        <v>51</v>
      </c>
      <c r="C163" s="7" t="s">
        <v>52</v>
      </c>
      <c r="D163" s="9">
        <v>41508</v>
      </c>
      <c r="E163" s="11">
        <v>747.25</v>
      </c>
      <c r="F163" s="15">
        <v>744</v>
      </c>
      <c r="G163" s="11">
        <v>748.85</v>
      </c>
      <c r="H163" s="11">
        <v>727.2</v>
      </c>
      <c r="I163" s="11">
        <v>736.45</v>
      </c>
      <c r="J163" s="11">
        <v>735.9</v>
      </c>
      <c r="K163" s="15">
        <v>737.43</v>
      </c>
      <c r="L163" s="7">
        <v>3413023</v>
      </c>
      <c r="M163" s="7">
        <v>2516850766.75</v>
      </c>
      <c r="N163" s="7">
        <v>100543</v>
      </c>
      <c r="O163" s="7">
        <v>2328726</v>
      </c>
      <c r="P163" s="11">
        <v>68.23</v>
      </c>
    </row>
    <row r="164" spans="1:16" x14ac:dyDescent="0.3">
      <c r="A164" s="7">
        <f t="shared" si="2"/>
        <v>163</v>
      </c>
      <c r="B164" s="7" t="s">
        <v>51</v>
      </c>
      <c r="C164" s="7" t="s">
        <v>52</v>
      </c>
      <c r="D164" s="9">
        <v>41509</v>
      </c>
      <c r="E164" s="11">
        <v>735.9</v>
      </c>
      <c r="F164" s="15">
        <v>737</v>
      </c>
      <c r="G164" s="11">
        <v>747.9</v>
      </c>
      <c r="H164" s="11">
        <v>720.1</v>
      </c>
      <c r="I164" s="11">
        <v>738.95</v>
      </c>
      <c r="J164" s="11">
        <v>740.85</v>
      </c>
      <c r="K164" s="15">
        <v>735.96</v>
      </c>
      <c r="L164" s="7">
        <v>3793047</v>
      </c>
      <c r="M164" s="7">
        <v>2791535080.25</v>
      </c>
      <c r="N164" s="7">
        <v>103972</v>
      </c>
      <c r="O164" s="7">
        <v>2575173</v>
      </c>
      <c r="P164" s="11">
        <v>67.89</v>
      </c>
    </row>
    <row r="165" spans="1:16" x14ac:dyDescent="0.3">
      <c r="A165" s="7">
        <f t="shared" si="2"/>
        <v>164</v>
      </c>
      <c r="B165" s="7" t="s">
        <v>51</v>
      </c>
      <c r="C165" s="7" t="s">
        <v>52</v>
      </c>
      <c r="D165" s="9">
        <v>41512</v>
      </c>
      <c r="E165" s="11">
        <v>740.85</v>
      </c>
      <c r="F165" s="15">
        <v>744.25</v>
      </c>
      <c r="G165" s="11">
        <v>749.8</v>
      </c>
      <c r="H165" s="11">
        <v>735.45</v>
      </c>
      <c r="I165" s="11">
        <v>739</v>
      </c>
      <c r="J165" s="11">
        <v>744</v>
      </c>
      <c r="K165" s="15">
        <v>744.66</v>
      </c>
      <c r="L165" s="7">
        <v>2824008</v>
      </c>
      <c r="M165" s="7">
        <v>2102916487.2</v>
      </c>
      <c r="N165" s="7">
        <v>85236</v>
      </c>
      <c r="O165" s="7">
        <v>2065994</v>
      </c>
      <c r="P165" s="11">
        <v>73.16</v>
      </c>
    </row>
    <row r="166" spans="1:16" x14ac:dyDescent="0.3">
      <c r="A166" s="7">
        <f t="shared" si="2"/>
        <v>165</v>
      </c>
      <c r="B166" s="7" t="s">
        <v>51</v>
      </c>
      <c r="C166" s="7" t="s">
        <v>52</v>
      </c>
      <c r="D166" s="9">
        <v>41513</v>
      </c>
      <c r="E166" s="11">
        <v>744</v>
      </c>
      <c r="F166" s="15">
        <v>735</v>
      </c>
      <c r="G166" s="11">
        <v>735</v>
      </c>
      <c r="H166" s="11">
        <v>666.75</v>
      </c>
      <c r="I166" s="11">
        <v>689.05</v>
      </c>
      <c r="J166" s="11">
        <v>686</v>
      </c>
      <c r="K166" s="15">
        <v>688.02</v>
      </c>
      <c r="L166" s="7">
        <v>5956827</v>
      </c>
      <c r="M166" s="7">
        <v>4098424858.5999999</v>
      </c>
      <c r="N166" s="7">
        <v>146970</v>
      </c>
      <c r="O166" s="7">
        <v>3711156</v>
      </c>
      <c r="P166" s="11">
        <v>62.3</v>
      </c>
    </row>
    <row r="167" spans="1:16" x14ac:dyDescent="0.3">
      <c r="A167" s="7">
        <f t="shared" si="2"/>
        <v>166</v>
      </c>
      <c r="B167" s="7" t="s">
        <v>51</v>
      </c>
      <c r="C167" s="7" t="s">
        <v>52</v>
      </c>
      <c r="D167" s="9">
        <v>41514</v>
      </c>
      <c r="E167" s="11">
        <v>686</v>
      </c>
      <c r="F167" s="15">
        <v>671.55</v>
      </c>
      <c r="G167" s="11">
        <v>676.05</v>
      </c>
      <c r="H167" s="11">
        <v>632.20000000000005</v>
      </c>
      <c r="I167" s="11">
        <v>649.65</v>
      </c>
      <c r="J167" s="11">
        <v>652.75</v>
      </c>
      <c r="K167" s="15">
        <v>648.25</v>
      </c>
      <c r="L167" s="7">
        <v>13780849</v>
      </c>
      <c r="M167" s="7">
        <v>8933404495.7999992</v>
      </c>
      <c r="N167" s="7">
        <v>284236</v>
      </c>
      <c r="O167" s="7">
        <v>10389123</v>
      </c>
      <c r="P167" s="11">
        <v>75.39</v>
      </c>
    </row>
    <row r="168" spans="1:16" x14ac:dyDescent="0.3">
      <c r="A168" s="7">
        <f t="shared" si="2"/>
        <v>167</v>
      </c>
      <c r="B168" s="7" t="s">
        <v>51</v>
      </c>
      <c r="C168" s="7" t="s">
        <v>52</v>
      </c>
      <c r="D168" s="9">
        <v>41515</v>
      </c>
      <c r="E168" s="11">
        <v>652.75</v>
      </c>
      <c r="F168" s="15">
        <v>659</v>
      </c>
      <c r="G168" s="11">
        <v>702.8</v>
      </c>
      <c r="H168" s="11">
        <v>658.2</v>
      </c>
      <c r="I168" s="11">
        <v>690.15</v>
      </c>
      <c r="J168" s="11">
        <v>695.5</v>
      </c>
      <c r="K168" s="15">
        <v>690.29</v>
      </c>
      <c r="L168" s="7">
        <v>8304579</v>
      </c>
      <c r="M168" s="7">
        <v>5732552773.6000004</v>
      </c>
      <c r="N168" s="7">
        <v>125565</v>
      </c>
      <c r="O168" s="7">
        <v>5508845</v>
      </c>
      <c r="P168" s="11">
        <v>66.34</v>
      </c>
    </row>
    <row r="169" spans="1:16" x14ac:dyDescent="0.3">
      <c r="A169" s="7">
        <f t="shared" si="2"/>
        <v>168</v>
      </c>
      <c r="B169" s="7" t="s">
        <v>51</v>
      </c>
      <c r="C169" s="7" t="s">
        <v>52</v>
      </c>
      <c r="D169" s="9">
        <v>41516</v>
      </c>
      <c r="E169" s="11">
        <v>695.5</v>
      </c>
      <c r="F169" s="15">
        <v>700</v>
      </c>
      <c r="G169" s="11">
        <v>733.25</v>
      </c>
      <c r="H169" s="11">
        <v>698.5</v>
      </c>
      <c r="I169" s="11">
        <v>725</v>
      </c>
      <c r="J169" s="11">
        <v>718.65</v>
      </c>
      <c r="K169" s="15">
        <v>710.68</v>
      </c>
      <c r="L169" s="7">
        <v>6360989</v>
      </c>
      <c r="M169" s="7">
        <v>4520644417.1999998</v>
      </c>
      <c r="N169" s="7">
        <v>154512</v>
      </c>
      <c r="O169" s="7">
        <v>4934782</v>
      </c>
      <c r="P169" s="11">
        <v>77.58</v>
      </c>
    </row>
    <row r="170" spans="1:16" x14ac:dyDescent="0.3">
      <c r="A170" s="7">
        <f t="shared" si="2"/>
        <v>169</v>
      </c>
      <c r="B170" s="7" t="s">
        <v>51</v>
      </c>
      <c r="C170" s="7" t="s">
        <v>52</v>
      </c>
      <c r="D170" s="9">
        <v>41519</v>
      </c>
      <c r="E170" s="11">
        <v>718.65</v>
      </c>
      <c r="F170" s="15">
        <v>724.7</v>
      </c>
      <c r="G170" s="11">
        <v>745</v>
      </c>
      <c r="H170" s="11">
        <v>723.1</v>
      </c>
      <c r="I170" s="11">
        <v>738.5</v>
      </c>
      <c r="J170" s="11">
        <v>738.4</v>
      </c>
      <c r="K170" s="15">
        <v>734.8</v>
      </c>
      <c r="L170" s="7">
        <v>4222035</v>
      </c>
      <c r="M170" s="7">
        <v>3102357039.5999999</v>
      </c>
      <c r="N170" s="7">
        <v>115318</v>
      </c>
      <c r="O170" s="7">
        <v>2774224</v>
      </c>
      <c r="P170" s="11">
        <v>65.709999999999994</v>
      </c>
    </row>
    <row r="171" spans="1:16" x14ac:dyDescent="0.3">
      <c r="A171" s="7">
        <f t="shared" si="2"/>
        <v>170</v>
      </c>
      <c r="B171" s="7" t="s">
        <v>51</v>
      </c>
      <c r="C171" s="7" t="s">
        <v>52</v>
      </c>
      <c r="D171" s="9">
        <v>41520</v>
      </c>
      <c r="E171" s="11">
        <v>738.4</v>
      </c>
      <c r="F171" s="15">
        <v>745</v>
      </c>
      <c r="G171" s="11">
        <v>745</v>
      </c>
      <c r="H171" s="11">
        <v>695.35</v>
      </c>
      <c r="I171" s="11">
        <v>696</v>
      </c>
      <c r="J171" s="11">
        <v>702.35</v>
      </c>
      <c r="K171" s="15">
        <v>706.42</v>
      </c>
      <c r="L171" s="7">
        <v>5619080</v>
      </c>
      <c r="M171" s="7">
        <v>3969448017.9000001</v>
      </c>
      <c r="N171" s="7">
        <v>106680</v>
      </c>
      <c r="O171" s="7">
        <v>3846909</v>
      </c>
      <c r="P171" s="11">
        <v>68.459999999999994</v>
      </c>
    </row>
    <row r="172" spans="1:16" x14ac:dyDescent="0.3">
      <c r="A172" s="7">
        <f t="shared" si="2"/>
        <v>171</v>
      </c>
      <c r="B172" s="7" t="s">
        <v>51</v>
      </c>
      <c r="C172" s="7" t="s">
        <v>52</v>
      </c>
      <c r="D172" s="9">
        <v>41521</v>
      </c>
      <c r="E172" s="11">
        <v>702.35</v>
      </c>
      <c r="F172" s="15">
        <v>696</v>
      </c>
      <c r="G172" s="11">
        <v>712.4</v>
      </c>
      <c r="H172" s="11">
        <v>685.4</v>
      </c>
      <c r="I172" s="11">
        <v>711.2</v>
      </c>
      <c r="J172" s="11">
        <v>709.5</v>
      </c>
      <c r="K172" s="15">
        <v>703.05</v>
      </c>
      <c r="L172" s="7">
        <v>4033873</v>
      </c>
      <c r="M172" s="7">
        <v>2836009208.5999999</v>
      </c>
      <c r="N172" s="7">
        <v>107275</v>
      </c>
      <c r="O172" s="7">
        <v>2509908</v>
      </c>
      <c r="P172" s="11">
        <v>62.22</v>
      </c>
    </row>
    <row r="173" spans="1:16" x14ac:dyDescent="0.3">
      <c r="A173" s="7">
        <f t="shared" si="2"/>
        <v>172</v>
      </c>
      <c r="B173" s="7" t="s">
        <v>51</v>
      </c>
      <c r="C173" s="7" t="s">
        <v>52</v>
      </c>
      <c r="D173" s="9">
        <v>41522</v>
      </c>
      <c r="E173" s="11">
        <v>709.5</v>
      </c>
      <c r="F173" s="15">
        <v>726.7</v>
      </c>
      <c r="G173" s="11">
        <v>774.9</v>
      </c>
      <c r="H173" s="11">
        <v>726.7</v>
      </c>
      <c r="I173" s="11">
        <v>750</v>
      </c>
      <c r="J173" s="11">
        <v>750.4</v>
      </c>
      <c r="K173" s="15">
        <v>749.42</v>
      </c>
      <c r="L173" s="7">
        <v>3853912</v>
      </c>
      <c r="M173" s="7">
        <v>2888189230.5999999</v>
      </c>
      <c r="N173" s="7">
        <v>100020</v>
      </c>
      <c r="O173" s="7">
        <v>2604587</v>
      </c>
      <c r="P173" s="11">
        <v>67.58</v>
      </c>
    </row>
    <row r="174" spans="1:16" x14ac:dyDescent="0.3">
      <c r="A174" s="7">
        <f t="shared" si="2"/>
        <v>173</v>
      </c>
      <c r="B174" s="7" t="s">
        <v>51</v>
      </c>
      <c r="C174" s="7" t="s">
        <v>52</v>
      </c>
      <c r="D174" s="9">
        <v>41523</v>
      </c>
      <c r="E174" s="11">
        <v>750.4</v>
      </c>
      <c r="F174" s="15">
        <v>755</v>
      </c>
      <c r="G174" s="11">
        <v>768</v>
      </c>
      <c r="H174" s="11">
        <v>730</v>
      </c>
      <c r="I174" s="11">
        <v>768</v>
      </c>
      <c r="J174" s="11">
        <v>760.85</v>
      </c>
      <c r="K174" s="15">
        <v>757.31</v>
      </c>
      <c r="L174" s="7">
        <v>3509710</v>
      </c>
      <c r="M174" s="7">
        <v>2657939870.8000002</v>
      </c>
      <c r="N174" s="7">
        <v>146115</v>
      </c>
      <c r="O174" s="7">
        <v>2119362</v>
      </c>
      <c r="P174" s="11">
        <v>60.39</v>
      </c>
    </row>
    <row r="175" spans="1:16" x14ac:dyDescent="0.3">
      <c r="A175" s="7">
        <f t="shared" si="2"/>
        <v>174</v>
      </c>
      <c r="B175" s="7" t="s">
        <v>51</v>
      </c>
      <c r="C175" s="7" t="s">
        <v>52</v>
      </c>
      <c r="D175" s="9">
        <v>41527</v>
      </c>
      <c r="E175" s="11">
        <v>760.85</v>
      </c>
      <c r="F175" s="15">
        <v>780</v>
      </c>
      <c r="G175" s="11">
        <v>816.8</v>
      </c>
      <c r="H175" s="11">
        <v>776</v>
      </c>
      <c r="I175" s="11">
        <v>807</v>
      </c>
      <c r="J175" s="11">
        <v>809.15</v>
      </c>
      <c r="K175" s="15">
        <v>806.78</v>
      </c>
      <c r="L175" s="7">
        <v>7012085</v>
      </c>
      <c r="M175" s="7">
        <v>5657192272.9499998</v>
      </c>
      <c r="N175" s="7">
        <v>150733</v>
      </c>
      <c r="O175" s="7">
        <v>4646851</v>
      </c>
      <c r="P175" s="11">
        <v>66.27</v>
      </c>
    </row>
    <row r="176" spans="1:16" x14ac:dyDescent="0.3">
      <c r="A176" s="7">
        <f t="shared" si="2"/>
        <v>175</v>
      </c>
      <c r="B176" s="7" t="s">
        <v>51</v>
      </c>
      <c r="C176" s="7" t="s">
        <v>52</v>
      </c>
      <c r="D176" s="9">
        <v>41528</v>
      </c>
      <c r="E176" s="11">
        <v>809.15</v>
      </c>
      <c r="F176" s="15">
        <v>808.75</v>
      </c>
      <c r="G176" s="11">
        <v>816.8</v>
      </c>
      <c r="H176" s="11">
        <v>787.8</v>
      </c>
      <c r="I176" s="11">
        <v>807</v>
      </c>
      <c r="J176" s="11">
        <v>811.8</v>
      </c>
      <c r="K176" s="15">
        <v>802.93</v>
      </c>
      <c r="L176" s="7">
        <v>4672382</v>
      </c>
      <c r="M176" s="7">
        <v>3751617234.6999998</v>
      </c>
      <c r="N176" s="7">
        <v>131347</v>
      </c>
      <c r="O176" s="7">
        <v>3267143</v>
      </c>
      <c r="P176" s="11">
        <v>69.92</v>
      </c>
    </row>
    <row r="177" spans="1:16" x14ac:dyDescent="0.3">
      <c r="A177" s="7">
        <f t="shared" si="2"/>
        <v>176</v>
      </c>
      <c r="B177" s="7" t="s">
        <v>51</v>
      </c>
      <c r="C177" s="7" t="s">
        <v>52</v>
      </c>
      <c r="D177" s="9">
        <v>41529</v>
      </c>
      <c r="E177" s="11">
        <v>811.8</v>
      </c>
      <c r="F177" s="15">
        <v>815.5</v>
      </c>
      <c r="G177" s="11">
        <v>825</v>
      </c>
      <c r="H177" s="11">
        <v>793.5</v>
      </c>
      <c r="I177" s="11">
        <v>815.1</v>
      </c>
      <c r="J177" s="11">
        <v>814.45</v>
      </c>
      <c r="K177" s="15">
        <v>812.99</v>
      </c>
      <c r="L177" s="7">
        <v>5844709</v>
      </c>
      <c r="M177" s="7">
        <v>4751660998.8999996</v>
      </c>
      <c r="N177" s="7">
        <v>154285</v>
      </c>
      <c r="O177" s="7">
        <v>3785303</v>
      </c>
      <c r="P177" s="11">
        <v>64.760000000000005</v>
      </c>
    </row>
    <row r="178" spans="1:16" x14ac:dyDescent="0.3">
      <c r="A178" s="7">
        <f t="shared" si="2"/>
        <v>177</v>
      </c>
      <c r="B178" s="7" t="s">
        <v>51</v>
      </c>
      <c r="C178" s="7" t="s">
        <v>52</v>
      </c>
      <c r="D178" s="9">
        <v>41530</v>
      </c>
      <c r="E178" s="11">
        <v>814.45</v>
      </c>
      <c r="F178" s="15">
        <v>809.9</v>
      </c>
      <c r="G178" s="11">
        <v>813.7</v>
      </c>
      <c r="H178" s="11">
        <v>797.1</v>
      </c>
      <c r="I178" s="11">
        <v>807.35</v>
      </c>
      <c r="J178" s="11">
        <v>807.95</v>
      </c>
      <c r="K178" s="15">
        <v>807.74</v>
      </c>
      <c r="L178" s="7">
        <v>3841877</v>
      </c>
      <c r="M178" s="7">
        <v>3103246670.5500002</v>
      </c>
      <c r="N178" s="7">
        <v>110115</v>
      </c>
      <c r="O178" s="7">
        <v>2774784</v>
      </c>
      <c r="P178" s="11">
        <v>72.22</v>
      </c>
    </row>
    <row r="179" spans="1:16" x14ac:dyDescent="0.3">
      <c r="A179" s="7">
        <f t="shared" si="2"/>
        <v>178</v>
      </c>
      <c r="B179" s="7" t="s">
        <v>51</v>
      </c>
      <c r="C179" s="7" t="s">
        <v>52</v>
      </c>
      <c r="D179" s="9">
        <v>41533</v>
      </c>
      <c r="E179" s="11">
        <v>807.95</v>
      </c>
      <c r="F179" s="15">
        <v>828</v>
      </c>
      <c r="G179" s="11">
        <v>828</v>
      </c>
      <c r="H179" s="11">
        <v>796.05</v>
      </c>
      <c r="I179" s="11">
        <v>812.7</v>
      </c>
      <c r="J179" s="11">
        <v>814.25</v>
      </c>
      <c r="K179" s="15">
        <v>813.4</v>
      </c>
      <c r="L179" s="7">
        <v>3154105</v>
      </c>
      <c r="M179" s="7">
        <v>2565549037.3499999</v>
      </c>
      <c r="N179" s="7">
        <v>116314</v>
      </c>
      <c r="O179" s="7">
        <v>1957428</v>
      </c>
      <c r="P179" s="11">
        <v>62.06</v>
      </c>
    </row>
    <row r="180" spans="1:16" x14ac:dyDescent="0.3">
      <c r="A180" s="7">
        <f t="shared" si="2"/>
        <v>179</v>
      </c>
      <c r="B180" s="7" t="s">
        <v>51</v>
      </c>
      <c r="C180" s="7" t="s">
        <v>52</v>
      </c>
      <c r="D180" s="9">
        <v>41534</v>
      </c>
      <c r="E180" s="11">
        <v>814.25</v>
      </c>
      <c r="F180" s="15">
        <v>807</v>
      </c>
      <c r="G180" s="11">
        <v>808.55</v>
      </c>
      <c r="H180" s="11">
        <v>796.4</v>
      </c>
      <c r="I180" s="11">
        <v>803.3</v>
      </c>
      <c r="J180" s="11">
        <v>803.95</v>
      </c>
      <c r="K180" s="15">
        <v>802.06</v>
      </c>
      <c r="L180" s="7">
        <v>2827630</v>
      </c>
      <c r="M180" s="7">
        <v>2267934502.8000002</v>
      </c>
      <c r="N180" s="7">
        <v>94124</v>
      </c>
      <c r="O180" s="7">
        <v>2067275</v>
      </c>
      <c r="P180" s="11">
        <v>73.11</v>
      </c>
    </row>
    <row r="181" spans="1:16" x14ac:dyDescent="0.3">
      <c r="A181" s="7">
        <f t="shared" si="2"/>
        <v>180</v>
      </c>
      <c r="B181" s="7" t="s">
        <v>51</v>
      </c>
      <c r="C181" s="7" t="s">
        <v>52</v>
      </c>
      <c r="D181" s="9">
        <v>41535</v>
      </c>
      <c r="E181" s="11">
        <v>803.95</v>
      </c>
      <c r="F181" s="15">
        <v>807</v>
      </c>
      <c r="G181" s="11">
        <v>808.9</v>
      </c>
      <c r="H181" s="11">
        <v>780</v>
      </c>
      <c r="I181" s="11">
        <v>802.65</v>
      </c>
      <c r="J181" s="11">
        <v>799.2</v>
      </c>
      <c r="K181" s="15">
        <v>791.06</v>
      </c>
      <c r="L181" s="7">
        <v>4697409</v>
      </c>
      <c r="M181" s="7">
        <v>3715909809.75</v>
      </c>
      <c r="N181" s="7">
        <v>117823</v>
      </c>
      <c r="O181" s="7">
        <v>3037576</v>
      </c>
      <c r="P181" s="11">
        <v>64.66</v>
      </c>
    </row>
    <row r="182" spans="1:16" x14ac:dyDescent="0.3">
      <c r="A182" s="7">
        <f t="shared" si="2"/>
        <v>181</v>
      </c>
      <c r="B182" s="7" t="s">
        <v>51</v>
      </c>
      <c r="C182" s="7" t="s">
        <v>52</v>
      </c>
      <c r="D182" s="9">
        <v>41536</v>
      </c>
      <c r="E182" s="11">
        <v>799.2</v>
      </c>
      <c r="F182" s="15">
        <v>839</v>
      </c>
      <c r="G182" s="11">
        <v>843.6</v>
      </c>
      <c r="H182" s="11">
        <v>822.5</v>
      </c>
      <c r="I182" s="11">
        <v>832</v>
      </c>
      <c r="J182" s="11">
        <v>834.55</v>
      </c>
      <c r="K182" s="15">
        <v>833.06</v>
      </c>
      <c r="L182" s="7">
        <v>12423950</v>
      </c>
      <c r="M182" s="7">
        <v>10349912808.25</v>
      </c>
      <c r="N182" s="7">
        <v>205186</v>
      </c>
      <c r="O182" s="7">
        <v>10176778</v>
      </c>
      <c r="P182" s="11">
        <v>81.91</v>
      </c>
    </row>
    <row r="183" spans="1:16" x14ac:dyDescent="0.3">
      <c r="A183" s="7">
        <f t="shared" si="2"/>
        <v>182</v>
      </c>
      <c r="B183" s="7" t="s">
        <v>51</v>
      </c>
      <c r="C183" s="7" t="s">
        <v>52</v>
      </c>
      <c r="D183" s="9">
        <v>41537</v>
      </c>
      <c r="E183" s="11">
        <v>834.55</v>
      </c>
      <c r="F183" s="15">
        <v>836</v>
      </c>
      <c r="G183" s="11">
        <v>843.2</v>
      </c>
      <c r="H183" s="11">
        <v>784.35</v>
      </c>
      <c r="I183" s="11">
        <v>803.9</v>
      </c>
      <c r="J183" s="11">
        <v>810.4</v>
      </c>
      <c r="K183" s="15">
        <v>820.02</v>
      </c>
      <c r="L183" s="7">
        <v>19090821</v>
      </c>
      <c r="M183" s="7">
        <v>15654821101.9</v>
      </c>
      <c r="N183" s="7">
        <v>185175</v>
      </c>
      <c r="O183" s="7">
        <v>12469778</v>
      </c>
      <c r="P183" s="11">
        <v>65.319999999999993</v>
      </c>
    </row>
    <row r="184" spans="1:16" x14ac:dyDescent="0.3">
      <c r="A184" s="7">
        <f t="shared" si="2"/>
        <v>183</v>
      </c>
      <c r="B184" s="7" t="s">
        <v>51</v>
      </c>
      <c r="C184" s="7" t="s">
        <v>52</v>
      </c>
      <c r="D184" s="9">
        <v>41540</v>
      </c>
      <c r="E184" s="11">
        <v>810.4</v>
      </c>
      <c r="F184" s="15">
        <v>792</v>
      </c>
      <c r="G184" s="11">
        <v>796.25</v>
      </c>
      <c r="H184" s="11">
        <v>770</v>
      </c>
      <c r="I184" s="11">
        <v>770.15</v>
      </c>
      <c r="J184" s="11">
        <v>776.2</v>
      </c>
      <c r="K184" s="15">
        <v>778.77</v>
      </c>
      <c r="L184" s="7">
        <v>5102555</v>
      </c>
      <c r="M184" s="7">
        <v>3973733950.1999998</v>
      </c>
      <c r="N184" s="7">
        <v>143548</v>
      </c>
      <c r="O184" s="7">
        <v>3692710</v>
      </c>
      <c r="P184" s="11">
        <v>72.37</v>
      </c>
    </row>
    <row r="185" spans="1:16" x14ac:dyDescent="0.3">
      <c r="A185" s="7">
        <f t="shared" si="2"/>
        <v>184</v>
      </c>
      <c r="B185" s="7" t="s">
        <v>51</v>
      </c>
      <c r="C185" s="7" t="s">
        <v>52</v>
      </c>
      <c r="D185" s="9">
        <v>41541</v>
      </c>
      <c r="E185" s="11">
        <v>776.2</v>
      </c>
      <c r="F185" s="15">
        <v>765.15</v>
      </c>
      <c r="G185" s="11">
        <v>796.55</v>
      </c>
      <c r="H185" s="11">
        <v>765</v>
      </c>
      <c r="I185" s="11">
        <v>786.6</v>
      </c>
      <c r="J185" s="11">
        <v>788.25</v>
      </c>
      <c r="K185" s="15">
        <v>786.02</v>
      </c>
      <c r="L185" s="7">
        <v>3818752</v>
      </c>
      <c r="M185" s="7">
        <v>3001599292.9000001</v>
      </c>
      <c r="N185" s="7">
        <v>98100</v>
      </c>
      <c r="O185" s="7">
        <v>2359056</v>
      </c>
      <c r="P185" s="11">
        <v>61.78</v>
      </c>
    </row>
    <row r="186" spans="1:16" x14ac:dyDescent="0.3">
      <c r="A186" s="7">
        <f t="shared" si="2"/>
        <v>185</v>
      </c>
      <c r="B186" s="7" t="s">
        <v>51</v>
      </c>
      <c r="C186" s="7" t="s">
        <v>52</v>
      </c>
      <c r="D186" s="9">
        <v>41542</v>
      </c>
      <c r="E186" s="11">
        <v>788.25</v>
      </c>
      <c r="F186" s="15">
        <v>790</v>
      </c>
      <c r="G186" s="11">
        <v>792</v>
      </c>
      <c r="H186" s="11">
        <v>771.4</v>
      </c>
      <c r="I186" s="11">
        <v>778.3</v>
      </c>
      <c r="J186" s="11">
        <v>779.65</v>
      </c>
      <c r="K186" s="15">
        <v>779.26</v>
      </c>
      <c r="L186" s="7">
        <v>3581325</v>
      </c>
      <c r="M186" s="7">
        <v>2790780297</v>
      </c>
      <c r="N186" s="7">
        <v>74966</v>
      </c>
      <c r="O186" s="7">
        <v>2406472</v>
      </c>
      <c r="P186" s="11">
        <v>67.2</v>
      </c>
    </row>
    <row r="187" spans="1:16" x14ac:dyDescent="0.3">
      <c r="A187" s="7">
        <f t="shared" si="2"/>
        <v>186</v>
      </c>
      <c r="B187" s="7" t="s">
        <v>51</v>
      </c>
      <c r="C187" s="7" t="s">
        <v>52</v>
      </c>
      <c r="D187" s="9">
        <v>41543</v>
      </c>
      <c r="E187" s="11">
        <v>779.65</v>
      </c>
      <c r="F187" s="15">
        <v>777</v>
      </c>
      <c r="G187" s="11">
        <v>799.5</v>
      </c>
      <c r="H187" s="11">
        <v>775</v>
      </c>
      <c r="I187" s="11">
        <v>790</v>
      </c>
      <c r="J187" s="11">
        <v>792.85</v>
      </c>
      <c r="K187" s="15">
        <v>792.63</v>
      </c>
      <c r="L187" s="7">
        <v>4209459</v>
      </c>
      <c r="M187" s="7">
        <v>3336543499.6999998</v>
      </c>
      <c r="N187" s="7">
        <v>63952</v>
      </c>
      <c r="O187" s="7">
        <v>2927022</v>
      </c>
      <c r="P187" s="11">
        <v>69.53</v>
      </c>
    </row>
    <row r="188" spans="1:16" x14ac:dyDescent="0.3">
      <c r="A188" s="7">
        <f t="shared" si="2"/>
        <v>187</v>
      </c>
      <c r="B188" s="7" t="s">
        <v>51</v>
      </c>
      <c r="C188" s="7" t="s">
        <v>52</v>
      </c>
      <c r="D188" s="9">
        <v>41544</v>
      </c>
      <c r="E188" s="11">
        <v>792.85</v>
      </c>
      <c r="F188" s="15">
        <v>797</v>
      </c>
      <c r="G188" s="11">
        <v>797</v>
      </c>
      <c r="H188" s="11">
        <v>777.3</v>
      </c>
      <c r="I188" s="11">
        <v>784.05</v>
      </c>
      <c r="J188" s="11">
        <v>784.2</v>
      </c>
      <c r="K188" s="15">
        <v>783.36</v>
      </c>
      <c r="L188" s="7">
        <v>2141757</v>
      </c>
      <c r="M188" s="7">
        <v>1677772404.95</v>
      </c>
      <c r="N188" s="7">
        <v>63477</v>
      </c>
      <c r="O188" s="7">
        <v>1392545</v>
      </c>
      <c r="P188" s="11">
        <v>65.02</v>
      </c>
    </row>
    <row r="189" spans="1:16" x14ac:dyDescent="0.3">
      <c r="A189" s="7">
        <f t="shared" si="2"/>
        <v>188</v>
      </c>
      <c r="B189" s="7" t="s">
        <v>51</v>
      </c>
      <c r="C189" s="7" t="s">
        <v>52</v>
      </c>
      <c r="D189" s="9">
        <v>41547</v>
      </c>
      <c r="E189" s="11">
        <v>784.2</v>
      </c>
      <c r="F189" s="15">
        <v>780</v>
      </c>
      <c r="G189" s="11">
        <v>780</v>
      </c>
      <c r="H189" s="11">
        <v>755.7</v>
      </c>
      <c r="I189" s="11">
        <v>758.15</v>
      </c>
      <c r="J189" s="11">
        <v>764.25</v>
      </c>
      <c r="K189" s="15">
        <v>770.72</v>
      </c>
      <c r="L189" s="7">
        <v>3024909</v>
      </c>
      <c r="M189" s="7">
        <v>2331358169.0500002</v>
      </c>
      <c r="N189" s="7">
        <v>91584</v>
      </c>
      <c r="O189" s="7">
        <v>2090331</v>
      </c>
      <c r="P189" s="11">
        <v>69.099999999999994</v>
      </c>
    </row>
    <row r="190" spans="1:16" x14ac:dyDescent="0.3">
      <c r="A190" s="7">
        <f t="shared" si="2"/>
        <v>189</v>
      </c>
      <c r="B190" s="7" t="s">
        <v>51</v>
      </c>
      <c r="C190" s="7" t="s">
        <v>52</v>
      </c>
      <c r="D190" s="9">
        <v>41548</v>
      </c>
      <c r="E190" s="11">
        <v>764.25</v>
      </c>
      <c r="F190" s="15">
        <v>763.8</v>
      </c>
      <c r="G190" s="11">
        <v>789.5</v>
      </c>
      <c r="H190" s="11">
        <v>761.25</v>
      </c>
      <c r="I190" s="11">
        <v>787</v>
      </c>
      <c r="J190" s="11">
        <v>785.9</v>
      </c>
      <c r="K190" s="15">
        <v>775.07</v>
      </c>
      <c r="L190" s="7">
        <v>1873462</v>
      </c>
      <c r="M190" s="7">
        <v>1452058429.8</v>
      </c>
      <c r="N190" s="7">
        <v>101120</v>
      </c>
      <c r="O190" s="7">
        <v>1018230</v>
      </c>
      <c r="P190" s="11">
        <v>54.35</v>
      </c>
    </row>
    <row r="191" spans="1:16" x14ac:dyDescent="0.3">
      <c r="A191" s="7">
        <f t="shared" si="2"/>
        <v>190</v>
      </c>
      <c r="B191" s="7" t="s">
        <v>51</v>
      </c>
      <c r="C191" s="7" t="s">
        <v>52</v>
      </c>
      <c r="D191" s="9">
        <v>41550</v>
      </c>
      <c r="E191" s="11">
        <v>785.9</v>
      </c>
      <c r="F191" s="15">
        <v>793.5</v>
      </c>
      <c r="G191" s="11">
        <v>804.8</v>
      </c>
      <c r="H191" s="11">
        <v>780.1</v>
      </c>
      <c r="I191" s="11">
        <v>801.25</v>
      </c>
      <c r="J191" s="11">
        <v>802.4</v>
      </c>
      <c r="K191" s="15">
        <v>793.64</v>
      </c>
      <c r="L191" s="7">
        <v>4233586</v>
      </c>
      <c r="M191" s="7">
        <v>3359947984</v>
      </c>
      <c r="N191" s="7">
        <v>137588</v>
      </c>
      <c r="O191" s="7">
        <v>3037033</v>
      </c>
      <c r="P191" s="11">
        <v>71.739999999999995</v>
      </c>
    </row>
    <row r="192" spans="1:16" x14ac:dyDescent="0.3">
      <c r="A192" s="7">
        <f t="shared" si="2"/>
        <v>191</v>
      </c>
      <c r="B192" s="7" t="s">
        <v>51</v>
      </c>
      <c r="C192" s="7" t="s">
        <v>52</v>
      </c>
      <c r="D192" s="9">
        <v>41551</v>
      </c>
      <c r="E192" s="11">
        <v>802.4</v>
      </c>
      <c r="F192" s="15">
        <v>800.95</v>
      </c>
      <c r="G192" s="11">
        <v>806.4</v>
      </c>
      <c r="H192" s="11">
        <v>790.95</v>
      </c>
      <c r="I192" s="11">
        <v>799.5</v>
      </c>
      <c r="J192" s="11">
        <v>798.7</v>
      </c>
      <c r="K192" s="15">
        <v>798.41</v>
      </c>
      <c r="L192" s="7">
        <v>3557152</v>
      </c>
      <c r="M192" s="7">
        <v>2840070420.5999999</v>
      </c>
      <c r="N192" s="7">
        <v>143674</v>
      </c>
      <c r="O192" s="7">
        <v>2555435</v>
      </c>
      <c r="P192" s="11">
        <v>71.84</v>
      </c>
    </row>
    <row r="193" spans="1:16" x14ac:dyDescent="0.3">
      <c r="A193" s="7">
        <f t="shared" si="2"/>
        <v>192</v>
      </c>
      <c r="B193" s="7" t="s">
        <v>51</v>
      </c>
      <c r="C193" s="7" t="s">
        <v>52</v>
      </c>
      <c r="D193" s="9">
        <v>41554</v>
      </c>
      <c r="E193" s="11">
        <v>798.7</v>
      </c>
      <c r="F193" s="15">
        <v>793.25</v>
      </c>
      <c r="G193" s="11">
        <v>800.15</v>
      </c>
      <c r="H193" s="11">
        <v>777.5</v>
      </c>
      <c r="I193" s="11">
        <v>798</v>
      </c>
      <c r="J193" s="11">
        <v>797.8</v>
      </c>
      <c r="K193" s="15">
        <v>784.93</v>
      </c>
      <c r="L193" s="7">
        <v>2439267</v>
      </c>
      <c r="M193" s="7">
        <v>1914650675.3</v>
      </c>
      <c r="N193" s="7">
        <v>69710</v>
      </c>
      <c r="O193" s="7">
        <v>1536233</v>
      </c>
      <c r="P193" s="11">
        <v>62.98</v>
      </c>
    </row>
    <row r="194" spans="1:16" x14ac:dyDescent="0.3">
      <c r="A194" s="7">
        <f t="shared" si="2"/>
        <v>193</v>
      </c>
      <c r="B194" s="7" t="s">
        <v>51</v>
      </c>
      <c r="C194" s="7" t="s">
        <v>52</v>
      </c>
      <c r="D194" s="9">
        <v>41555</v>
      </c>
      <c r="E194" s="11">
        <v>797.8</v>
      </c>
      <c r="F194" s="15">
        <v>815.25</v>
      </c>
      <c r="G194" s="11">
        <v>817.8</v>
      </c>
      <c r="H194" s="11">
        <v>785.3</v>
      </c>
      <c r="I194" s="11">
        <v>787</v>
      </c>
      <c r="J194" s="11">
        <v>791.5</v>
      </c>
      <c r="K194" s="15">
        <v>794.61</v>
      </c>
      <c r="L194" s="7">
        <v>3597782</v>
      </c>
      <c r="M194" s="7">
        <v>2858848133.4499998</v>
      </c>
      <c r="N194" s="7">
        <v>68861</v>
      </c>
      <c r="O194" s="7">
        <v>2690744</v>
      </c>
      <c r="P194" s="11">
        <v>74.790000000000006</v>
      </c>
    </row>
    <row r="195" spans="1:16" x14ac:dyDescent="0.3">
      <c r="A195" s="7">
        <f t="shared" ref="A195:A251" si="3">A194+1</f>
        <v>194</v>
      </c>
      <c r="B195" s="7" t="s">
        <v>51</v>
      </c>
      <c r="C195" s="7" t="s">
        <v>52</v>
      </c>
      <c r="D195" s="9">
        <v>41556</v>
      </c>
      <c r="E195" s="11">
        <v>791.5</v>
      </c>
      <c r="F195" s="15">
        <v>782.55</v>
      </c>
      <c r="G195" s="11">
        <v>804.95</v>
      </c>
      <c r="H195" s="11">
        <v>779.5</v>
      </c>
      <c r="I195" s="11">
        <v>802.65</v>
      </c>
      <c r="J195" s="11">
        <v>802.2</v>
      </c>
      <c r="K195" s="15">
        <v>797.34</v>
      </c>
      <c r="L195" s="7">
        <v>3937587</v>
      </c>
      <c r="M195" s="7">
        <v>3139579207.5</v>
      </c>
      <c r="N195" s="7">
        <v>94337</v>
      </c>
      <c r="O195" s="7">
        <v>2150730</v>
      </c>
      <c r="P195" s="11">
        <v>54.62</v>
      </c>
    </row>
    <row r="196" spans="1:16" x14ac:dyDescent="0.3">
      <c r="A196" s="7">
        <f t="shared" si="3"/>
        <v>195</v>
      </c>
      <c r="B196" s="7" t="s">
        <v>51</v>
      </c>
      <c r="C196" s="7" t="s">
        <v>52</v>
      </c>
      <c r="D196" s="9">
        <v>41557</v>
      </c>
      <c r="E196" s="11">
        <v>802.2</v>
      </c>
      <c r="F196" s="15">
        <v>798.35</v>
      </c>
      <c r="G196" s="11">
        <v>812.25</v>
      </c>
      <c r="H196" s="11">
        <v>796</v>
      </c>
      <c r="I196" s="11">
        <v>810.4</v>
      </c>
      <c r="J196" s="11">
        <v>808.25</v>
      </c>
      <c r="K196" s="15">
        <v>801.41</v>
      </c>
      <c r="L196" s="7">
        <v>1568067</v>
      </c>
      <c r="M196" s="7">
        <v>1256662009.2</v>
      </c>
      <c r="N196" s="7">
        <v>49355</v>
      </c>
      <c r="O196" s="7">
        <v>747978</v>
      </c>
      <c r="P196" s="11">
        <v>47.7</v>
      </c>
    </row>
    <row r="197" spans="1:16" x14ac:dyDescent="0.3">
      <c r="A197" s="7">
        <f t="shared" si="3"/>
        <v>196</v>
      </c>
      <c r="B197" s="7" t="s">
        <v>51</v>
      </c>
      <c r="C197" s="7" t="s">
        <v>52</v>
      </c>
      <c r="D197" s="9">
        <v>41558</v>
      </c>
      <c r="E197" s="11">
        <v>808.25</v>
      </c>
      <c r="F197" s="15">
        <v>816.2</v>
      </c>
      <c r="G197" s="11">
        <v>817</v>
      </c>
      <c r="H197" s="11">
        <v>805.3</v>
      </c>
      <c r="I197" s="11">
        <v>808.9</v>
      </c>
      <c r="J197" s="11">
        <v>810.5</v>
      </c>
      <c r="K197" s="15">
        <v>809.68</v>
      </c>
      <c r="L197" s="7">
        <v>2241802</v>
      </c>
      <c r="M197" s="7">
        <v>1815139548.75</v>
      </c>
      <c r="N197" s="7">
        <v>47315</v>
      </c>
      <c r="O197" s="7">
        <v>1431532</v>
      </c>
      <c r="P197" s="11">
        <v>63.86</v>
      </c>
    </row>
    <row r="198" spans="1:16" x14ac:dyDescent="0.3">
      <c r="A198" s="7">
        <f t="shared" si="3"/>
        <v>197</v>
      </c>
      <c r="B198" s="7" t="s">
        <v>51</v>
      </c>
      <c r="C198" s="7" t="s">
        <v>52</v>
      </c>
      <c r="D198" s="9">
        <v>41561</v>
      </c>
      <c r="E198" s="11">
        <v>810.5</v>
      </c>
      <c r="F198" s="15">
        <v>809.9</v>
      </c>
      <c r="G198" s="11">
        <v>809.9</v>
      </c>
      <c r="H198" s="11">
        <v>796.35</v>
      </c>
      <c r="I198" s="11">
        <v>804.2</v>
      </c>
      <c r="J198" s="11">
        <v>803.35</v>
      </c>
      <c r="K198" s="15">
        <v>802.35</v>
      </c>
      <c r="L198" s="7">
        <v>1734510</v>
      </c>
      <c r="M198" s="7">
        <v>1391684768.6500001</v>
      </c>
      <c r="N198" s="7">
        <v>58548</v>
      </c>
      <c r="O198" s="7">
        <v>1050169</v>
      </c>
      <c r="P198" s="11">
        <v>60.55</v>
      </c>
    </row>
    <row r="199" spans="1:16" x14ac:dyDescent="0.3">
      <c r="A199" s="7">
        <f t="shared" si="3"/>
        <v>198</v>
      </c>
      <c r="B199" s="7" t="s">
        <v>51</v>
      </c>
      <c r="C199" s="7" t="s">
        <v>52</v>
      </c>
      <c r="D199" s="9">
        <v>41562</v>
      </c>
      <c r="E199" s="11">
        <v>803.35</v>
      </c>
      <c r="F199" s="15">
        <v>805</v>
      </c>
      <c r="G199" s="11">
        <v>811</v>
      </c>
      <c r="H199" s="11">
        <v>797.15</v>
      </c>
      <c r="I199" s="11">
        <v>798.85</v>
      </c>
      <c r="J199" s="11">
        <v>801.95</v>
      </c>
      <c r="K199" s="15">
        <v>801.53</v>
      </c>
      <c r="L199" s="7">
        <v>1709161</v>
      </c>
      <c r="M199" s="7">
        <v>1369946549.4000001</v>
      </c>
      <c r="N199" s="7">
        <v>43148</v>
      </c>
      <c r="O199" s="7">
        <v>1004738</v>
      </c>
      <c r="P199" s="11">
        <v>58.79</v>
      </c>
    </row>
    <row r="200" spans="1:16" x14ac:dyDescent="0.3">
      <c r="A200" s="7">
        <f t="shared" si="3"/>
        <v>199</v>
      </c>
      <c r="B200" s="7" t="s">
        <v>51</v>
      </c>
      <c r="C200" s="7" t="s">
        <v>52</v>
      </c>
      <c r="D200" s="9">
        <v>41564</v>
      </c>
      <c r="E200" s="11">
        <v>801.95</v>
      </c>
      <c r="F200" s="15">
        <v>816</v>
      </c>
      <c r="G200" s="11">
        <v>816</v>
      </c>
      <c r="H200" s="11">
        <v>790</v>
      </c>
      <c r="I200" s="11">
        <v>793.5</v>
      </c>
      <c r="J200" s="11">
        <v>795.2</v>
      </c>
      <c r="K200" s="15">
        <v>799.28</v>
      </c>
      <c r="L200" s="7">
        <v>2421727</v>
      </c>
      <c r="M200" s="7">
        <v>1935628325.45</v>
      </c>
      <c r="N200" s="7">
        <v>65044</v>
      </c>
      <c r="O200" s="7">
        <v>1390394</v>
      </c>
      <c r="P200" s="11">
        <v>57.41</v>
      </c>
    </row>
    <row r="201" spans="1:16" x14ac:dyDescent="0.3">
      <c r="A201" s="7">
        <f t="shared" si="3"/>
        <v>200</v>
      </c>
      <c r="B201" s="7" t="s">
        <v>51</v>
      </c>
      <c r="C201" s="7" t="s">
        <v>52</v>
      </c>
      <c r="D201" s="9">
        <v>41565</v>
      </c>
      <c r="E201" s="11">
        <v>795.2</v>
      </c>
      <c r="F201" s="15">
        <v>800</v>
      </c>
      <c r="G201" s="11">
        <v>822</v>
      </c>
      <c r="H201" s="11">
        <v>799.05</v>
      </c>
      <c r="I201" s="11">
        <v>816.25</v>
      </c>
      <c r="J201" s="11">
        <v>819.45</v>
      </c>
      <c r="K201" s="15">
        <v>814.06</v>
      </c>
      <c r="L201" s="7">
        <v>2055857</v>
      </c>
      <c r="M201" s="7">
        <v>1673592731.7</v>
      </c>
      <c r="N201" s="7">
        <v>56915</v>
      </c>
      <c r="O201" s="7">
        <v>1235705</v>
      </c>
      <c r="P201" s="11">
        <v>60.11</v>
      </c>
    </row>
    <row r="202" spans="1:16" x14ac:dyDescent="0.3">
      <c r="A202" s="7">
        <f t="shared" si="3"/>
        <v>201</v>
      </c>
      <c r="B202" s="7" t="s">
        <v>51</v>
      </c>
      <c r="C202" s="7" t="s">
        <v>52</v>
      </c>
      <c r="D202" s="9">
        <v>41568</v>
      </c>
      <c r="E202" s="11">
        <v>819.45</v>
      </c>
      <c r="F202" s="15">
        <v>826.5</v>
      </c>
      <c r="G202" s="11">
        <v>826.5</v>
      </c>
      <c r="H202" s="11">
        <v>804.05</v>
      </c>
      <c r="I202" s="11">
        <v>825.5</v>
      </c>
      <c r="J202" s="11">
        <v>821.15</v>
      </c>
      <c r="K202" s="15">
        <v>813.59</v>
      </c>
      <c r="L202" s="7">
        <v>2714921</v>
      </c>
      <c r="M202" s="7">
        <v>2208828638.0999999</v>
      </c>
      <c r="N202" s="7">
        <v>77910</v>
      </c>
      <c r="O202" s="7">
        <v>827085</v>
      </c>
      <c r="P202" s="11">
        <v>30.46</v>
      </c>
    </row>
    <row r="203" spans="1:16" x14ac:dyDescent="0.3">
      <c r="A203" s="7">
        <f t="shared" si="3"/>
        <v>202</v>
      </c>
      <c r="B203" s="7" t="s">
        <v>51</v>
      </c>
      <c r="C203" s="7" t="s">
        <v>52</v>
      </c>
      <c r="D203" s="9">
        <v>41569</v>
      </c>
      <c r="E203" s="11">
        <v>821.15</v>
      </c>
      <c r="F203" s="15">
        <v>816.05</v>
      </c>
      <c r="G203" s="11">
        <v>820.55</v>
      </c>
      <c r="H203" s="11">
        <v>799.2</v>
      </c>
      <c r="I203" s="11">
        <v>813.25</v>
      </c>
      <c r="J203" s="11">
        <v>810.7</v>
      </c>
      <c r="K203" s="15">
        <v>806.78</v>
      </c>
      <c r="L203" s="7">
        <v>2072556</v>
      </c>
      <c r="M203" s="7">
        <v>1672097904.55</v>
      </c>
      <c r="N203" s="7">
        <v>67296</v>
      </c>
      <c r="O203" s="7">
        <v>971370</v>
      </c>
      <c r="P203" s="11">
        <v>46.87</v>
      </c>
    </row>
    <row r="204" spans="1:16" x14ac:dyDescent="0.3">
      <c r="A204" s="7">
        <f t="shared" si="3"/>
        <v>203</v>
      </c>
      <c r="B204" s="7" t="s">
        <v>51</v>
      </c>
      <c r="C204" s="7" t="s">
        <v>52</v>
      </c>
      <c r="D204" s="9">
        <v>41570</v>
      </c>
      <c r="E204" s="11">
        <v>810.7</v>
      </c>
      <c r="F204" s="15">
        <v>813.25</v>
      </c>
      <c r="G204" s="11">
        <v>816.9</v>
      </c>
      <c r="H204" s="11">
        <v>798.3</v>
      </c>
      <c r="I204" s="11">
        <v>809</v>
      </c>
      <c r="J204" s="11">
        <v>809.7</v>
      </c>
      <c r="K204" s="15">
        <v>805.22</v>
      </c>
      <c r="L204" s="7">
        <v>2014493</v>
      </c>
      <c r="M204" s="7">
        <v>1622112531.05</v>
      </c>
      <c r="N204" s="7">
        <v>73941</v>
      </c>
      <c r="O204" s="7">
        <v>1174123</v>
      </c>
      <c r="P204" s="11">
        <v>58.28</v>
      </c>
    </row>
    <row r="205" spans="1:16" x14ac:dyDescent="0.3">
      <c r="A205" s="7">
        <f t="shared" si="3"/>
        <v>204</v>
      </c>
      <c r="B205" s="7" t="s">
        <v>51</v>
      </c>
      <c r="C205" s="7" t="s">
        <v>52</v>
      </c>
      <c r="D205" s="9">
        <v>41571</v>
      </c>
      <c r="E205" s="11">
        <v>809.7</v>
      </c>
      <c r="F205" s="15">
        <v>807.1</v>
      </c>
      <c r="G205" s="11">
        <v>820</v>
      </c>
      <c r="H205" s="11">
        <v>803.5</v>
      </c>
      <c r="I205" s="11">
        <v>814.75</v>
      </c>
      <c r="J205" s="11">
        <v>812.15</v>
      </c>
      <c r="K205" s="15">
        <v>814.05</v>
      </c>
      <c r="L205" s="7">
        <v>2202103</v>
      </c>
      <c r="M205" s="7">
        <v>1792619031.5999999</v>
      </c>
      <c r="N205" s="7">
        <v>65321</v>
      </c>
      <c r="O205" s="7">
        <v>1286392</v>
      </c>
      <c r="P205" s="11">
        <v>58.42</v>
      </c>
    </row>
    <row r="206" spans="1:16" x14ac:dyDescent="0.3">
      <c r="A206" s="7">
        <f t="shared" si="3"/>
        <v>205</v>
      </c>
      <c r="B206" s="7" t="s">
        <v>51</v>
      </c>
      <c r="C206" s="7" t="s">
        <v>52</v>
      </c>
      <c r="D206" s="9">
        <v>41572</v>
      </c>
      <c r="E206" s="11">
        <v>812.15</v>
      </c>
      <c r="F206" s="15">
        <v>814</v>
      </c>
      <c r="G206" s="11">
        <v>814</v>
      </c>
      <c r="H206" s="11">
        <v>803.7</v>
      </c>
      <c r="I206" s="11">
        <v>808.5</v>
      </c>
      <c r="J206" s="11">
        <v>809.8</v>
      </c>
      <c r="K206" s="15">
        <v>808.85</v>
      </c>
      <c r="L206" s="7">
        <v>1613485</v>
      </c>
      <c r="M206" s="7">
        <v>1305073056.25</v>
      </c>
      <c r="N206" s="7">
        <v>50710</v>
      </c>
      <c r="O206" s="7">
        <v>1058256</v>
      </c>
      <c r="P206" s="11">
        <v>65.59</v>
      </c>
    </row>
    <row r="207" spans="1:16" x14ac:dyDescent="0.3">
      <c r="A207" s="7">
        <f t="shared" si="3"/>
        <v>206</v>
      </c>
      <c r="B207" s="7" t="s">
        <v>51</v>
      </c>
      <c r="C207" s="7" t="s">
        <v>52</v>
      </c>
      <c r="D207" s="9">
        <v>41575</v>
      </c>
      <c r="E207" s="11">
        <v>809.8</v>
      </c>
      <c r="F207" s="15">
        <v>815</v>
      </c>
      <c r="G207" s="11">
        <v>823</v>
      </c>
      <c r="H207" s="11">
        <v>811.85</v>
      </c>
      <c r="I207" s="11">
        <v>821.9</v>
      </c>
      <c r="J207" s="11">
        <v>820.85</v>
      </c>
      <c r="K207" s="15">
        <v>818.82</v>
      </c>
      <c r="L207" s="7">
        <v>1410915</v>
      </c>
      <c r="M207" s="7">
        <v>1155280220.05</v>
      </c>
      <c r="N207" s="7">
        <v>89730</v>
      </c>
      <c r="O207" s="7">
        <v>782144</v>
      </c>
      <c r="P207" s="11">
        <v>55.44</v>
      </c>
    </row>
    <row r="208" spans="1:16" x14ac:dyDescent="0.3">
      <c r="A208" s="7">
        <f t="shared" si="3"/>
        <v>207</v>
      </c>
      <c r="B208" s="7" t="s">
        <v>51</v>
      </c>
      <c r="C208" s="7" t="s">
        <v>52</v>
      </c>
      <c r="D208" s="9">
        <v>41576</v>
      </c>
      <c r="E208" s="11">
        <v>820.85</v>
      </c>
      <c r="F208" s="15">
        <v>827.8</v>
      </c>
      <c r="G208" s="11">
        <v>842</v>
      </c>
      <c r="H208" s="11">
        <v>812.55</v>
      </c>
      <c r="I208" s="11">
        <v>838</v>
      </c>
      <c r="J208" s="11">
        <v>839.6</v>
      </c>
      <c r="K208" s="15">
        <v>829.99</v>
      </c>
      <c r="L208" s="7">
        <v>2433473</v>
      </c>
      <c r="M208" s="7">
        <v>2019769095.2</v>
      </c>
      <c r="N208" s="7">
        <v>51393</v>
      </c>
      <c r="O208" s="7">
        <v>1374515</v>
      </c>
      <c r="P208" s="11">
        <v>56.48</v>
      </c>
    </row>
    <row r="209" spans="1:16" x14ac:dyDescent="0.3">
      <c r="A209" s="7">
        <f t="shared" si="3"/>
        <v>208</v>
      </c>
      <c r="B209" s="7" t="s">
        <v>51</v>
      </c>
      <c r="C209" s="7" t="s">
        <v>52</v>
      </c>
      <c r="D209" s="9">
        <v>41577</v>
      </c>
      <c r="E209" s="11">
        <v>839.6</v>
      </c>
      <c r="F209" s="15">
        <v>842</v>
      </c>
      <c r="G209" s="11">
        <v>852.2</v>
      </c>
      <c r="H209" s="11">
        <v>838.85</v>
      </c>
      <c r="I209" s="11">
        <v>845</v>
      </c>
      <c r="J209" s="11">
        <v>849.45</v>
      </c>
      <c r="K209" s="15">
        <v>847.58</v>
      </c>
      <c r="L209" s="7">
        <v>5509041</v>
      </c>
      <c r="M209" s="7">
        <v>4669350342.3999996</v>
      </c>
      <c r="N209" s="7">
        <v>43678</v>
      </c>
      <c r="O209" s="7">
        <v>2688885</v>
      </c>
      <c r="P209" s="11">
        <v>48.81</v>
      </c>
    </row>
    <row r="210" spans="1:16" x14ac:dyDescent="0.3">
      <c r="A210" s="7">
        <f t="shared" si="3"/>
        <v>209</v>
      </c>
      <c r="B210" s="7" t="s">
        <v>51</v>
      </c>
      <c r="C210" s="7" t="s">
        <v>52</v>
      </c>
      <c r="D210" s="9">
        <v>41578</v>
      </c>
      <c r="E210" s="11">
        <v>849.45</v>
      </c>
      <c r="F210" s="15">
        <v>846</v>
      </c>
      <c r="G210" s="11">
        <v>859.25</v>
      </c>
      <c r="H210" s="11">
        <v>844.05</v>
      </c>
      <c r="I210" s="11">
        <v>857</v>
      </c>
      <c r="J210" s="11">
        <v>855.05</v>
      </c>
      <c r="K210" s="15">
        <v>852.07</v>
      </c>
      <c r="L210" s="7">
        <v>4891246</v>
      </c>
      <c r="M210" s="7">
        <v>4167701368</v>
      </c>
      <c r="N210" s="7">
        <v>62028</v>
      </c>
      <c r="O210" s="7">
        <v>3670410</v>
      </c>
      <c r="P210" s="11">
        <v>75.040000000000006</v>
      </c>
    </row>
    <row r="211" spans="1:16" x14ac:dyDescent="0.3">
      <c r="A211" s="7">
        <f t="shared" si="3"/>
        <v>210</v>
      </c>
      <c r="B211" s="7" t="s">
        <v>51</v>
      </c>
      <c r="C211" s="7" t="s">
        <v>52</v>
      </c>
      <c r="D211" s="9">
        <v>41579</v>
      </c>
      <c r="E211" s="11">
        <v>855.05</v>
      </c>
      <c r="F211" s="15">
        <v>855.5</v>
      </c>
      <c r="G211" s="11">
        <v>859.3</v>
      </c>
      <c r="H211" s="11">
        <v>845.1</v>
      </c>
      <c r="I211" s="11">
        <v>853.5</v>
      </c>
      <c r="J211" s="11">
        <v>855.4</v>
      </c>
      <c r="K211" s="15">
        <v>855.21</v>
      </c>
      <c r="L211" s="7">
        <v>3546371</v>
      </c>
      <c r="M211" s="7">
        <v>3032897472.25</v>
      </c>
      <c r="N211" s="7">
        <v>92167</v>
      </c>
      <c r="O211" s="7">
        <v>2349391</v>
      </c>
      <c r="P211" s="11">
        <v>66.25</v>
      </c>
    </row>
    <row r="212" spans="1:16" x14ac:dyDescent="0.3">
      <c r="A212" s="7">
        <f t="shared" si="3"/>
        <v>211</v>
      </c>
      <c r="B212" s="7" t="s">
        <v>51</v>
      </c>
      <c r="C212" s="7" t="s">
        <v>52</v>
      </c>
      <c r="D212" s="9">
        <v>41581</v>
      </c>
      <c r="E212" s="11">
        <v>855.4</v>
      </c>
      <c r="F212" s="15">
        <v>856</v>
      </c>
      <c r="G212" s="11">
        <v>858.65</v>
      </c>
      <c r="H212" s="11">
        <v>843.25</v>
      </c>
      <c r="I212" s="11">
        <v>853.25</v>
      </c>
      <c r="J212" s="11">
        <v>852.8</v>
      </c>
      <c r="K212" s="15">
        <v>851.62</v>
      </c>
      <c r="L212" s="7">
        <v>176489</v>
      </c>
      <c r="M212" s="7">
        <v>150301642.34999999</v>
      </c>
      <c r="N212" s="7">
        <v>2912</v>
      </c>
      <c r="O212" s="7">
        <v>92535</v>
      </c>
      <c r="P212" s="11">
        <v>52.43</v>
      </c>
    </row>
    <row r="213" spans="1:16" x14ac:dyDescent="0.3">
      <c r="A213" s="7">
        <f t="shared" si="3"/>
        <v>212</v>
      </c>
      <c r="B213" s="7" t="s">
        <v>51</v>
      </c>
      <c r="C213" s="7" t="s">
        <v>52</v>
      </c>
      <c r="D213" s="9">
        <v>41583</v>
      </c>
      <c r="E213" s="11">
        <v>852.8</v>
      </c>
      <c r="F213" s="15">
        <v>848.5</v>
      </c>
      <c r="G213" s="11">
        <v>864.9</v>
      </c>
      <c r="H213" s="11">
        <v>848.5</v>
      </c>
      <c r="I213" s="11">
        <v>857</v>
      </c>
      <c r="J213" s="11">
        <v>859.45</v>
      </c>
      <c r="K213" s="15">
        <v>859</v>
      </c>
      <c r="L213" s="7">
        <v>2863157</v>
      </c>
      <c r="M213" s="7">
        <v>2459447498.3000002</v>
      </c>
      <c r="N213" s="7">
        <v>86504</v>
      </c>
      <c r="O213" s="7">
        <v>2207223</v>
      </c>
      <c r="P213" s="11">
        <v>77.09</v>
      </c>
    </row>
    <row r="214" spans="1:16" x14ac:dyDescent="0.3">
      <c r="A214" s="7">
        <f t="shared" si="3"/>
        <v>213</v>
      </c>
      <c r="B214" s="7" t="s">
        <v>51</v>
      </c>
      <c r="C214" s="7" t="s">
        <v>52</v>
      </c>
      <c r="D214" s="9">
        <v>41584</v>
      </c>
      <c r="E214" s="11">
        <v>859.45</v>
      </c>
      <c r="F214" s="15">
        <v>856.1</v>
      </c>
      <c r="G214" s="11">
        <v>857.95</v>
      </c>
      <c r="H214" s="11">
        <v>833.05</v>
      </c>
      <c r="I214" s="11">
        <v>841.7</v>
      </c>
      <c r="J214" s="11">
        <v>838.95</v>
      </c>
      <c r="K214" s="15">
        <v>846.34</v>
      </c>
      <c r="L214" s="7">
        <v>3170876</v>
      </c>
      <c r="M214" s="7">
        <v>2683639360.6999998</v>
      </c>
      <c r="N214" s="7">
        <v>41351</v>
      </c>
      <c r="O214" s="7">
        <v>1924990</v>
      </c>
      <c r="P214" s="11">
        <v>60.71</v>
      </c>
    </row>
    <row r="215" spans="1:16" x14ac:dyDescent="0.3">
      <c r="A215" s="7">
        <f t="shared" si="3"/>
        <v>214</v>
      </c>
      <c r="B215" s="7" t="s">
        <v>51</v>
      </c>
      <c r="C215" s="7" t="s">
        <v>52</v>
      </c>
      <c r="D215" s="9">
        <v>41585</v>
      </c>
      <c r="E215" s="11">
        <v>838.95</v>
      </c>
      <c r="F215" s="15">
        <v>842</v>
      </c>
      <c r="G215" s="11">
        <v>859</v>
      </c>
      <c r="H215" s="11">
        <v>837.95</v>
      </c>
      <c r="I215" s="11">
        <v>842</v>
      </c>
      <c r="J215" s="11">
        <v>841.75</v>
      </c>
      <c r="K215" s="15">
        <v>846.94</v>
      </c>
      <c r="L215" s="7">
        <v>2434715</v>
      </c>
      <c r="M215" s="7">
        <v>2062060818.45</v>
      </c>
      <c r="N215" s="7">
        <v>97700</v>
      </c>
      <c r="O215" s="7">
        <v>1448820</v>
      </c>
      <c r="P215" s="11">
        <v>59.51</v>
      </c>
    </row>
    <row r="216" spans="1:16" x14ac:dyDescent="0.3">
      <c r="A216" s="7">
        <f t="shared" si="3"/>
        <v>215</v>
      </c>
      <c r="B216" s="7" t="s">
        <v>51</v>
      </c>
      <c r="C216" s="7" t="s">
        <v>52</v>
      </c>
      <c r="D216" s="9">
        <v>41586</v>
      </c>
      <c r="E216" s="11">
        <v>841.75</v>
      </c>
      <c r="F216" s="15">
        <v>834</v>
      </c>
      <c r="G216" s="11">
        <v>838.95</v>
      </c>
      <c r="H216" s="11">
        <v>805.55</v>
      </c>
      <c r="I216" s="11">
        <v>810.7</v>
      </c>
      <c r="J216" s="11">
        <v>809.35</v>
      </c>
      <c r="K216" s="15">
        <v>816.89</v>
      </c>
      <c r="L216" s="7">
        <v>3457699</v>
      </c>
      <c r="M216" s="7">
        <v>2824550512.5</v>
      </c>
      <c r="N216" s="7">
        <v>75984</v>
      </c>
      <c r="O216" s="7">
        <v>2275524</v>
      </c>
      <c r="P216" s="11">
        <v>65.81</v>
      </c>
    </row>
    <row r="217" spans="1:16" x14ac:dyDescent="0.3">
      <c r="A217" s="7">
        <f t="shared" si="3"/>
        <v>216</v>
      </c>
      <c r="B217" s="7" t="s">
        <v>51</v>
      </c>
      <c r="C217" s="7" t="s">
        <v>52</v>
      </c>
      <c r="D217" s="9">
        <v>41589</v>
      </c>
      <c r="E217" s="11">
        <v>809.35</v>
      </c>
      <c r="F217" s="15">
        <v>809.35</v>
      </c>
      <c r="G217" s="11">
        <v>814</v>
      </c>
      <c r="H217" s="11">
        <v>793.65</v>
      </c>
      <c r="I217" s="11">
        <v>806.2</v>
      </c>
      <c r="J217" s="11">
        <v>805.35</v>
      </c>
      <c r="K217" s="15">
        <v>806.74</v>
      </c>
      <c r="L217" s="7">
        <v>2901036</v>
      </c>
      <c r="M217" s="7">
        <v>2340385428.75</v>
      </c>
      <c r="N217" s="7">
        <v>73302</v>
      </c>
      <c r="O217" s="7">
        <v>1934710</v>
      </c>
      <c r="P217" s="11">
        <v>66.69</v>
      </c>
    </row>
    <row r="218" spans="1:16" x14ac:dyDescent="0.3">
      <c r="A218" s="7">
        <f t="shared" si="3"/>
        <v>217</v>
      </c>
      <c r="B218" s="7" t="s">
        <v>51</v>
      </c>
      <c r="C218" s="7" t="s">
        <v>52</v>
      </c>
      <c r="D218" s="9">
        <v>41590</v>
      </c>
      <c r="E218" s="11">
        <v>805.35</v>
      </c>
      <c r="F218" s="15">
        <v>808.7</v>
      </c>
      <c r="G218" s="11">
        <v>813.8</v>
      </c>
      <c r="H218" s="11">
        <v>793</v>
      </c>
      <c r="I218" s="11">
        <v>793.4</v>
      </c>
      <c r="J218" s="11">
        <v>794.85</v>
      </c>
      <c r="K218" s="15">
        <v>801.2</v>
      </c>
      <c r="L218" s="7">
        <v>1768595</v>
      </c>
      <c r="M218" s="7">
        <v>1416999397.25</v>
      </c>
      <c r="N218" s="7">
        <v>53400</v>
      </c>
      <c r="O218" s="7">
        <v>1155464</v>
      </c>
      <c r="P218" s="11">
        <v>65.33</v>
      </c>
    </row>
    <row r="219" spans="1:16" x14ac:dyDescent="0.3">
      <c r="A219" s="7">
        <f t="shared" si="3"/>
        <v>218</v>
      </c>
      <c r="B219" s="7" t="s">
        <v>51</v>
      </c>
      <c r="C219" s="7" t="s">
        <v>52</v>
      </c>
      <c r="D219" s="9">
        <v>41591</v>
      </c>
      <c r="E219" s="11">
        <v>794.85</v>
      </c>
      <c r="F219" s="15">
        <v>790</v>
      </c>
      <c r="G219" s="11">
        <v>801.65</v>
      </c>
      <c r="H219" s="11">
        <v>788.55</v>
      </c>
      <c r="I219" s="11">
        <v>793.55</v>
      </c>
      <c r="J219" s="11">
        <v>791.4</v>
      </c>
      <c r="K219" s="15">
        <v>794.2</v>
      </c>
      <c r="L219" s="7">
        <v>2038529</v>
      </c>
      <c r="M219" s="7">
        <v>1618998836.9000001</v>
      </c>
      <c r="N219" s="7">
        <v>69903</v>
      </c>
      <c r="O219" s="7">
        <v>1299488</v>
      </c>
      <c r="P219" s="11">
        <v>63.75</v>
      </c>
    </row>
    <row r="220" spans="1:16" x14ac:dyDescent="0.3">
      <c r="A220" s="7">
        <f t="shared" si="3"/>
        <v>219</v>
      </c>
      <c r="B220" s="7" t="s">
        <v>51</v>
      </c>
      <c r="C220" s="7" t="s">
        <v>52</v>
      </c>
      <c r="D220" s="9">
        <v>41592</v>
      </c>
      <c r="E220" s="11">
        <v>791.4</v>
      </c>
      <c r="F220" s="15">
        <v>800.1</v>
      </c>
      <c r="G220" s="11">
        <v>812.95</v>
      </c>
      <c r="H220" s="11">
        <v>790</v>
      </c>
      <c r="I220" s="11">
        <v>792.6</v>
      </c>
      <c r="J220" s="11">
        <v>793.3</v>
      </c>
      <c r="K220" s="15">
        <v>797.7</v>
      </c>
      <c r="L220" s="7">
        <v>1226278</v>
      </c>
      <c r="M220" s="7">
        <v>978205964.89999998</v>
      </c>
      <c r="N220" s="7">
        <v>47244</v>
      </c>
      <c r="O220" s="7">
        <v>639793</v>
      </c>
      <c r="P220" s="11">
        <v>52.17</v>
      </c>
    </row>
    <row r="221" spans="1:16" x14ac:dyDescent="0.3">
      <c r="A221" s="7">
        <f t="shared" si="3"/>
        <v>220</v>
      </c>
      <c r="B221" s="7" t="s">
        <v>51</v>
      </c>
      <c r="C221" s="7" t="s">
        <v>52</v>
      </c>
      <c r="D221" s="9">
        <v>41596</v>
      </c>
      <c r="E221" s="11">
        <v>793.3</v>
      </c>
      <c r="F221" s="15">
        <v>802.25</v>
      </c>
      <c r="G221" s="11">
        <v>817</v>
      </c>
      <c r="H221" s="11">
        <v>796.75</v>
      </c>
      <c r="I221" s="11">
        <v>816.15</v>
      </c>
      <c r="J221" s="11">
        <v>814.45</v>
      </c>
      <c r="K221" s="15">
        <v>807.51</v>
      </c>
      <c r="L221" s="7">
        <v>2930824</v>
      </c>
      <c r="M221" s="7">
        <v>2366664470.3499999</v>
      </c>
      <c r="N221" s="7">
        <v>77127</v>
      </c>
      <c r="O221" s="7">
        <v>2095779</v>
      </c>
      <c r="P221" s="11">
        <v>71.510000000000005</v>
      </c>
    </row>
    <row r="222" spans="1:16" x14ac:dyDescent="0.3">
      <c r="A222" s="7">
        <f t="shared" si="3"/>
        <v>221</v>
      </c>
      <c r="B222" s="7" t="s">
        <v>51</v>
      </c>
      <c r="C222" s="7" t="s">
        <v>52</v>
      </c>
      <c r="D222" s="9">
        <v>41597</v>
      </c>
      <c r="E222" s="11">
        <v>814.45</v>
      </c>
      <c r="F222" s="15">
        <v>817.1</v>
      </c>
      <c r="G222" s="11">
        <v>821.55</v>
      </c>
      <c r="H222" s="11">
        <v>811.35</v>
      </c>
      <c r="I222" s="11">
        <v>818.5</v>
      </c>
      <c r="J222" s="11">
        <v>818.4</v>
      </c>
      <c r="K222" s="15">
        <v>817.72</v>
      </c>
      <c r="L222" s="7">
        <v>1295454</v>
      </c>
      <c r="M222" s="7">
        <v>1059321524.6</v>
      </c>
      <c r="N222" s="7">
        <v>49628</v>
      </c>
      <c r="O222" s="7">
        <v>779765</v>
      </c>
      <c r="P222" s="11">
        <v>60.19</v>
      </c>
    </row>
    <row r="223" spans="1:16" x14ac:dyDescent="0.3">
      <c r="A223" s="7">
        <f t="shared" si="3"/>
        <v>222</v>
      </c>
      <c r="B223" s="7" t="s">
        <v>51</v>
      </c>
      <c r="C223" s="7" t="s">
        <v>52</v>
      </c>
      <c r="D223" s="9">
        <v>41598</v>
      </c>
      <c r="E223" s="11">
        <v>818.4</v>
      </c>
      <c r="F223" s="15">
        <v>813.5</v>
      </c>
      <c r="G223" s="11">
        <v>826.1</v>
      </c>
      <c r="H223" s="11">
        <v>801</v>
      </c>
      <c r="I223" s="11">
        <v>802.95</v>
      </c>
      <c r="J223" s="11">
        <v>807.75</v>
      </c>
      <c r="K223" s="15">
        <v>817.28</v>
      </c>
      <c r="L223" s="7">
        <v>1844772</v>
      </c>
      <c r="M223" s="7">
        <v>1507702046.05</v>
      </c>
      <c r="N223" s="7">
        <v>54521</v>
      </c>
      <c r="O223" s="7">
        <v>1202868</v>
      </c>
      <c r="P223" s="11">
        <v>65.2</v>
      </c>
    </row>
    <row r="224" spans="1:16" x14ac:dyDescent="0.3">
      <c r="A224" s="7">
        <f t="shared" si="3"/>
        <v>223</v>
      </c>
      <c r="B224" s="7" t="s">
        <v>51</v>
      </c>
      <c r="C224" s="7" t="s">
        <v>52</v>
      </c>
      <c r="D224" s="9">
        <v>41599</v>
      </c>
      <c r="E224" s="11">
        <v>807.75</v>
      </c>
      <c r="F224" s="15">
        <v>802</v>
      </c>
      <c r="G224" s="11">
        <v>803.7</v>
      </c>
      <c r="H224" s="11">
        <v>780.1</v>
      </c>
      <c r="I224" s="11">
        <v>780.5</v>
      </c>
      <c r="J224" s="11">
        <v>781.7</v>
      </c>
      <c r="K224" s="15">
        <v>786.77</v>
      </c>
      <c r="L224" s="7">
        <v>2638821</v>
      </c>
      <c r="M224" s="7">
        <v>2076156974.1500001</v>
      </c>
      <c r="N224" s="7">
        <v>90045</v>
      </c>
      <c r="O224" s="7">
        <v>1642004</v>
      </c>
      <c r="P224" s="11">
        <v>62.22</v>
      </c>
    </row>
    <row r="225" spans="1:16" x14ac:dyDescent="0.3">
      <c r="A225" s="7">
        <f t="shared" si="3"/>
        <v>224</v>
      </c>
      <c r="B225" s="7" t="s">
        <v>51</v>
      </c>
      <c r="C225" s="7" t="s">
        <v>52</v>
      </c>
      <c r="D225" s="9">
        <v>41600</v>
      </c>
      <c r="E225" s="11">
        <v>781.7</v>
      </c>
      <c r="F225" s="15">
        <v>780.5</v>
      </c>
      <c r="G225" s="11">
        <v>802.7</v>
      </c>
      <c r="H225" s="11">
        <v>780.5</v>
      </c>
      <c r="I225" s="11">
        <v>796.85</v>
      </c>
      <c r="J225" s="11">
        <v>793.35</v>
      </c>
      <c r="K225" s="15">
        <v>792.32</v>
      </c>
      <c r="L225" s="7">
        <v>1420386</v>
      </c>
      <c r="M225" s="7">
        <v>1125400082.95</v>
      </c>
      <c r="N225" s="7">
        <v>58349</v>
      </c>
      <c r="O225" s="7">
        <v>715962</v>
      </c>
      <c r="P225" s="11">
        <v>50.41</v>
      </c>
    </row>
    <row r="226" spans="1:16" x14ac:dyDescent="0.3">
      <c r="A226" s="7">
        <f t="shared" si="3"/>
        <v>225</v>
      </c>
      <c r="B226" s="7" t="s">
        <v>51</v>
      </c>
      <c r="C226" s="7" t="s">
        <v>52</v>
      </c>
      <c r="D226" s="9">
        <v>41603</v>
      </c>
      <c r="E226" s="11">
        <v>793.35</v>
      </c>
      <c r="F226" s="15">
        <v>798</v>
      </c>
      <c r="G226" s="11">
        <v>822</v>
      </c>
      <c r="H226" s="11">
        <v>797.4</v>
      </c>
      <c r="I226" s="11">
        <v>816</v>
      </c>
      <c r="J226" s="11">
        <v>818.7</v>
      </c>
      <c r="K226" s="15">
        <v>810.33</v>
      </c>
      <c r="L226" s="7">
        <v>1549773</v>
      </c>
      <c r="M226" s="7">
        <v>1255829592.25</v>
      </c>
      <c r="N226" s="7">
        <v>62316</v>
      </c>
      <c r="O226" s="7">
        <v>970711</v>
      </c>
      <c r="P226" s="11">
        <v>62.64</v>
      </c>
    </row>
    <row r="227" spans="1:16" x14ac:dyDescent="0.3">
      <c r="A227" s="7">
        <f t="shared" si="3"/>
        <v>226</v>
      </c>
      <c r="B227" s="7" t="s">
        <v>51</v>
      </c>
      <c r="C227" s="7" t="s">
        <v>52</v>
      </c>
      <c r="D227" s="9">
        <v>41604</v>
      </c>
      <c r="E227" s="11">
        <v>818.7</v>
      </c>
      <c r="F227" s="15">
        <v>811</v>
      </c>
      <c r="G227" s="11">
        <v>818</v>
      </c>
      <c r="H227" s="11">
        <v>803</v>
      </c>
      <c r="I227" s="11">
        <v>806</v>
      </c>
      <c r="J227" s="11">
        <v>807.35</v>
      </c>
      <c r="K227" s="15">
        <v>808.99</v>
      </c>
      <c r="L227" s="7">
        <v>2081747</v>
      </c>
      <c r="M227" s="7">
        <v>1684109586.1500001</v>
      </c>
      <c r="N227" s="7">
        <v>81919</v>
      </c>
      <c r="O227" s="7">
        <v>1457236</v>
      </c>
      <c r="P227" s="11">
        <v>70</v>
      </c>
    </row>
    <row r="228" spans="1:16" x14ac:dyDescent="0.3">
      <c r="A228" s="7">
        <f t="shared" si="3"/>
        <v>227</v>
      </c>
      <c r="B228" s="7" t="s">
        <v>51</v>
      </c>
      <c r="C228" s="7" t="s">
        <v>52</v>
      </c>
      <c r="D228" s="9">
        <v>41605</v>
      </c>
      <c r="E228" s="11">
        <v>807.35</v>
      </c>
      <c r="F228" s="15">
        <v>807</v>
      </c>
      <c r="G228" s="11">
        <v>812</v>
      </c>
      <c r="H228" s="11">
        <v>795.55</v>
      </c>
      <c r="I228" s="11">
        <v>807</v>
      </c>
      <c r="J228" s="11">
        <v>808.1</v>
      </c>
      <c r="K228" s="15">
        <v>802.82</v>
      </c>
      <c r="L228" s="7">
        <v>2199636</v>
      </c>
      <c r="M228" s="7">
        <v>1765914465.7</v>
      </c>
      <c r="N228" s="7">
        <v>109253</v>
      </c>
      <c r="O228" s="7">
        <v>1621338</v>
      </c>
      <c r="P228" s="11">
        <v>73.709999999999994</v>
      </c>
    </row>
    <row r="229" spans="1:16" x14ac:dyDescent="0.3">
      <c r="A229" s="7">
        <f t="shared" si="3"/>
        <v>228</v>
      </c>
      <c r="B229" s="7" t="s">
        <v>51</v>
      </c>
      <c r="C229" s="7" t="s">
        <v>52</v>
      </c>
      <c r="D229" s="9">
        <v>41606</v>
      </c>
      <c r="E229" s="11">
        <v>808.1</v>
      </c>
      <c r="F229" s="15">
        <v>815</v>
      </c>
      <c r="G229" s="11">
        <v>818.6</v>
      </c>
      <c r="H229" s="11">
        <v>805.6</v>
      </c>
      <c r="I229" s="11">
        <v>815.25</v>
      </c>
      <c r="J229" s="11">
        <v>814.1</v>
      </c>
      <c r="K229" s="15">
        <v>813.14</v>
      </c>
      <c r="L229" s="7">
        <v>2998078</v>
      </c>
      <c r="M229" s="7">
        <v>2437843641.6999998</v>
      </c>
      <c r="N229" s="7">
        <v>91809</v>
      </c>
      <c r="O229" s="7">
        <v>2313650</v>
      </c>
      <c r="P229" s="11">
        <v>77.17</v>
      </c>
    </row>
    <row r="230" spans="1:16" x14ac:dyDescent="0.3">
      <c r="A230" s="7">
        <f t="shared" si="3"/>
        <v>229</v>
      </c>
      <c r="B230" s="7" t="s">
        <v>51</v>
      </c>
      <c r="C230" s="7" t="s">
        <v>52</v>
      </c>
      <c r="D230" s="9">
        <v>41607</v>
      </c>
      <c r="E230" s="11">
        <v>814.1</v>
      </c>
      <c r="F230" s="15">
        <v>814.55</v>
      </c>
      <c r="G230" s="11">
        <v>827.45</v>
      </c>
      <c r="H230" s="11">
        <v>812.25</v>
      </c>
      <c r="I230" s="11">
        <v>825</v>
      </c>
      <c r="J230" s="11">
        <v>823.8</v>
      </c>
      <c r="K230" s="15">
        <v>824.28</v>
      </c>
      <c r="L230" s="7">
        <v>3710056</v>
      </c>
      <c r="M230" s="7">
        <v>3058117393.8499999</v>
      </c>
      <c r="N230" s="7">
        <v>67408</v>
      </c>
      <c r="O230" s="7">
        <v>1832322</v>
      </c>
      <c r="P230" s="11">
        <v>49.39</v>
      </c>
    </row>
    <row r="231" spans="1:16" x14ac:dyDescent="0.3">
      <c r="A231" s="7">
        <f t="shared" si="3"/>
        <v>230</v>
      </c>
      <c r="B231" s="7" t="s">
        <v>51</v>
      </c>
      <c r="C231" s="7" t="s">
        <v>52</v>
      </c>
      <c r="D231" s="9">
        <v>41610</v>
      </c>
      <c r="E231" s="11">
        <v>823.8</v>
      </c>
      <c r="F231" s="15">
        <v>821</v>
      </c>
      <c r="G231" s="11">
        <v>832</v>
      </c>
      <c r="H231" s="11">
        <v>821</v>
      </c>
      <c r="I231" s="11">
        <v>824</v>
      </c>
      <c r="J231" s="11">
        <v>827.65</v>
      </c>
      <c r="K231" s="15">
        <v>829.18</v>
      </c>
      <c r="L231" s="7">
        <v>1689702</v>
      </c>
      <c r="M231" s="7">
        <v>1401063957.45</v>
      </c>
      <c r="N231" s="7">
        <v>66283</v>
      </c>
      <c r="O231" s="7">
        <v>1283050</v>
      </c>
      <c r="P231" s="11">
        <v>75.930000000000007</v>
      </c>
    </row>
    <row r="232" spans="1:16" x14ac:dyDescent="0.3">
      <c r="A232" s="7">
        <f t="shared" si="3"/>
        <v>231</v>
      </c>
      <c r="B232" s="7" t="s">
        <v>51</v>
      </c>
      <c r="C232" s="7" t="s">
        <v>52</v>
      </c>
      <c r="D232" s="9">
        <v>41611</v>
      </c>
      <c r="E232" s="11">
        <v>827.65</v>
      </c>
      <c r="F232" s="15">
        <v>822</v>
      </c>
      <c r="G232" s="11">
        <v>826</v>
      </c>
      <c r="H232" s="11">
        <v>815</v>
      </c>
      <c r="I232" s="11">
        <v>820.7</v>
      </c>
      <c r="J232" s="11">
        <v>822.4</v>
      </c>
      <c r="K232" s="15">
        <v>820.16</v>
      </c>
      <c r="L232" s="7">
        <v>2469584</v>
      </c>
      <c r="M232" s="7">
        <v>2025442969.7</v>
      </c>
      <c r="N232" s="7">
        <v>76330</v>
      </c>
      <c r="O232" s="7">
        <v>1711066</v>
      </c>
      <c r="P232" s="11">
        <v>69.290000000000006</v>
      </c>
    </row>
    <row r="233" spans="1:16" x14ac:dyDescent="0.3">
      <c r="A233" s="7">
        <f t="shared" si="3"/>
        <v>232</v>
      </c>
      <c r="B233" s="7" t="s">
        <v>51</v>
      </c>
      <c r="C233" s="7" t="s">
        <v>52</v>
      </c>
      <c r="D233" s="9">
        <v>41612</v>
      </c>
      <c r="E233" s="11">
        <v>822.4</v>
      </c>
      <c r="F233" s="15">
        <v>820</v>
      </c>
      <c r="G233" s="11">
        <v>821.35</v>
      </c>
      <c r="H233" s="11">
        <v>810.05</v>
      </c>
      <c r="I233" s="11">
        <v>814.15</v>
      </c>
      <c r="J233" s="11">
        <v>812.15</v>
      </c>
      <c r="K233" s="15">
        <v>816.7</v>
      </c>
      <c r="L233" s="7">
        <v>1755186</v>
      </c>
      <c r="M233" s="7">
        <v>1433467256.45</v>
      </c>
      <c r="N233" s="7">
        <v>59832</v>
      </c>
      <c r="O233" s="7">
        <v>1111055</v>
      </c>
      <c r="P233" s="11">
        <v>63.3</v>
      </c>
    </row>
    <row r="234" spans="1:16" x14ac:dyDescent="0.3">
      <c r="A234" s="7">
        <f t="shared" si="3"/>
        <v>233</v>
      </c>
      <c r="B234" s="7" t="s">
        <v>51</v>
      </c>
      <c r="C234" s="7" t="s">
        <v>52</v>
      </c>
      <c r="D234" s="9">
        <v>41613</v>
      </c>
      <c r="E234" s="11">
        <v>812.15</v>
      </c>
      <c r="F234" s="15">
        <v>827</v>
      </c>
      <c r="G234" s="11">
        <v>839</v>
      </c>
      <c r="H234" s="11">
        <v>822.65</v>
      </c>
      <c r="I234" s="11">
        <v>825</v>
      </c>
      <c r="J234" s="11">
        <v>827.45</v>
      </c>
      <c r="K234" s="15">
        <v>830.09</v>
      </c>
      <c r="L234" s="7">
        <v>2586531</v>
      </c>
      <c r="M234" s="7">
        <v>2147064415.8499999</v>
      </c>
      <c r="N234" s="7">
        <v>66574</v>
      </c>
      <c r="O234" s="7">
        <v>1884818</v>
      </c>
      <c r="P234" s="11">
        <v>72.87</v>
      </c>
    </row>
    <row r="235" spans="1:16" x14ac:dyDescent="0.3">
      <c r="A235" s="7">
        <f t="shared" si="3"/>
        <v>234</v>
      </c>
      <c r="B235" s="7" t="s">
        <v>51</v>
      </c>
      <c r="C235" s="7" t="s">
        <v>52</v>
      </c>
      <c r="D235" s="9">
        <v>41614</v>
      </c>
      <c r="E235" s="11">
        <v>827.45</v>
      </c>
      <c r="F235" s="15">
        <v>824.5</v>
      </c>
      <c r="G235" s="11">
        <v>829.5</v>
      </c>
      <c r="H235" s="11">
        <v>810.05</v>
      </c>
      <c r="I235" s="11">
        <v>815.7</v>
      </c>
      <c r="J235" s="11">
        <v>813.75</v>
      </c>
      <c r="K235" s="15">
        <v>817.11</v>
      </c>
      <c r="L235" s="7">
        <v>2472172</v>
      </c>
      <c r="M235" s="7">
        <v>2020041146.9000001</v>
      </c>
      <c r="N235" s="7">
        <v>93407</v>
      </c>
      <c r="O235" s="7">
        <v>1840520</v>
      </c>
      <c r="P235" s="11">
        <v>74.45</v>
      </c>
    </row>
    <row r="236" spans="1:16" x14ac:dyDescent="0.3">
      <c r="A236" s="7">
        <f t="shared" si="3"/>
        <v>235</v>
      </c>
      <c r="B236" s="7" t="s">
        <v>51</v>
      </c>
      <c r="C236" s="7" t="s">
        <v>52</v>
      </c>
      <c r="D236" s="9">
        <v>41617</v>
      </c>
      <c r="E236" s="11">
        <v>813.75</v>
      </c>
      <c r="F236" s="15">
        <v>842.2</v>
      </c>
      <c r="G236" s="11">
        <v>842.95</v>
      </c>
      <c r="H236" s="11">
        <v>818.95</v>
      </c>
      <c r="I236" s="11">
        <v>819.55</v>
      </c>
      <c r="J236" s="11">
        <v>820</v>
      </c>
      <c r="K236" s="15">
        <v>824.02</v>
      </c>
      <c r="L236" s="7">
        <v>3450146</v>
      </c>
      <c r="M236" s="7">
        <v>2842984312</v>
      </c>
      <c r="N236" s="7">
        <v>81618</v>
      </c>
      <c r="O236" s="7">
        <v>2764713</v>
      </c>
      <c r="P236" s="11">
        <v>80.13</v>
      </c>
    </row>
    <row r="237" spans="1:16" x14ac:dyDescent="0.3">
      <c r="A237" s="7">
        <f t="shared" si="3"/>
        <v>236</v>
      </c>
      <c r="B237" s="7" t="s">
        <v>51</v>
      </c>
      <c r="C237" s="7" t="s">
        <v>52</v>
      </c>
      <c r="D237" s="9">
        <v>41618</v>
      </c>
      <c r="E237" s="11">
        <v>820</v>
      </c>
      <c r="F237" s="15">
        <v>820</v>
      </c>
      <c r="G237" s="11">
        <v>820.6</v>
      </c>
      <c r="H237" s="11">
        <v>805.75</v>
      </c>
      <c r="I237" s="11">
        <v>807.5</v>
      </c>
      <c r="J237" s="11">
        <v>808.95</v>
      </c>
      <c r="K237" s="15">
        <v>812.47</v>
      </c>
      <c r="L237" s="7">
        <v>2515867</v>
      </c>
      <c r="M237" s="7">
        <v>2044066348.4000001</v>
      </c>
      <c r="N237" s="7">
        <v>77449</v>
      </c>
      <c r="O237" s="7">
        <v>1779811</v>
      </c>
      <c r="P237" s="11">
        <v>70.739999999999995</v>
      </c>
    </row>
    <row r="238" spans="1:16" x14ac:dyDescent="0.3">
      <c r="A238" s="7">
        <f t="shared" si="3"/>
        <v>237</v>
      </c>
      <c r="B238" s="7" t="s">
        <v>51</v>
      </c>
      <c r="C238" s="7" t="s">
        <v>52</v>
      </c>
      <c r="D238" s="9">
        <v>41619</v>
      </c>
      <c r="E238" s="11">
        <v>808.95</v>
      </c>
      <c r="F238" s="15">
        <v>804.8</v>
      </c>
      <c r="G238" s="11">
        <v>824.6</v>
      </c>
      <c r="H238" s="11">
        <v>804.4</v>
      </c>
      <c r="I238" s="11">
        <v>824</v>
      </c>
      <c r="J238" s="11">
        <v>818.2</v>
      </c>
      <c r="K238" s="15">
        <v>811.03</v>
      </c>
      <c r="L238" s="7">
        <v>2365634</v>
      </c>
      <c r="M238" s="7">
        <v>1918600090.5</v>
      </c>
      <c r="N238" s="7">
        <v>46266</v>
      </c>
      <c r="O238" s="7">
        <v>1691842</v>
      </c>
      <c r="P238" s="11">
        <v>71.52</v>
      </c>
    </row>
    <row r="239" spans="1:16" x14ac:dyDescent="0.3">
      <c r="A239" s="7">
        <f t="shared" si="3"/>
        <v>238</v>
      </c>
      <c r="B239" s="7" t="s">
        <v>51</v>
      </c>
      <c r="C239" s="7" t="s">
        <v>52</v>
      </c>
      <c r="D239" s="9">
        <v>41620</v>
      </c>
      <c r="E239" s="11">
        <v>818.2</v>
      </c>
      <c r="F239" s="15">
        <v>815.5</v>
      </c>
      <c r="G239" s="11">
        <v>830.55</v>
      </c>
      <c r="H239" s="11">
        <v>815.5</v>
      </c>
      <c r="I239" s="11">
        <v>825.95</v>
      </c>
      <c r="J239" s="11">
        <v>826.95</v>
      </c>
      <c r="K239" s="15">
        <v>823.85</v>
      </c>
      <c r="L239" s="7">
        <v>2374414</v>
      </c>
      <c r="M239" s="7">
        <v>1956155444.0999999</v>
      </c>
      <c r="N239" s="7">
        <v>58756</v>
      </c>
      <c r="O239" s="7">
        <v>1362343</v>
      </c>
      <c r="P239" s="11">
        <v>57.38</v>
      </c>
    </row>
    <row r="240" spans="1:16" x14ac:dyDescent="0.3">
      <c r="A240" s="7">
        <f t="shared" si="3"/>
        <v>239</v>
      </c>
      <c r="B240" s="7" t="s">
        <v>51</v>
      </c>
      <c r="C240" s="7" t="s">
        <v>52</v>
      </c>
      <c r="D240" s="9">
        <v>41621</v>
      </c>
      <c r="E240" s="11">
        <v>826.95</v>
      </c>
      <c r="F240" s="15">
        <v>819.5</v>
      </c>
      <c r="G240" s="11">
        <v>821.65</v>
      </c>
      <c r="H240" s="11">
        <v>803.4</v>
      </c>
      <c r="I240" s="11">
        <v>807.35</v>
      </c>
      <c r="J240" s="11">
        <v>806.8</v>
      </c>
      <c r="K240" s="15">
        <v>809.49</v>
      </c>
      <c r="L240" s="7">
        <v>3540693</v>
      </c>
      <c r="M240" s="7">
        <v>2866167740.1500001</v>
      </c>
      <c r="N240" s="7">
        <v>74383</v>
      </c>
      <c r="O240" s="7">
        <v>2579680</v>
      </c>
      <c r="P240" s="11">
        <v>72.86</v>
      </c>
    </row>
    <row r="241" spans="1:16" x14ac:dyDescent="0.3">
      <c r="A241" s="7">
        <f t="shared" si="3"/>
        <v>240</v>
      </c>
      <c r="B241" s="7" t="s">
        <v>51</v>
      </c>
      <c r="C241" s="7" t="s">
        <v>52</v>
      </c>
      <c r="D241" s="9">
        <v>41624</v>
      </c>
      <c r="E241" s="11">
        <v>806.8</v>
      </c>
      <c r="F241" s="15">
        <v>809.8</v>
      </c>
      <c r="G241" s="11">
        <v>809.8</v>
      </c>
      <c r="H241" s="11">
        <v>795.55</v>
      </c>
      <c r="I241" s="11">
        <v>797.5</v>
      </c>
      <c r="J241" s="11">
        <v>798.55</v>
      </c>
      <c r="K241" s="15">
        <v>802.44</v>
      </c>
      <c r="L241" s="7">
        <v>1868292</v>
      </c>
      <c r="M241" s="7">
        <v>1499190458.1500001</v>
      </c>
      <c r="N241" s="7">
        <v>70191</v>
      </c>
      <c r="O241" s="7">
        <v>1275517</v>
      </c>
      <c r="P241" s="11">
        <v>68.27</v>
      </c>
    </row>
    <row r="242" spans="1:16" x14ac:dyDescent="0.3">
      <c r="A242" s="7">
        <f t="shared" si="3"/>
        <v>241</v>
      </c>
      <c r="B242" s="7" t="s">
        <v>51</v>
      </c>
      <c r="C242" s="7" t="s">
        <v>52</v>
      </c>
      <c r="D242" s="9">
        <v>41625</v>
      </c>
      <c r="E242" s="11">
        <v>798.55</v>
      </c>
      <c r="F242" s="15">
        <v>800.25</v>
      </c>
      <c r="G242" s="11">
        <v>803</v>
      </c>
      <c r="H242" s="11">
        <v>774.55</v>
      </c>
      <c r="I242" s="11">
        <v>782.8</v>
      </c>
      <c r="J242" s="11">
        <v>778.45</v>
      </c>
      <c r="K242" s="15">
        <v>785.31</v>
      </c>
      <c r="L242" s="7">
        <v>2100476</v>
      </c>
      <c r="M242" s="7">
        <v>1649516550.7</v>
      </c>
      <c r="N242" s="7">
        <v>63461</v>
      </c>
      <c r="O242" s="7">
        <v>1490393</v>
      </c>
      <c r="P242" s="11">
        <v>70.959999999999994</v>
      </c>
    </row>
    <row r="243" spans="1:16" x14ac:dyDescent="0.3">
      <c r="A243" s="7">
        <f t="shared" si="3"/>
        <v>242</v>
      </c>
      <c r="B243" s="7" t="s">
        <v>51</v>
      </c>
      <c r="C243" s="7" t="s">
        <v>52</v>
      </c>
      <c r="D243" s="9">
        <v>41626</v>
      </c>
      <c r="E243" s="11">
        <v>778.45</v>
      </c>
      <c r="F243" s="15">
        <v>779.9</v>
      </c>
      <c r="G243" s="11">
        <v>808.9</v>
      </c>
      <c r="H243" s="11">
        <v>778.45</v>
      </c>
      <c r="I243" s="11">
        <v>800</v>
      </c>
      <c r="J243" s="11">
        <v>798.25</v>
      </c>
      <c r="K243" s="15">
        <v>797.28</v>
      </c>
      <c r="L243" s="7">
        <v>2269221</v>
      </c>
      <c r="M243" s="7">
        <v>1809197373.5999999</v>
      </c>
      <c r="N243" s="7">
        <v>67035</v>
      </c>
      <c r="O243" s="7">
        <v>1599505</v>
      </c>
      <c r="P243" s="11">
        <v>70.489999999999995</v>
      </c>
    </row>
    <row r="244" spans="1:16" x14ac:dyDescent="0.3">
      <c r="A244" s="7">
        <f t="shared" si="3"/>
        <v>243</v>
      </c>
      <c r="B244" s="7" t="s">
        <v>51</v>
      </c>
      <c r="C244" s="7" t="s">
        <v>52</v>
      </c>
      <c r="D244" s="9">
        <v>41627</v>
      </c>
      <c r="E244" s="11">
        <v>798.25</v>
      </c>
      <c r="F244" s="15">
        <v>804</v>
      </c>
      <c r="G244" s="11">
        <v>808.95</v>
      </c>
      <c r="H244" s="11">
        <v>775</v>
      </c>
      <c r="I244" s="11">
        <v>778</v>
      </c>
      <c r="J244" s="11">
        <v>776.25</v>
      </c>
      <c r="K244" s="15">
        <v>781.02</v>
      </c>
      <c r="L244" s="7">
        <v>2096385</v>
      </c>
      <c r="M244" s="7">
        <v>1637316450.8499999</v>
      </c>
      <c r="N244" s="7">
        <v>68402</v>
      </c>
      <c r="O244" s="7">
        <v>1306135</v>
      </c>
      <c r="P244" s="11">
        <v>62.3</v>
      </c>
    </row>
    <row r="245" spans="1:16" x14ac:dyDescent="0.3">
      <c r="A245" s="7">
        <f t="shared" si="3"/>
        <v>244</v>
      </c>
      <c r="B245" s="7" t="s">
        <v>51</v>
      </c>
      <c r="C245" s="7" t="s">
        <v>52</v>
      </c>
      <c r="D245" s="9">
        <v>41628</v>
      </c>
      <c r="E245" s="11">
        <v>776.25</v>
      </c>
      <c r="F245" s="15">
        <v>770.1</v>
      </c>
      <c r="G245" s="11">
        <v>808.35</v>
      </c>
      <c r="H245" s="11">
        <v>770.1</v>
      </c>
      <c r="I245" s="11">
        <v>805.65</v>
      </c>
      <c r="J245" s="11">
        <v>801.85</v>
      </c>
      <c r="K245" s="15">
        <v>790.75</v>
      </c>
      <c r="L245" s="7">
        <v>2456400</v>
      </c>
      <c r="M245" s="7">
        <v>1942386036.1500001</v>
      </c>
      <c r="N245" s="7">
        <v>69122</v>
      </c>
      <c r="O245" s="7">
        <v>1649795</v>
      </c>
      <c r="P245" s="11">
        <v>67.16</v>
      </c>
    </row>
    <row r="246" spans="1:16" x14ac:dyDescent="0.3">
      <c r="A246" s="7">
        <f t="shared" si="3"/>
        <v>245</v>
      </c>
      <c r="B246" s="7" t="s">
        <v>51</v>
      </c>
      <c r="C246" s="7" t="s">
        <v>52</v>
      </c>
      <c r="D246" s="9">
        <v>41631</v>
      </c>
      <c r="E246" s="11">
        <v>801.85</v>
      </c>
      <c r="F246" s="15">
        <v>801.85</v>
      </c>
      <c r="G246" s="11">
        <v>807.2</v>
      </c>
      <c r="H246" s="11">
        <v>787.15</v>
      </c>
      <c r="I246" s="11">
        <v>789.95</v>
      </c>
      <c r="J246" s="11">
        <v>789.8</v>
      </c>
      <c r="K246" s="15">
        <v>794.01</v>
      </c>
      <c r="L246" s="7">
        <v>1772374</v>
      </c>
      <c r="M246" s="7">
        <v>1407286671.55</v>
      </c>
      <c r="N246" s="7">
        <v>59070</v>
      </c>
      <c r="O246" s="7">
        <v>1109244</v>
      </c>
      <c r="P246" s="11">
        <v>62.59</v>
      </c>
    </row>
    <row r="247" spans="1:16" x14ac:dyDescent="0.3">
      <c r="A247" s="7">
        <f t="shared" si="3"/>
        <v>246</v>
      </c>
      <c r="B247" s="7" t="s">
        <v>51</v>
      </c>
      <c r="C247" s="7" t="s">
        <v>52</v>
      </c>
      <c r="D247" s="9">
        <v>41632</v>
      </c>
      <c r="E247" s="11">
        <v>789.8</v>
      </c>
      <c r="F247" s="15">
        <v>793.3</v>
      </c>
      <c r="G247" s="11">
        <v>795.05</v>
      </c>
      <c r="H247" s="11">
        <v>778.1</v>
      </c>
      <c r="I247" s="11">
        <v>779.25</v>
      </c>
      <c r="J247" s="11">
        <v>779.9</v>
      </c>
      <c r="K247" s="15">
        <v>782.36</v>
      </c>
      <c r="L247" s="7">
        <v>1841042</v>
      </c>
      <c r="M247" s="7">
        <v>1440348641.05</v>
      </c>
      <c r="N247" s="7">
        <v>41280</v>
      </c>
      <c r="O247" s="7">
        <v>1152410</v>
      </c>
      <c r="P247" s="11">
        <v>62.6</v>
      </c>
    </row>
    <row r="248" spans="1:16" x14ac:dyDescent="0.3">
      <c r="A248" s="7">
        <f t="shared" si="3"/>
        <v>247</v>
      </c>
      <c r="B248" s="7" t="s">
        <v>51</v>
      </c>
      <c r="C248" s="7" t="s">
        <v>52</v>
      </c>
      <c r="D248" s="9">
        <v>41634</v>
      </c>
      <c r="E248" s="11">
        <v>779.9</v>
      </c>
      <c r="F248" s="15">
        <v>779</v>
      </c>
      <c r="G248" s="11">
        <v>786.05</v>
      </c>
      <c r="H248" s="11">
        <v>774.1</v>
      </c>
      <c r="I248" s="11">
        <v>776.25</v>
      </c>
      <c r="J248" s="11">
        <v>779.3</v>
      </c>
      <c r="K248" s="15">
        <v>778.55</v>
      </c>
      <c r="L248" s="7">
        <v>3829349</v>
      </c>
      <c r="M248" s="7">
        <v>2981323718.6999998</v>
      </c>
      <c r="N248" s="7">
        <v>65765</v>
      </c>
      <c r="O248" s="7">
        <v>2338190</v>
      </c>
      <c r="P248" s="11">
        <v>61.06</v>
      </c>
    </row>
    <row r="249" spans="1:16" x14ac:dyDescent="0.3">
      <c r="A249" s="7">
        <f t="shared" si="3"/>
        <v>248</v>
      </c>
      <c r="B249" s="7" t="s">
        <v>51</v>
      </c>
      <c r="C249" s="7" t="s">
        <v>52</v>
      </c>
      <c r="D249" s="9">
        <v>41635</v>
      </c>
      <c r="E249" s="11">
        <v>779.3</v>
      </c>
      <c r="F249" s="15">
        <v>780.2</v>
      </c>
      <c r="G249" s="11">
        <v>791.6</v>
      </c>
      <c r="H249" s="11">
        <v>775.25</v>
      </c>
      <c r="I249" s="11">
        <v>790</v>
      </c>
      <c r="J249" s="11">
        <v>788.4</v>
      </c>
      <c r="K249" s="15">
        <v>787.18</v>
      </c>
      <c r="L249" s="7">
        <v>1390357</v>
      </c>
      <c r="M249" s="7">
        <v>1094463082.7</v>
      </c>
      <c r="N249" s="7">
        <v>47908</v>
      </c>
      <c r="O249" s="7">
        <v>883993</v>
      </c>
      <c r="P249" s="11">
        <v>63.58</v>
      </c>
    </row>
    <row r="250" spans="1:16" x14ac:dyDescent="0.3">
      <c r="A250" s="7">
        <f t="shared" si="3"/>
        <v>249</v>
      </c>
      <c r="B250" s="7" t="s">
        <v>51</v>
      </c>
      <c r="C250" s="7" t="s">
        <v>52</v>
      </c>
      <c r="D250" s="9">
        <v>41638</v>
      </c>
      <c r="E250" s="11">
        <v>788.4</v>
      </c>
      <c r="F250" s="15">
        <v>791.8</v>
      </c>
      <c r="G250" s="11">
        <v>799.4</v>
      </c>
      <c r="H250" s="11">
        <v>786.95</v>
      </c>
      <c r="I250" s="11">
        <v>798</v>
      </c>
      <c r="J250" s="11">
        <v>795.65</v>
      </c>
      <c r="K250" s="15">
        <v>794.25</v>
      </c>
      <c r="L250" s="7">
        <v>1971385</v>
      </c>
      <c r="M250" s="7">
        <v>1565767855.2</v>
      </c>
      <c r="N250" s="7">
        <v>50087</v>
      </c>
      <c r="O250" s="7">
        <v>1441086</v>
      </c>
      <c r="P250" s="11">
        <v>73.099999999999994</v>
      </c>
    </row>
    <row r="251" spans="1:16" x14ac:dyDescent="0.3">
      <c r="A251" s="8">
        <f t="shared" si="3"/>
        <v>250</v>
      </c>
      <c r="B251" s="8" t="s">
        <v>51</v>
      </c>
      <c r="C251" s="8" t="s">
        <v>52</v>
      </c>
      <c r="D251" s="10">
        <v>41639</v>
      </c>
      <c r="E251" s="12">
        <v>795.65</v>
      </c>
      <c r="F251" s="16">
        <v>800.25</v>
      </c>
      <c r="G251" s="12">
        <v>801.85</v>
      </c>
      <c r="H251" s="12">
        <v>790.6</v>
      </c>
      <c r="I251" s="12">
        <v>798</v>
      </c>
      <c r="J251" s="12">
        <v>794.65</v>
      </c>
      <c r="K251" s="16">
        <v>795.11</v>
      </c>
      <c r="L251" s="8">
        <v>1330552</v>
      </c>
      <c r="M251" s="8">
        <v>1057933724.45</v>
      </c>
      <c r="N251" s="8">
        <v>44599</v>
      </c>
      <c r="O251" s="8">
        <v>982331</v>
      </c>
      <c r="P251" s="12">
        <v>73.83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1"/>
  <sheetViews>
    <sheetView showGridLines="0" workbookViewId="0">
      <pane ySplit="1" topLeftCell="A2" activePane="bottomLeft" state="frozen"/>
      <selection activeCell="A2" sqref="A2"/>
      <selection pane="bottomLeft" activeCell="J18" sqref="J18"/>
    </sheetView>
  </sheetViews>
  <sheetFormatPr defaultRowHeight="14.4" x14ac:dyDescent="0.3"/>
  <cols>
    <col min="2" max="2" width="10" bestFit="1" customWidth="1"/>
    <col min="3" max="3" width="5.77734375" bestFit="1" customWidth="1"/>
    <col min="4" max="4" width="9.88671875" bestFit="1" customWidth="1"/>
    <col min="5" max="5" width="9.44140625" bestFit="1" customWidth="1"/>
    <col min="6" max="6" width="9.77734375" bestFit="1" customWidth="1"/>
    <col min="7" max="7" width="9" bestFit="1" customWidth="1"/>
    <col min="9" max="9" width="8.77734375" bestFit="1" customWidth="1"/>
    <col min="10" max="10" width="9.88671875" bestFit="1" customWidth="1"/>
    <col min="11" max="11" width="12" bestFit="1" customWidth="1"/>
    <col min="12" max="12" width="19" bestFit="1" customWidth="1"/>
    <col min="13" max="13" width="12" bestFit="1" customWidth="1"/>
    <col min="14" max="14" width="12.109375" bestFit="1" customWidth="1"/>
    <col min="15" max="15" width="13.5546875" bestFit="1" customWidth="1"/>
    <col min="16" max="16" width="19.77734375" bestFit="1" customWidth="1"/>
  </cols>
  <sheetData>
    <row r="1" spans="1:16" ht="16.2" x14ac:dyDescent="0.45">
      <c r="A1" s="6" t="s">
        <v>57</v>
      </c>
      <c r="B1" s="6" t="s">
        <v>36</v>
      </c>
      <c r="C1" s="6" t="s">
        <v>37</v>
      </c>
      <c r="D1" s="6" t="s">
        <v>38</v>
      </c>
      <c r="E1" s="6" t="s">
        <v>39</v>
      </c>
      <c r="F1" s="5" t="s">
        <v>40</v>
      </c>
      <c r="G1" s="6" t="s">
        <v>41</v>
      </c>
      <c r="H1" s="6" t="s">
        <v>42</v>
      </c>
      <c r="I1" s="6" t="s">
        <v>43</v>
      </c>
      <c r="J1" s="6" t="s">
        <v>44</v>
      </c>
      <c r="K1" s="5" t="s">
        <v>45</v>
      </c>
      <c r="L1" s="6" t="s">
        <v>46</v>
      </c>
      <c r="M1" s="6" t="s">
        <v>47</v>
      </c>
      <c r="N1" s="6" t="s">
        <v>48</v>
      </c>
      <c r="O1" s="6" t="s">
        <v>49</v>
      </c>
      <c r="P1" s="6" t="s">
        <v>50</v>
      </c>
    </row>
    <row r="2" spans="1:16" x14ac:dyDescent="0.3">
      <c r="A2" s="7">
        <v>1</v>
      </c>
      <c r="B2" s="7" t="s">
        <v>53</v>
      </c>
      <c r="C2" s="7" t="s">
        <v>52</v>
      </c>
      <c r="D2" s="9">
        <v>41275</v>
      </c>
      <c r="E2" s="11">
        <v>678.6</v>
      </c>
      <c r="F2" s="14">
        <v>682.1</v>
      </c>
      <c r="G2" s="11">
        <v>685.1</v>
      </c>
      <c r="H2" s="11">
        <v>679.65</v>
      </c>
      <c r="I2" s="11">
        <v>683.6</v>
      </c>
      <c r="J2" s="11">
        <v>684.5</v>
      </c>
      <c r="K2" s="14">
        <v>682.68</v>
      </c>
      <c r="L2" s="7">
        <v>1007303</v>
      </c>
      <c r="M2" s="7">
        <v>687665566.45000005</v>
      </c>
      <c r="N2" s="7">
        <v>16186</v>
      </c>
      <c r="O2" s="7">
        <v>615241</v>
      </c>
      <c r="P2" s="11">
        <v>61.08</v>
      </c>
    </row>
    <row r="3" spans="1:16" x14ac:dyDescent="0.3">
      <c r="A3" s="7">
        <f>A2+1</f>
        <v>2</v>
      </c>
      <c r="B3" s="7" t="s">
        <v>53</v>
      </c>
      <c r="C3" s="7" t="s">
        <v>52</v>
      </c>
      <c r="D3" s="9">
        <v>41276</v>
      </c>
      <c r="E3" s="11">
        <v>684.5</v>
      </c>
      <c r="F3" s="15">
        <v>689.9</v>
      </c>
      <c r="G3" s="11">
        <v>690</v>
      </c>
      <c r="H3" s="11">
        <v>683.05</v>
      </c>
      <c r="I3" s="11">
        <v>688.15</v>
      </c>
      <c r="J3" s="11">
        <v>687.35</v>
      </c>
      <c r="K3" s="15">
        <v>686.96</v>
      </c>
      <c r="L3" s="7">
        <v>2427399</v>
      </c>
      <c r="M3" s="7">
        <v>1667531746.55</v>
      </c>
      <c r="N3" s="7">
        <v>76666</v>
      </c>
      <c r="O3" s="7">
        <v>1748792</v>
      </c>
      <c r="P3" s="11">
        <v>72.040000000000006</v>
      </c>
    </row>
    <row r="4" spans="1:16" x14ac:dyDescent="0.3">
      <c r="A4" s="7">
        <f t="shared" ref="A4:A67" si="0">A3+1</f>
        <v>3</v>
      </c>
      <c r="B4" s="7" t="s">
        <v>53</v>
      </c>
      <c r="C4" s="7" t="s">
        <v>52</v>
      </c>
      <c r="D4" s="9">
        <v>41277</v>
      </c>
      <c r="E4" s="11">
        <v>687.35</v>
      </c>
      <c r="F4" s="15">
        <v>690</v>
      </c>
      <c r="G4" s="11">
        <v>690</v>
      </c>
      <c r="H4" s="11">
        <v>680.4</v>
      </c>
      <c r="I4" s="11">
        <v>682.45</v>
      </c>
      <c r="J4" s="11">
        <v>683.35</v>
      </c>
      <c r="K4" s="15">
        <v>684.7</v>
      </c>
      <c r="L4" s="7">
        <v>2285683</v>
      </c>
      <c r="M4" s="7">
        <v>1565013644.45</v>
      </c>
      <c r="N4" s="7">
        <v>57225</v>
      </c>
      <c r="O4" s="7">
        <v>1728883</v>
      </c>
      <c r="P4" s="11">
        <v>75.64</v>
      </c>
    </row>
    <row r="5" spans="1:16" x14ac:dyDescent="0.3">
      <c r="A5" s="7">
        <f t="shared" si="0"/>
        <v>4</v>
      </c>
      <c r="B5" s="7" t="s">
        <v>53</v>
      </c>
      <c r="C5" s="7" t="s">
        <v>52</v>
      </c>
      <c r="D5" s="9">
        <v>41278</v>
      </c>
      <c r="E5" s="11">
        <v>683.35</v>
      </c>
      <c r="F5" s="15">
        <v>685</v>
      </c>
      <c r="G5" s="11">
        <v>685</v>
      </c>
      <c r="H5" s="11">
        <v>672.8</v>
      </c>
      <c r="I5" s="11">
        <v>679.85</v>
      </c>
      <c r="J5" s="11">
        <v>679.35</v>
      </c>
      <c r="K5" s="15">
        <v>676.86</v>
      </c>
      <c r="L5" s="7">
        <v>2721127</v>
      </c>
      <c r="M5" s="7">
        <v>1841808815</v>
      </c>
      <c r="N5" s="7">
        <v>54481</v>
      </c>
      <c r="O5" s="7">
        <v>2072522</v>
      </c>
      <c r="P5" s="11">
        <v>76.16</v>
      </c>
    </row>
    <row r="6" spans="1:16" x14ac:dyDescent="0.3">
      <c r="A6" s="7">
        <f t="shared" si="0"/>
        <v>5</v>
      </c>
      <c r="B6" s="7" t="s">
        <v>53</v>
      </c>
      <c r="C6" s="7" t="s">
        <v>52</v>
      </c>
      <c r="D6" s="9">
        <v>41281</v>
      </c>
      <c r="E6" s="11">
        <v>679.35</v>
      </c>
      <c r="F6" s="15">
        <v>683.7</v>
      </c>
      <c r="G6" s="11">
        <v>683.7</v>
      </c>
      <c r="H6" s="11">
        <v>666</v>
      </c>
      <c r="I6" s="11">
        <v>668</v>
      </c>
      <c r="J6" s="11">
        <v>668.2</v>
      </c>
      <c r="K6" s="15">
        <v>671.03</v>
      </c>
      <c r="L6" s="7">
        <v>2751142</v>
      </c>
      <c r="M6" s="7">
        <v>1846108679.2</v>
      </c>
      <c r="N6" s="7">
        <v>59257</v>
      </c>
      <c r="O6" s="7">
        <v>2270753</v>
      </c>
      <c r="P6" s="11">
        <v>82.54</v>
      </c>
    </row>
    <row r="7" spans="1:16" x14ac:dyDescent="0.3">
      <c r="A7" s="7">
        <f t="shared" si="0"/>
        <v>6</v>
      </c>
      <c r="B7" s="7" t="s">
        <v>53</v>
      </c>
      <c r="C7" s="7" t="s">
        <v>52</v>
      </c>
      <c r="D7" s="9">
        <v>41282</v>
      </c>
      <c r="E7" s="11">
        <v>668.2</v>
      </c>
      <c r="F7" s="15">
        <v>668</v>
      </c>
      <c r="G7" s="11">
        <v>673.4</v>
      </c>
      <c r="H7" s="11">
        <v>665.7</v>
      </c>
      <c r="I7" s="11">
        <v>670.2</v>
      </c>
      <c r="J7" s="11">
        <v>670.25</v>
      </c>
      <c r="K7" s="15">
        <v>669.34</v>
      </c>
      <c r="L7" s="7">
        <v>2471299</v>
      </c>
      <c r="M7" s="7">
        <v>1654144609.5</v>
      </c>
      <c r="N7" s="7">
        <v>44622</v>
      </c>
      <c r="O7" s="7">
        <v>1695581</v>
      </c>
      <c r="P7" s="11">
        <v>68.61</v>
      </c>
    </row>
    <row r="8" spans="1:16" x14ac:dyDescent="0.3">
      <c r="A8" s="7">
        <f t="shared" si="0"/>
        <v>7</v>
      </c>
      <c r="B8" s="7" t="s">
        <v>53</v>
      </c>
      <c r="C8" s="7" t="s">
        <v>52</v>
      </c>
      <c r="D8" s="9">
        <v>41283</v>
      </c>
      <c r="E8" s="11">
        <v>670.25</v>
      </c>
      <c r="F8" s="15">
        <v>672</v>
      </c>
      <c r="G8" s="11">
        <v>672.55</v>
      </c>
      <c r="H8" s="11">
        <v>666.05</v>
      </c>
      <c r="I8" s="11">
        <v>667.55</v>
      </c>
      <c r="J8" s="11">
        <v>667.5</v>
      </c>
      <c r="K8" s="15">
        <v>669.96</v>
      </c>
      <c r="L8" s="7">
        <v>3217991</v>
      </c>
      <c r="M8" s="7">
        <v>2155917687.1500001</v>
      </c>
      <c r="N8" s="7">
        <v>59829</v>
      </c>
      <c r="O8" s="7">
        <v>2603470</v>
      </c>
      <c r="P8" s="11">
        <v>80.900000000000006</v>
      </c>
    </row>
    <row r="9" spans="1:16" x14ac:dyDescent="0.3">
      <c r="A9" s="7">
        <f t="shared" si="0"/>
        <v>8</v>
      </c>
      <c r="B9" s="7" t="s">
        <v>53</v>
      </c>
      <c r="C9" s="7" t="s">
        <v>52</v>
      </c>
      <c r="D9" s="9">
        <v>41284</v>
      </c>
      <c r="E9" s="11">
        <v>667.5</v>
      </c>
      <c r="F9" s="15">
        <v>669.5</v>
      </c>
      <c r="G9" s="11">
        <v>678</v>
      </c>
      <c r="H9" s="11">
        <v>666.5</v>
      </c>
      <c r="I9" s="11">
        <v>674</v>
      </c>
      <c r="J9" s="11">
        <v>675.8</v>
      </c>
      <c r="K9" s="15">
        <v>673.9</v>
      </c>
      <c r="L9" s="7">
        <v>2282592</v>
      </c>
      <c r="M9" s="7">
        <v>1538234603.0999999</v>
      </c>
      <c r="N9" s="7">
        <v>61787</v>
      </c>
      <c r="O9" s="7">
        <v>1742042</v>
      </c>
      <c r="P9" s="11">
        <v>76.319999999999993</v>
      </c>
    </row>
    <row r="10" spans="1:16" x14ac:dyDescent="0.3">
      <c r="A10" s="7">
        <f t="shared" si="0"/>
        <v>9</v>
      </c>
      <c r="B10" s="7" t="s">
        <v>53</v>
      </c>
      <c r="C10" s="7" t="s">
        <v>52</v>
      </c>
      <c r="D10" s="9">
        <v>41285</v>
      </c>
      <c r="E10" s="11">
        <v>675.8</v>
      </c>
      <c r="F10" s="15">
        <v>676.9</v>
      </c>
      <c r="G10" s="11">
        <v>676.9</v>
      </c>
      <c r="H10" s="11">
        <v>666.7</v>
      </c>
      <c r="I10" s="11">
        <v>668</v>
      </c>
      <c r="J10" s="11">
        <v>669.3</v>
      </c>
      <c r="K10" s="15">
        <v>670.13</v>
      </c>
      <c r="L10" s="7">
        <v>2570857</v>
      </c>
      <c r="M10" s="7">
        <v>1722805388</v>
      </c>
      <c r="N10" s="7">
        <v>61072</v>
      </c>
      <c r="O10" s="7">
        <v>2025820</v>
      </c>
      <c r="P10" s="11">
        <v>78.8</v>
      </c>
    </row>
    <row r="11" spans="1:16" x14ac:dyDescent="0.3">
      <c r="A11" s="7">
        <f t="shared" si="0"/>
        <v>10</v>
      </c>
      <c r="B11" s="7" t="s">
        <v>53</v>
      </c>
      <c r="C11" s="7" t="s">
        <v>52</v>
      </c>
      <c r="D11" s="9">
        <v>41288</v>
      </c>
      <c r="E11" s="11">
        <v>669.3</v>
      </c>
      <c r="F11" s="15">
        <v>668.15</v>
      </c>
      <c r="G11" s="11">
        <v>670.5</v>
      </c>
      <c r="H11" s="11">
        <v>667.1</v>
      </c>
      <c r="I11" s="11">
        <v>669.35</v>
      </c>
      <c r="J11" s="11">
        <v>669.3</v>
      </c>
      <c r="K11" s="15">
        <v>669.13</v>
      </c>
      <c r="L11" s="7">
        <v>2847437</v>
      </c>
      <c r="M11" s="7">
        <v>1905301438.0999999</v>
      </c>
      <c r="N11" s="7">
        <v>100759</v>
      </c>
      <c r="O11" s="7">
        <v>2372546</v>
      </c>
      <c r="P11" s="11">
        <v>83.32</v>
      </c>
    </row>
    <row r="12" spans="1:16" x14ac:dyDescent="0.3">
      <c r="A12" s="7">
        <f t="shared" si="0"/>
        <v>11</v>
      </c>
      <c r="B12" s="7" t="s">
        <v>53</v>
      </c>
      <c r="C12" s="7" t="s">
        <v>52</v>
      </c>
      <c r="D12" s="9">
        <v>41289</v>
      </c>
      <c r="E12" s="11">
        <v>669.3</v>
      </c>
      <c r="F12" s="15">
        <v>670.8</v>
      </c>
      <c r="G12" s="11">
        <v>675.45</v>
      </c>
      <c r="H12" s="11">
        <v>665</v>
      </c>
      <c r="I12" s="11">
        <v>667.45</v>
      </c>
      <c r="J12" s="11">
        <v>668.3</v>
      </c>
      <c r="K12" s="15">
        <v>668.39</v>
      </c>
      <c r="L12" s="7">
        <v>2065844</v>
      </c>
      <c r="M12" s="7">
        <v>1380797118.2</v>
      </c>
      <c r="N12" s="7">
        <v>68828</v>
      </c>
      <c r="O12" s="7">
        <v>1406831</v>
      </c>
      <c r="P12" s="11">
        <v>68.099999999999994</v>
      </c>
    </row>
    <row r="13" spans="1:16" x14ac:dyDescent="0.3">
      <c r="A13" s="7">
        <f t="shared" si="0"/>
        <v>12</v>
      </c>
      <c r="B13" s="7" t="s">
        <v>53</v>
      </c>
      <c r="C13" s="7" t="s">
        <v>52</v>
      </c>
      <c r="D13" s="9">
        <v>41290</v>
      </c>
      <c r="E13" s="11">
        <v>668.3</v>
      </c>
      <c r="F13" s="15">
        <v>665.55</v>
      </c>
      <c r="G13" s="11">
        <v>669.2</v>
      </c>
      <c r="H13" s="11">
        <v>657.6</v>
      </c>
      <c r="I13" s="11">
        <v>660.85</v>
      </c>
      <c r="J13" s="11">
        <v>660.5</v>
      </c>
      <c r="K13" s="15">
        <v>664.71</v>
      </c>
      <c r="L13" s="7">
        <v>2287689</v>
      </c>
      <c r="M13" s="7">
        <v>1520660113.7</v>
      </c>
      <c r="N13" s="7">
        <v>61474</v>
      </c>
      <c r="O13" s="7">
        <v>1422798</v>
      </c>
      <c r="P13" s="11">
        <v>62.19</v>
      </c>
    </row>
    <row r="14" spans="1:16" x14ac:dyDescent="0.3">
      <c r="A14" s="7">
        <f t="shared" si="0"/>
        <v>13</v>
      </c>
      <c r="B14" s="7" t="s">
        <v>53</v>
      </c>
      <c r="C14" s="7" t="s">
        <v>52</v>
      </c>
      <c r="D14" s="9">
        <v>41291</v>
      </c>
      <c r="E14" s="11">
        <v>660.5</v>
      </c>
      <c r="F14" s="15">
        <v>657.7</v>
      </c>
      <c r="G14" s="11">
        <v>670.85</v>
      </c>
      <c r="H14" s="11">
        <v>654.04999999999995</v>
      </c>
      <c r="I14" s="11">
        <v>665.9</v>
      </c>
      <c r="J14" s="11">
        <v>666.8</v>
      </c>
      <c r="K14" s="15">
        <v>663.67</v>
      </c>
      <c r="L14" s="7">
        <v>3211036</v>
      </c>
      <c r="M14" s="7">
        <v>2131074257</v>
      </c>
      <c r="N14" s="7">
        <v>53161</v>
      </c>
      <c r="O14" s="7">
        <v>2455517</v>
      </c>
      <c r="P14" s="11">
        <v>76.47</v>
      </c>
    </row>
    <row r="15" spans="1:16" x14ac:dyDescent="0.3">
      <c r="A15" s="7">
        <f t="shared" si="0"/>
        <v>14</v>
      </c>
      <c r="B15" s="7" t="s">
        <v>53</v>
      </c>
      <c r="C15" s="7" t="s">
        <v>52</v>
      </c>
      <c r="D15" s="9">
        <v>41292</v>
      </c>
      <c r="E15" s="11">
        <v>666.8</v>
      </c>
      <c r="F15" s="15">
        <v>670</v>
      </c>
      <c r="G15" s="11">
        <v>674</v>
      </c>
      <c r="H15" s="11">
        <v>655.29999999999995</v>
      </c>
      <c r="I15" s="11">
        <v>659</v>
      </c>
      <c r="J15" s="11">
        <v>662.85</v>
      </c>
      <c r="K15" s="15">
        <v>665.06</v>
      </c>
      <c r="L15" s="7">
        <v>5056173</v>
      </c>
      <c r="M15" s="7">
        <v>3362648624.8499999</v>
      </c>
      <c r="N15" s="7">
        <v>106372</v>
      </c>
      <c r="O15" s="7">
        <v>2984397</v>
      </c>
      <c r="P15" s="11">
        <v>59.02</v>
      </c>
    </row>
    <row r="16" spans="1:16" x14ac:dyDescent="0.3">
      <c r="A16" s="7">
        <f t="shared" si="0"/>
        <v>15</v>
      </c>
      <c r="B16" s="7" t="s">
        <v>53</v>
      </c>
      <c r="C16" s="7" t="s">
        <v>52</v>
      </c>
      <c r="D16" s="9">
        <v>41295</v>
      </c>
      <c r="E16" s="11">
        <v>662.85</v>
      </c>
      <c r="F16" s="15">
        <v>660</v>
      </c>
      <c r="G16" s="11">
        <v>663.4</v>
      </c>
      <c r="H16" s="11">
        <v>654.75</v>
      </c>
      <c r="I16" s="11">
        <v>656.45</v>
      </c>
      <c r="J16" s="11">
        <v>658.55</v>
      </c>
      <c r="K16" s="15">
        <v>659.45</v>
      </c>
      <c r="L16" s="7">
        <v>2713680</v>
      </c>
      <c r="M16" s="7">
        <v>1789532516.95</v>
      </c>
      <c r="N16" s="7">
        <v>59237</v>
      </c>
      <c r="O16" s="7">
        <v>1944116</v>
      </c>
      <c r="P16" s="11">
        <v>71.64</v>
      </c>
    </row>
    <row r="17" spans="1:16" x14ac:dyDescent="0.3">
      <c r="A17" s="7">
        <f t="shared" si="0"/>
        <v>16</v>
      </c>
      <c r="B17" s="7" t="s">
        <v>53</v>
      </c>
      <c r="C17" s="7" t="s">
        <v>52</v>
      </c>
      <c r="D17" s="9">
        <v>41296</v>
      </c>
      <c r="E17" s="11">
        <v>658.55</v>
      </c>
      <c r="F17" s="15">
        <v>658.5</v>
      </c>
      <c r="G17" s="11">
        <v>661</v>
      </c>
      <c r="H17" s="11">
        <v>647.54999999999995</v>
      </c>
      <c r="I17" s="11">
        <v>654.54999999999995</v>
      </c>
      <c r="J17" s="11">
        <v>653.75</v>
      </c>
      <c r="K17" s="15">
        <v>656.89</v>
      </c>
      <c r="L17" s="7">
        <v>2121532</v>
      </c>
      <c r="M17" s="7">
        <v>1393608344.55</v>
      </c>
      <c r="N17" s="7">
        <v>37488</v>
      </c>
      <c r="O17" s="7">
        <v>1485827</v>
      </c>
      <c r="P17" s="11">
        <v>70.040000000000006</v>
      </c>
    </row>
    <row r="18" spans="1:16" x14ac:dyDescent="0.3">
      <c r="A18" s="7">
        <f t="shared" si="0"/>
        <v>17</v>
      </c>
      <c r="B18" s="7" t="s">
        <v>53</v>
      </c>
      <c r="C18" s="7" t="s">
        <v>52</v>
      </c>
      <c r="D18" s="9">
        <v>41297</v>
      </c>
      <c r="E18" s="11">
        <v>653.75</v>
      </c>
      <c r="F18" s="15">
        <v>657</v>
      </c>
      <c r="G18" s="11">
        <v>663</v>
      </c>
      <c r="H18" s="11">
        <v>654.35</v>
      </c>
      <c r="I18" s="11">
        <v>659.05</v>
      </c>
      <c r="J18" s="11">
        <v>656.6</v>
      </c>
      <c r="K18" s="15">
        <v>658.78</v>
      </c>
      <c r="L18" s="7">
        <v>1769935</v>
      </c>
      <c r="M18" s="7">
        <v>1166003547.3</v>
      </c>
      <c r="N18" s="7">
        <v>41831</v>
      </c>
      <c r="O18" s="7">
        <v>1117791</v>
      </c>
      <c r="P18" s="11">
        <v>63.15</v>
      </c>
    </row>
    <row r="19" spans="1:16" x14ac:dyDescent="0.3">
      <c r="A19" s="7">
        <f t="shared" si="0"/>
        <v>18</v>
      </c>
      <c r="B19" s="7" t="s">
        <v>53</v>
      </c>
      <c r="C19" s="7" t="s">
        <v>52</v>
      </c>
      <c r="D19" s="9">
        <v>41298</v>
      </c>
      <c r="E19" s="11">
        <v>656.6</v>
      </c>
      <c r="F19" s="15">
        <v>655.6</v>
      </c>
      <c r="G19" s="11">
        <v>662.75</v>
      </c>
      <c r="H19" s="11">
        <v>655.25</v>
      </c>
      <c r="I19" s="11">
        <v>662</v>
      </c>
      <c r="J19" s="11">
        <v>660.3</v>
      </c>
      <c r="K19" s="15">
        <v>659.66</v>
      </c>
      <c r="L19" s="7">
        <v>1536990</v>
      </c>
      <c r="M19" s="7">
        <v>1013896063.8</v>
      </c>
      <c r="N19" s="7">
        <v>28717</v>
      </c>
      <c r="O19" s="7">
        <v>1028019</v>
      </c>
      <c r="P19" s="11">
        <v>66.89</v>
      </c>
    </row>
    <row r="20" spans="1:16" x14ac:dyDescent="0.3">
      <c r="A20" s="7">
        <f t="shared" si="0"/>
        <v>19</v>
      </c>
      <c r="B20" s="7" t="s">
        <v>53</v>
      </c>
      <c r="C20" s="7" t="s">
        <v>52</v>
      </c>
      <c r="D20" s="9">
        <v>41299</v>
      </c>
      <c r="E20" s="11">
        <v>660.3</v>
      </c>
      <c r="F20" s="15">
        <v>660.3</v>
      </c>
      <c r="G20" s="11">
        <v>667</v>
      </c>
      <c r="H20" s="11">
        <v>655.55</v>
      </c>
      <c r="I20" s="11">
        <v>665.15</v>
      </c>
      <c r="J20" s="11">
        <v>665.05</v>
      </c>
      <c r="K20" s="15">
        <v>661.94</v>
      </c>
      <c r="L20" s="7">
        <v>1397433</v>
      </c>
      <c r="M20" s="7">
        <v>925014235.45000005</v>
      </c>
      <c r="N20" s="7">
        <v>25721</v>
      </c>
      <c r="O20" s="7">
        <v>902589</v>
      </c>
      <c r="P20" s="11">
        <v>64.59</v>
      </c>
    </row>
    <row r="21" spans="1:16" x14ac:dyDescent="0.3">
      <c r="A21" s="7">
        <f t="shared" si="0"/>
        <v>20</v>
      </c>
      <c r="B21" s="7" t="s">
        <v>53</v>
      </c>
      <c r="C21" s="7" t="s">
        <v>52</v>
      </c>
      <c r="D21" s="9">
        <v>41302</v>
      </c>
      <c r="E21" s="11">
        <v>665.05</v>
      </c>
      <c r="F21" s="15">
        <v>665.25</v>
      </c>
      <c r="G21" s="11">
        <v>672</v>
      </c>
      <c r="H21" s="11">
        <v>664.45</v>
      </c>
      <c r="I21" s="11">
        <v>669.1</v>
      </c>
      <c r="J21" s="11">
        <v>670.35</v>
      </c>
      <c r="K21" s="15">
        <v>668.94</v>
      </c>
      <c r="L21" s="7">
        <v>1842005</v>
      </c>
      <c r="M21" s="7">
        <v>1232195951.9000001</v>
      </c>
      <c r="N21" s="7">
        <v>42310</v>
      </c>
      <c r="O21" s="7">
        <v>1385165</v>
      </c>
      <c r="P21" s="11">
        <v>75.2</v>
      </c>
    </row>
    <row r="22" spans="1:16" x14ac:dyDescent="0.3">
      <c r="A22" s="7">
        <f t="shared" si="0"/>
        <v>21</v>
      </c>
      <c r="B22" s="7" t="s">
        <v>53</v>
      </c>
      <c r="C22" s="7" t="s">
        <v>52</v>
      </c>
      <c r="D22" s="9">
        <v>41303</v>
      </c>
      <c r="E22" s="11">
        <v>670.35</v>
      </c>
      <c r="F22" s="15">
        <v>670.75</v>
      </c>
      <c r="G22" s="11">
        <v>670.9</v>
      </c>
      <c r="H22" s="11">
        <v>650</v>
      </c>
      <c r="I22" s="11">
        <v>652.6</v>
      </c>
      <c r="J22" s="11">
        <v>652.45000000000005</v>
      </c>
      <c r="K22" s="15">
        <v>659.04</v>
      </c>
      <c r="L22" s="7">
        <v>2990437</v>
      </c>
      <c r="M22" s="7">
        <v>1970803370.05</v>
      </c>
      <c r="N22" s="7">
        <v>72817</v>
      </c>
      <c r="O22" s="7">
        <v>1862964</v>
      </c>
      <c r="P22" s="11">
        <v>62.3</v>
      </c>
    </row>
    <row r="23" spans="1:16" x14ac:dyDescent="0.3">
      <c r="A23" s="7">
        <f t="shared" si="0"/>
        <v>22</v>
      </c>
      <c r="B23" s="7" t="s">
        <v>53</v>
      </c>
      <c r="C23" s="7" t="s">
        <v>52</v>
      </c>
      <c r="D23" s="9">
        <v>41304</v>
      </c>
      <c r="E23" s="11">
        <v>652.45000000000005</v>
      </c>
      <c r="F23" s="15">
        <v>653</v>
      </c>
      <c r="G23" s="11">
        <v>658.4</v>
      </c>
      <c r="H23" s="11">
        <v>644</v>
      </c>
      <c r="I23" s="11">
        <v>657.75</v>
      </c>
      <c r="J23" s="11">
        <v>656.65</v>
      </c>
      <c r="K23" s="15">
        <v>652.85</v>
      </c>
      <c r="L23" s="7">
        <v>2509908</v>
      </c>
      <c r="M23" s="7">
        <v>1638599919.8</v>
      </c>
      <c r="N23" s="7">
        <v>86143</v>
      </c>
      <c r="O23" s="7">
        <v>1652892</v>
      </c>
      <c r="P23" s="11">
        <v>65.849999999999994</v>
      </c>
    </row>
    <row r="24" spans="1:16" x14ac:dyDescent="0.3">
      <c r="A24" s="7">
        <f t="shared" si="0"/>
        <v>23</v>
      </c>
      <c r="B24" s="7" t="s">
        <v>53</v>
      </c>
      <c r="C24" s="7" t="s">
        <v>52</v>
      </c>
      <c r="D24" s="9">
        <v>41305</v>
      </c>
      <c r="E24" s="11">
        <v>656.65</v>
      </c>
      <c r="F24" s="15">
        <v>656.6</v>
      </c>
      <c r="G24" s="11">
        <v>657.9</v>
      </c>
      <c r="H24" s="11">
        <v>640.1</v>
      </c>
      <c r="I24" s="11">
        <v>643</v>
      </c>
      <c r="J24" s="11">
        <v>643.04999999999995</v>
      </c>
      <c r="K24" s="15">
        <v>646.62</v>
      </c>
      <c r="L24" s="7">
        <v>3472096</v>
      </c>
      <c r="M24" s="7">
        <v>2245126693.5999999</v>
      </c>
      <c r="N24" s="7">
        <v>77354</v>
      </c>
      <c r="O24" s="7">
        <v>2477367</v>
      </c>
      <c r="P24" s="11">
        <v>71.349999999999994</v>
      </c>
    </row>
    <row r="25" spans="1:16" x14ac:dyDescent="0.3">
      <c r="A25" s="7">
        <f t="shared" si="0"/>
        <v>24</v>
      </c>
      <c r="B25" s="7" t="s">
        <v>53</v>
      </c>
      <c r="C25" s="7" t="s">
        <v>52</v>
      </c>
      <c r="D25" s="9">
        <v>41306</v>
      </c>
      <c r="E25" s="11">
        <v>643.04999999999995</v>
      </c>
      <c r="F25" s="15">
        <v>644.79999999999995</v>
      </c>
      <c r="G25" s="11">
        <v>644.85</v>
      </c>
      <c r="H25" s="11">
        <v>636.20000000000005</v>
      </c>
      <c r="I25" s="11">
        <v>639</v>
      </c>
      <c r="J25" s="11">
        <v>640.15</v>
      </c>
      <c r="K25" s="15">
        <v>639.26</v>
      </c>
      <c r="L25" s="7">
        <v>2621036</v>
      </c>
      <c r="M25" s="7">
        <v>1675525216.1500001</v>
      </c>
      <c r="N25" s="7">
        <v>66443</v>
      </c>
      <c r="O25" s="7">
        <v>2060768</v>
      </c>
      <c r="P25" s="11">
        <v>78.62</v>
      </c>
    </row>
    <row r="26" spans="1:16" x14ac:dyDescent="0.3">
      <c r="A26" s="7">
        <f t="shared" si="0"/>
        <v>25</v>
      </c>
      <c r="B26" s="7" t="s">
        <v>53</v>
      </c>
      <c r="C26" s="7" t="s">
        <v>52</v>
      </c>
      <c r="D26" s="9">
        <v>41309</v>
      </c>
      <c r="E26" s="11">
        <v>640.15</v>
      </c>
      <c r="F26" s="15">
        <v>641.15</v>
      </c>
      <c r="G26" s="11">
        <v>649.5</v>
      </c>
      <c r="H26" s="11">
        <v>640</v>
      </c>
      <c r="I26" s="11">
        <v>645.04999999999995</v>
      </c>
      <c r="J26" s="11">
        <v>646.9</v>
      </c>
      <c r="K26" s="15">
        <v>646.37</v>
      </c>
      <c r="L26" s="7">
        <v>2618950</v>
      </c>
      <c r="M26" s="7">
        <v>1692806186.55</v>
      </c>
      <c r="N26" s="7">
        <v>46333</v>
      </c>
      <c r="O26" s="7">
        <v>1926203</v>
      </c>
      <c r="P26" s="11">
        <v>73.55</v>
      </c>
    </row>
    <row r="27" spans="1:16" x14ac:dyDescent="0.3">
      <c r="A27" s="7">
        <f t="shared" si="0"/>
        <v>26</v>
      </c>
      <c r="B27" s="7" t="s">
        <v>53</v>
      </c>
      <c r="C27" s="7" t="s">
        <v>52</v>
      </c>
      <c r="D27" s="9">
        <v>41310</v>
      </c>
      <c r="E27" s="11">
        <v>646.9</v>
      </c>
      <c r="F27" s="15">
        <v>636.35</v>
      </c>
      <c r="G27" s="11">
        <v>647.20000000000005</v>
      </c>
      <c r="H27" s="11">
        <v>636.35</v>
      </c>
      <c r="I27" s="11">
        <v>643.5</v>
      </c>
      <c r="J27" s="11">
        <v>644.15</v>
      </c>
      <c r="K27" s="15">
        <v>643</v>
      </c>
      <c r="L27" s="7">
        <v>1865005</v>
      </c>
      <c r="M27" s="7">
        <v>1199204699.8499999</v>
      </c>
      <c r="N27" s="7">
        <v>48040</v>
      </c>
      <c r="O27" s="7">
        <v>1353905</v>
      </c>
      <c r="P27" s="11">
        <v>72.599999999999994</v>
      </c>
    </row>
    <row r="28" spans="1:16" x14ac:dyDescent="0.3">
      <c r="A28" s="7">
        <f t="shared" si="0"/>
        <v>27</v>
      </c>
      <c r="B28" s="7" t="s">
        <v>53</v>
      </c>
      <c r="C28" s="7" t="s">
        <v>52</v>
      </c>
      <c r="D28" s="9">
        <v>41311</v>
      </c>
      <c r="E28" s="11">
        <v>644.15</v>
      </c>
      <c r="F28" s="15">
        <v>646.6</v>
      </c>
      <c r="G28" s="11">
        <v>646.9</v>
      </c>
      <c r="H28" s="11">
        <v>637.20000000000005</v>
      </c>
      <c r="I28" s="11">
        <v>639.5</v>
      </c>
      <c r="J28" s="11">
        <v>639.5</v>
      </c>
      <c r="K28" s="15">
        <v>639.96</v>
      </c>
      <c r="L28" s="7">
        <v>2468397</v>
      </c>
      <c r="M28" s="7">
        <v>1579685827.45</v>
      </c>
      <c r="N28" s="7">
        <v>119992</v>
      </c>
      <c r="O28" s="7">
        <v>2033936</v>
      </c>
      <c r="P28" s="11">
        <v>82.4</v>
      </c>
    </row>
    <row r="29" spans="1:16" x14ac:dyDescent="0.3">
      <c r="A29" s="7">
        <f t="shared" si="0"/>
        <v>28</v>
      </c>
      <c r="B29" s="7" t="s">
        <v>53</v>
      </c>
      <c r="C29" s="7" t="s">
        <v>52</v>
      </c>
      <c r="D29" s="9">
        <v>41312</v>
      </c>
      <c r="E29" s="11">
        <v>639.5</v>
      </c>
      <c r="F29" s="15">
        <v>636.29999999999995</v>
      </c>
      <c r="G29" s="11">
        <v>643</v>
      </c>
      <c r="H29" s="11">
        <v>634.54999999999995</v>
      </c>
      <c r="I29" s="11">
        <v>642</v>
      </c>
      <c r="J29" s="11">
        <v>641.5</v>
      </c>
      <c r="K29" s="15">
        <v>639.34</v>
      </c>
      <c r="L29" s="7">
        <v>2270709</v>
      </c>
      <c r="M29" s="7">
        <v>1451765532.8499999</v>
      </c>
      <c r="N29" s="7">
        <v>77741</v>
      </c>
      <c r="O29" s="7">
        <v>1742827</v>
      </c>
      <c r="P29" s="11">
        <v>76.75</v>
      </c>
    </row>
    <row r="30" spans="1:16" x14ac:dyDescent="0.3">
      <c r="A30" s="7">
        <f t="shared" si="0"/>
        <v>29</v>
      </c>
      <c r="B30" s="7" t="s">
        <v>53</v>
      </c>
      <c r="C30" s="7" t="s">
        <v>52</v>
      </c>
      <c r="D30" s="9">
        <v>41313</v>
      </c>
      <c r="E30" s="11">
        <v>641.5</v>
      </c>
      <c r="F30" s="15">
        <v>640.5</v>
      </c>
      <c r="G30" s="11">
        <v>653.4</v>
      </c>
      <c r="H30" s="11">
        <v>640.5</v>
      </c>
      <c r="I30" s="11">
        <v>648.5</v>
      </c>
      <c r="J30" s="11">
        <v>650.04999999999995</v>
      </c>
      <c r="K30" s="15">
        <v>648.97</v>
      </c>
      <c r="L30" s="7">
        <v>4706664</v>
      </c>
      <c r="M30" s="7">
        <v>3054477224.75</v>
      </c>
      <c r="N30" s="7">
        <v>139339</v>
      </c>
      <c r="O30" s="7">
        <v>3940086</v>
      </c>
      <c r="P30" s="11">
        <v>83.71</v>
      </c>
    </row>
    <row r="31" spans="1:16" x14ac:dyDescent="0.3">
      <c r="A31" s="7">
        <f t="shared" si="0"/>
        <v>30</v>
      </c>
      <c r="B31" s="7" t="s">
        <v>53</v>
      </c>
      <c r="C31" s="7" t="s">
        <v>52</v>
      </c>
      <c r="D31" s="9">
        <v>41316</v>
      </c>
      <c r="E31" s="11">
        <v>650.04999999999995</v>
      </c>
      <c r="F31" s="15">
        <v>650</v>
      </c>
      <c r="G31" s="11">
        <v>659.95</v>
      </c>
      <c r="H31" s="11">
        <v>650</v>
      </c>
      <c r="I31" s="11">
        <v>656.35</v>
      </c>
      <c r="J31" s="11">
        <v>656.95</v>
      </c>
      <c r="K31" s="15">
        <v>656.17</v>
      </c>
      <c r="L31" s="7">
        <v>3791765</v>
      </c>
      <c r="M31" s="7">
        <v>2488031409.0999999</v>
      </c>
      <c r="N31" s="7">
        <v>118652</v>
      </c>
      <c r="O31" s="7">
        <v>3056335</v>
      </c>
      <c r="P31" s="11">
        <v>80.599999999999994</v>
      </c>
    </row>
    <row r="32" spans="1:16" x14ac:dyDescent="0.3">
      <c r="A32" s="7">
        <f t="shared" si="0"/>
        <v>31</v>
      </c>
      <c r="B32" s="7" t="s">
        <v>53</v>
      </c>
      <c r="C32" s="7" t="s">
        <v>52</v>
      </c>
      <c r="D32" s="9">
        <v>41317</v>
      </c>
      <c r="E32" s="11">
        <v>656.95</v>
      </c>
      <c r="F32" s="15">
        <v>655.65</v>
      </c>
      <c r="G32" s="11">
        <v>667</v>
      </c>
      <c r="H32" s="11">
        <v>655.65</v>
      </c>
      <c r="I32" s="11">
        <v>664.1</v>
      </c>
      <c r="J32" s="11">
        <v>665.2</v>
      </c>
      <c r="K32" s="15">
        <v>661.92</v>
      </c>
      <c r="L32" s="7">
        <v>3958209</v>
      </c>
      <c r="M32" s="7">
        <v>2620022901.9000001</v>
      </c>
      <c r="N32" s="7">
        <v>91046</v>
      </c>
      <c r="O32" s="7">
        <v>3370149</v>
      </c>
      <c r="P32" s="11">
        <v>85.14</v>
      </c>
    </row>
    <row r="33" spans="1:16" x14ac:dyDescent="0.3">
      <c r="A33" s="7">
        <f t="shared" si="0"/>
        <v>32</v>
      </c>
      <c r="B33" s="7" t="s">
        <v>53</v>
      </c>
      <c r="C33" s="7" t="s">
        <v>52</v>
      </c>
      <c r="D33" s="9">
        <v>41318</v>
      </c>
      <c r="E33" s="11">
        <v>665.2</v>
      </c>
      <c r="F33" s="15">
        <v>663.3</v>
      </c>
      <c r="G33" s="11">
        <v>667.4</v>
      </c>
      <c r="H33" s="11">
        <v>659.5</v>
      </c>
      <c r="I33" s="11">
        <v>662.3</v>
      </c>
      <c r="J33" s="11">
        <v>664.2</v>
      </c>
      <c r="K33" s="15">
        <v>664.07</v>
      </c>
      <c r="L33" s="7">
        <v>3627208</v>
      </c>
      <c r="M33" s="7">
        <v>2408731798.4499998</v>
      </c>
      <c r="N33" s="7">
        <v>83232</v>
      </c>
      <c r="O33" s="7">
        <v>3165357</v>
      </c>
      <c r="P33" s="11">
        <v>87.27</v>
      </c>
    </row>
    <row r="34" spans="1:16" x14ac:dyDescent="0.3">
      <c r="A34" s="7">
        <f t="shared" si="0"/>
        <v>33</v>
      </c>
      <c r="B34" s="7" t="s">
        <v>53</v>
      </c>
      <c r="C34" s="7" t="s">
        <v>52</v>
      </c>
      <c r="D34" s="9">
        <v>41319</v>
      </c>
      <c r="E34" s="11">
        <v>664.2</v>
      </c>
      <c r="F34" s="15">
        <v>664</v>
      </c>
      <c r="G34" s="11">
        <v>678.4</v>
      </c>
      <c r="H34" s="11">
        <v>662</v>
      </c>
      <c r="I34" s="11">
        <v>673.95</v>
      </c>
      <c r="J34" s="11">
        <v>674.8</v>
      </c>
      <c r="K34" s="15">
        <v>672.25</v>
      </c>
      <c r="L34" s="7">
        <v>4421038</v>
      </c>
      <c r="M34" s="7">
        <v>2972039116.4000001</v>
      </c>
      <c r="N34" s="7">
        <v>75185</v>
      </c>
      <c r="O34" s="7">
        <v>3655585</v>
      </c>
      <c r="P34" s="11">
        <v>82.69</v>
      </c>
    </row>
    <row r="35" spans="1:16" x14ac:dyDescent="0.3">
      <c r="A35" s="7">
        <f t="shared" si="0"/>
        <v>34</v>
      </c>
      <c r="B35" s="7" t="s">
        <v>53</v>
      </c>
      <c r="C35" s="7" t="s">
        <v>52</v>
      </c>
      <c r="D35" s="9">
        <v>41320</v>
      </c>
      <c r="E35" s="11">
        <v>674.8</v>
      </c>
      <c r="F35" s="15">
        <v>671.7</v>
      </c>
      <c r="G35" s="11">
        <v>680.8</v>
      </c>
      <c r="H35" s="11">
        <v>668.2</v>
      </c>
      <c r="I35" s="11">
        <v>676.4</v>
      </c>
      <c r="J35" s="11">
        <v>676.75</v>
      </c>
      <c r="K35" s="15">
        <v>677.64</v>
      </c>
      <c r="L35" s="7">
        <v>3122195</v>
      </c>
      <c r="M35" s="7">
        <v>2115710173.3499999</v>
      </c>
      <c r="N35" s="7">
        <v>51607</v>
      </c>
      <c r="O35" s="7">
        <v>2563573</v>
      </c>
      <c r="P35" s="11">
        <v>82.11</v>
      </c>
    </row>
    <row r="36" spans="1:16" x14ac:dyDescent="0.3">
      <c r="A36" s="7">
        <f t="shared" si="0"/>
        <v>35</v>
      </c>
      <c r="B36" s="7" t="s">
        <v>53</v>
      </c>
      <c r="C36" s="7" t="s">
        <v>52</v>
      </c>
      <c r="D36" s="9">
        <v>41323</v>
      </c>
      <c r="E36" s="11">
        <v>676.75</v>
      </c>
      <c r="F36" s="15">
        <v>678</v>
      </c>
      <c r="G36" s="11">
        <v>680.9</v>
      </c>
      <c r="H36" s="11">
        <v>674</v>
      </c>
      <c r="I36" s="11">
        <v>674.65</v>
      </c>
      <c r="J36" s="11">
        <v>676</v>
      </c>
      <c r="K36" s="15">
        <v>678.76</v>
      </c>
      <c r="L36" s="7">
        <v>2367291</v>
      </c>
      <c r="M36" s="7">
        <v>1606826474.55</v>
      </c>
      <c r="N36" s="7">
        <v>43392</v>
      </c>
      <c r="O36" s="7">
        <v>1939744</v>
      </c>
      <c r="P36" s="11">
        <v>81.94</v>
      </c>
    </row>
    <row r="37" spans="1:16" x14ac:dyDescent="0.3">
      <c r="A37" s="7">
        <f t="shared" si="0"/>
        <v>36</v>
      </c>
      <c r="B37" s="7" t="s">
        <v>53</v>
      </c>
      <c r="C37" s="7" t="s">
        <v>52</v>
      </c>
      <c r="D37" s="9">
        <v>41324</v>
      </c>
      <c r="E37" s="11">
        <v>676</v>
      </c>
      <c r="F37" s="15">
        <v>674.5</v>
      </c>
      <c r="G37" s="11">
        <v>677.4</v>
      </c>
      <c r="H37" s="11">
        <v>671.55</v>
      </c>
      <c r="I37" s="11">
        <v>674.05</v>
      </c>
      <c r="J37" s="11">
        <v>674.8</v>
      </c>
      <c r="K37" s="15">
        <v>675.01</v>
      </c>
      <c r="L37" s="7">
        <v>593703</v>
      </c>
      <c r="M37" s="7">
        <v>400756262.69999999</v>
      </c>
      <c r="N37" s="7">
        <v>15218</v>
      </c>
      <c r="O37" s="7">
        <v>360903</v>
      </c>
      <c r="P37" s="11">
        <v>60.79</v>
      </c>
    </row>
    <row r="38" spans="1:16" x14ac:dyDescent="0.3">
      <c r="A38" s="7">
        <f t="shared" si="0"/>
        <v>37</v>
      </c>
      <c r="B38" s="7" t="s">
        <v>53</v>
      </c>
      <c r="C38" s="7" t="s">
        <v>52</v>
      </c>
      <c r="D38" s="9">
        <v>41325</v>
      </c>
      <c r="E38" s="11">
        <v>674.8</v>
      </c>
      <c r="F38" s="15">
        <v>677.5</v>
      </c>
      <c r="G38" s="11">
        <v>680.8</v>
      </c>
      <c r="H38" s="11">
        <v>674.9</v>
      </c>
      <c r="I38" s="11">
        <v>677.5</v>
      </c>
      <c r="J38" s="11">
        <v>676.95</v>
      </c>
      <c r="K38" s="15">
        <v>677.58</v>
      </c>
      <c r="L38" s="7">
        <v>1715421</v>
      </c>
      <c r="M38" s="7">
        <v>1162336428</v>
      </c>
      <c r="N38" s="7">
        <v>40589</v>
      </c>
      <c r="O38" s="7">
        <v>1314871</v>
      </c>
      <c r="P38" s="11">
        <v>76.650000000000006</v>
      </c>
    </row>
    <row r="39" spans="1:16" x14ac:dyDescent="0.3">
      <c r="A39" s="7">
        <f t="shared" si="0"/>
        <v>38</v>
      </c>
      <c r="B39" s="7" t="s">
        <v>53</v>
      </c>
      <c r="C39" s="7" t="s">
        <v>52</v>
      </c>
      <c r="D39" s="9">
        <v>41326</v>
      </c>
      <c r="E39" s="11">
        <v>676.95</v>
      </c>
      <c r="F39" s="15">
        <v>675</v>
      </c>
      <c r="G39" s="11">
        <v>677.45</v>
      </c>
      <c r="H39" s="11">
        <v>664.05</v>
      </c>
      <c r="I39" s="11">
        <v>664.1</v>
      </c>
      <c r="J39" s="11">
        <v>666.25</v>
      </c>
      <c r="K39" s="15">
        <v>670.63</v>
      </c>
      <c r="L39" s="7">
        <v>2717968</v>
      </c>
      <c r="M39" s="7">
        <v>1822742990.2</v>
      </c>
      <c r="N39" s="7">
        <v>56305</v>
      </c>
      <c r="O39" s="7">
        <v>2095912</v>
      </c>
      <c r="P39" s="11">
        <v>77.11</v>
      </c>
    </row>
    <row r="40" spans="1:16" x14ac:dyDescent="0.3">
      <c r="A40" s="7">
        <f t="shared" si="0"/>
        <v>39</v>
      </c>
      <c r="B40" s="7" t="s">
        <v>53</v>
      </c>
      <c r="C40" s="7" t="s">
        <v>52</v>
      </c>
      <c r="D40" s="9">
        <v>41327</v>
      </c>
      <c r="E40" s="11">
        <v>666.25</v>
      </c>
      <c r="F40" s="15">
        <v>662.2</v>
      </c>
      <c r="G40" s="11">
        <v>666.4</v>
      </c>
      <c r="H40" s="11">
        <v>657.55</v>
      </c>
      <c r="I40" s="11">
        <v>659</v>
      </c>
      <c r="J40" s="11">
        <v>659.3</v>
      </c>
      <c r="K40" s="15">
        <v>662.15</v>
      </c>
      <c r="L40" s="7">
        <v>1927096</v>
      </c>
      <c r="M40" s="7">
        <v>1276024590.8</v>
      </c>
      <c r="N40" s="7">
        <v>55738</v>
      </c>
      <c r="O40" s="7">
        <v>1419966</v>
      </c>
      <c r="P40" s="11">
        <v>73.680000000000007</v>
      </c>
    </row>
    <row r="41" spans="1:16" x14ac:dyDescent="0.3">
      <c r="A41" s="7">
        <f t="shared" si="0"/>
        <v>40</v>
      </c>
      <c r="B41" s="7" t="s">
        <v>53</v>
      </c>
      <c r="C41" s="7" t="s">
        <v>52</v>
      </c>
      <c r="D41" s="9">
        <v>41330</v>
      </c>
      <c r="E41" s="11">
        <v>659.3</v>
      </c>
      <c r="F41" s="15">
        <v>663.25</v>
      </c>
      <c r="G41" s="11">
        <v>665.2</v>
      </c>
      <c r="H41" s="11">
        <v>654.1</v>
      </c>
      <c r="I41" s="11">
        <v>654.45000000000005</v>
      </c>
      <c r="J41" s="11">
        <v>656.45</v>
      </c>
      <c r="K41" s="15">
        <v>659.89</v>
      </c>
      <c r="L41" s="7">
        <v>1888236</v>
      </c>
      <c r="M41" s="7">
        <v>1246025973.55</v>
      </c>
      <c r="N41" s="7">
        <v>52616</v>
      </c>
      <c r="O41" s="7">
        <v>1313512</v>
      </c>
      <c r="P41" s="11">
        <v>69.56</v>
      </c>
    </row>
    <row r="42" spans="1:16" x14ac:dyDescent="0.3">
      <c r="A42" s="7">
        <f t="shared" si="0"/>
        <v>41</v>
      </c>
      <c r="B42" s="7" t="s">
        <v>53</v>
      </c>
      <c r="C42" s="7" t="s">
        <v>52</v>
      </c>
      <c r="D42" s="9">
        <v>41331</v>
      </c>
      <c r="E42" s="11">
        <v>656.45</v>
      </c>
      <c r="F42" s="15">
        <v>654.79999999999995</v>
      </c>
      <c r="G42" s="11">
        <v>663</v>
      </c>
      <c r="H42" s="11">
        <v>645.4</v>
      </c>
      <c r="I42" s="11">
        <v>647.29999999999995</v>
      </c>
      <c r="J42" s="11">
        <v>651.25</v>
      </c>
      <c r="K42" s="15">
        <v>655.20000000000005</v>
      </c>
      <c r="L42" s="7">
        <v>2935660</v>
      </c>
      <c r="M42" s="7">
        <v>1923456841.0999999</v>
      </c>
      <c r="N42" s="7">
        <v>52813</v>
      </c>
      <c r="O42" s="7">
        <v>2185323</v>
      </c>
      <c r="P42" s="11">
        <v>74.44</v>
      </c>
    </row>
    <row r="43" spans="1:16" x14ac:dyDescent="0.3">
      <c r="A43" s="7">
        <f t="shared" si="0"/>
        <v>42</v>
      </c>
      <c r="B43" s="7" t="s">
        <v>53</v>
      </c>
      <c r="C43" s="7" t="s">
        <v>52</v>
      </c>
      <c r="D43" s="9">
        <v>41332</v>
      </c>
      <c r="E43" s="11">
        <v>651.25</v>
      </c>
      <c r="F43" s="15">
        <v>652.29999999999995</v>
      </c>
      <c r="G43" s="11">
        <v>654</v>
      </c>
      <c r="H43" s="11">
        <v>640.9</v>
      </c>
      <c r="I43" s="11">
        <v>644.45000000000005</v>
      </c>
      <c r="J43" s="11">
        <v>642.75</v>
      </c>
      <c r="K43" s="15">
        <v>644.27</v>
      </c>
      <c r="L43" s="7">
        <v>3217834</v>
      </c>
      <c r="M43" s="7">
        <v>2073159260.8</v>
      </c>
      <c r="N43" s="7">
        <v>48842</v>
      </c>
      <c r="O43" s="7">
        <v>2347570</v>
      </c>
      <c r="P43" s="11">
        <v>72.95</v>
      </c>
    </row>
    <row r="44" spans="1:16" x14ac:dyDescent="0.3">
      <c r="A44" s="7">
        <f t="shared" si="0"/>
        <v>43</v>
      </c>
      <c r="B44" s="7" t="s">
        <v>53</v>
      </c>
      <c r="C44" s="7" t="s">
        <v>52</v>
      </c>
      <c r="D44" s="9">
        <v>41333</v>
      </c>
      <c r="E44" s="11">
        <v>642.75</v>
      </c>
      <c r="F44" s="15">
        <v>646.95000000000005</v>
      </c>
      <c r="G44" s="11">
        <v>654.95000000000005</v>
      </c>
      <c r="H44" s="11">
        <v>619.35</v>
      </c>
      <c r="I44" s="11">
        <v>631</v>
      </c>
      <c r="J44" s="11">
        <v>625.35</v>
      </c>
      <c r="K44" s="15">
        <v>632.48</v>
      </c>
      <c r="L44" s="7">
        <v>6971751</v>
      </c>
      <c r="M44" s="7">
        <v>4409512153.1999998</v>
      </c>
      <c r="N44" s="7">
        <v>81502</v>
      </c>
      <c r="O44" s="7">
        <v>4692050</v>
      </c>
      <c r="P44" s="11">
        <v>67.3</v>
      </c>
    </row>
    <row r="45" spans="1:16" x14ac:dyDescent="0.3">
      <c r="A45" s="7">
        <f t="shared" si="0"/>
        <v>44</v>
      </c>
      <c r="B45" s="7" t="s">
        <v>53</v>
      </c>
      <c r="C45" s="7" t="s">
        <v>52</v>
      </c>
      <c r="D45" s="9">
        <v>41334</v>
      </c>
      <c r="E45" s="11">
        <v>625.35</v>
      </c>
      <c r="F45" s="15">
        <v>625</v>
      </c>
      <c r="G45" s="11">
        <v>629.6</v>
      </c>
      <c r="H45" s="11">
        <v>616.29999999999995</v>
      </c>
      <c r="I45" s="11">
        <v>619.45000000000005</v>
      </c>
      <c r="J45" s="11">
        <v>622.5</v>
      </c>
      <c r="K45" s="15">
        <v>623.17999999999995</v>
      </c>
      <c r="L45" s="7">
        <v>4305182</v>
      </c>
      <c r="M45" s="7">
        <v>2682911934.8000002</v>
      </c>
      <c r="N45" s="7">
        <v>89571</v>
      </c>
      <c r="O45" s="7">
        <v>3131207</v>
      </c>
      <c r="P45" s="11">
        <v>72.73</v>
      </c>
    </row>
    <row r="46" spans="1:16" x14ac:dyDescent="0.3">
      <c r="A46" s="7">
        <f t="shared" si="0"/>
        <v>45</v>
      </c>
      <c r="B46" s="7" t="s">
        <v>53</v>
      </c>
      <c r="C46" s="7" t="s">
        <v>52</v>
      </c>
      <c r="D46" s="9">
        <v>41337</v>
      </c>
      <c r="E46" s="11">
        <v>622.5</v>
      </c>
      <c r="F46" s="15">
        <v>620.35</v>
      </c>
      <c r="G46" s="11">
        <v>630.29999999999995</v>
      </c>
      <c r="H46" s="11">
        <v>618</v>
      </c>
      <c r="I46" s="11">
        <v>627.65</v>
      </c>
      <c r="J46" s="11">
        <v>627.65</v>
      </c>
      <c r="K46" s="15">
        <v>623.9</v>
      </c>
      <c r="L46" s="7">
        <v>2992450</v>
      </c>
      <c r="M46" s="7">
        <v>1866985827.7</v>
      </c>
      <c r="N46" s="7">
        <v>55102</v>
      </c>
      <c r="O46" s="7">
        <v>2218218</v>
      </c>
      <c r="P46" s="11">
        <v>74.13</v>
      </c>
    </row>
    <row r="47" spans="1:16" x14ac:dyDescent="0.3">
      <c r="A47" s="7">
        <f t="shared" si="0"/>
        <v>46</v>
      </c>
      <c r="B47" s="7" t="s">
        <v>53</v>
      </c>
      <c r="C47" s="7" t="s">
        <v>52</v>
      </c>
      <c r="D47" s="9">
        <v>41338</v>
      </c>
      <c r="E47" s="11">
        <v>627.65</v>
      </c>
      <c r="F47" s="15">
        <v>630.9</v>
      </c>
      <c r="G47" s="11">
        <v>634.70000000000005</v>
      </c>
      <c r="H47" s="11">
        <v>623.15</v>
      </c>
      <c r="I47" s="11">
        <v>632.70000000000005</v>
      </c>
      <c r="J47" s="11">
        <v>632.95000000000005</v>
      </c>
      <c r="K47" s="15">
        <v>629.59</v>
      </c>
      <c r="L47" s="7">
        <v>2639395</v>
      </c>
      <c r="M47" s="7">
        <v>1661735037.45</v>
      </c>
      <c r="N47" s="7">
        <v>70782</v>
      </c>
      <c r="O47" s="7">
        <v>1741786</v>
      </c>
      <c r="P47" s="11">
        <v>65.989999999999995</v>
      </c>
    </row>
    <row r="48" spans="1:16" x14ac:dyDescent="0.3">
      <c r="A48" s="7">
        <f t="shared" si="0"/>
        <v>47</v>
      </c>
      <c r="B48" s="7" t="s">
        <v>53</v>
      </c>
      <c r="C48" s="7" t="s">
        <v>52</v>
      </c>
      <c r="D48" s="9">
        <v>41339</v>
      </c>
      <c r="E48" s="11">
        <v>632.95000000000005</v>
      </c>
      <c r="F48" s="15">
        <v>634.95000000000005</v>
      </c>
      <c r="G48" s="11">
        <v>637.15</v>
      </c>
      <c r="H48" s="11">
        <v>629</v>
      </c>
      <c r="I48" s="11">
        <v>632.04999999999995</v>
      </c>
      <c r="J48" s="11">
        <v>630.5</v>
      </c>
      <c r="K48" s="15">
        <v>632.95000000000005</v>
      </c>
      <c r="L48" s="7">
        <v>2733329</v>
      </c>
      <c r="M48" s="7">
        <v>1730051777.5999999</v>
      </c>
      <c r="N48" s="7">
        <v>37469</v>
      </c>
      <c r="O48" s="7">
        <v>2026859</v>
      </c>
      <c r="P48" s="11">
        <v>74.150000000000006</v>
      </c>
    </row>
    <row r="49" spans="1:16" x14ac:dyDescent="0.3">
      <c r="A49" s="7">
        <f t="shared" si="0"/>
        <v>48</v>
      </c>
      <c r="B49" s="7" t="s">
        <v>53</v>
      </c>
      <c r="C49" s="7" t="s">
        <v>52</v>
      </c>
      <c r="D49" s="9">
        <v>41340</v>
      </c>
      <c r="E49" s="11">
        <v>630.5</v>
      </c>
      <c r="F49" s="15">
        <v>628.35</v>
      </c>
      <c r="G49" s="11">
        <v>642.95000000000005</v>
      </c>
      <c r="H49" s="11">
        <v>627.15</v>
      </c>
      <c r="I49" s="11">
        <v>641.29999999999995</v>
      </c>
      <c r="J49" s="11">
        <v>641.79999999999995</v>
      </c>
      <c r="K49" s="15">
        <v>633.62</v>
      </c>
      <c r="L49" s="7">
        <v>1487746</v>
      </c>
      <c r="M49" s="7">
        <v>942659130.35000002</v>
      </c>
      <c r="N49" s="7">
        <v>44015</v>
      </c>
      <c r="O49" s="7">
        <v>834212</v>
      </c>
      <c r="P49" s="11">
        <v>56.07</v>
      </c>
    </row>
    <row r="50" spans="1:16" x14ac:dyDescent="0.3">
      <c r="A50" s="7">
        <f t="shared" si="0"/>
        <v>49</v>
      </c>
      <c r="B50" s="7" t="s">
        <v>53</v>
      </c>
      <c r="C50" s="7" t="s">
        <v>52</v>
      </c>
      <c r="D50" s="9">
        <v>41341</v>
      </c>
      <c r="E50" s="11">
        <v>641.79999999999995</v>
      </c>
      <c r="F50" s="15">
        <v>644.20000000000005</v>
      </c>
      <c r="G50" s="11">
        <v>660</v>
      </c>
      <c r="H50" s="11">
        <v>643.4</v>
      </c>
      <c r="I50" s="11">
        <v>656.25</v>
      </c>
      <c r="J50" s="11">
        <v>657.3</v>
      </c>
      <c r="K50" s="15">
        <v>650.79999999999995</v>
      </c>
      <c r="L50" s="7">
        <v>2649215</v>
      </c>
      <c r="M50" s="7">
        <v>1724121766</v>
      </c>
      <c r="N50" s="7">
        <v>98646</v>
      </c>
      <c r="O50" s="7">
        <v>2037212</v>
      </c>
      <c r="P50" s="11">
        <v>76.900000000000006</v>
      </c>
    </row>
    <row r="51" spans="1:16" x14ac:dyDescent="0.3">
      <c r="A51" s="7">
        <f t="shared" si="0"/>
        <v>50</v>
      </c>
      <c r="B51" s="7" t="s">
        <v>53</v>
      </c>
      <c r="C51" s="7" t="s">
        <v>52</v>
      </c>
      <c r="D51" s="9">
        <v>41344</v>
      </c>
      <c r="E51" s="11">
        <v>657.3</v>
      </c>
      <c r="F51" s="15">
        <v>657.3</v>
      </c>
      <c r="G51" s="11">
        <v>659.7</v>
      </c>
      <c r="H51" s="11">
        <v>650.25</v>
      </c>
      <c r="I51" s="11">
        <v>654.04999999999995</v>
      </c>
      <c r="J51" s="11">
        <v>655.25</v>
      </c>
      <c r="K51" s="15">
        <v>654.72</v>
      </c>
      <c r="L51" s="7">
        <v>2126146</v>
      </c>
      <c r="M51" s="7">
        <v>1392040416.4000001</v>
      </c>
      <c r="N51" s="7">
        <v>35062</v>
      </c>
      <c r="O51" s="7">
        <v>1385441</v>
      </c>
      <c r="P51" s="11">
        <v>65.16</v>
      </c>
    </row>
    <row r="52" spans="1:16" x14ac:dyDescent="0.3">
      <c r="A52" s="7">
        <f t="shared" si="0"/>
        <v>51</v>
      </c>
      <c r="B52" s="7" t="s">
        <v>53</v>
      </c>
      <c r="C52" s="7" t="s">
        <v>52</v>
      </c>
      <c r="D52" s="9">
        <v>41345</v>
      </c>
      <c r="E52" s="11">
        <v>655.25</v>
      </c>
      <c r="F52" s="15">
        <v>653</v>
      </c>
      <c r="G52" s="11">
        <v>655.7</v>
      </c>
      <c r="H52" s="11">
        <v>640.1</v>
      </c>
      <c r="I52" s="11">
        <v>643</v>
      </c>
      <c r="J52" s="11">
        <v>644</v>
      </c>
      <c r="K52" s="15">
        <v>646.89</v>
      </c>
      <c r="L52" s="7">
        <v>1723931</v>
      </c>
      <c r="M52" s="7">
        <v>1115193290.75</v>
      </c>
      <c r="N52" s="7">
        <v>37845</v>
      </c>
      <c r="O52" s="7">
        <v>1160309</v>
      </c>
      <c r="P52" s="11">
        <v>67.31</v>
      </c>
    </row>
    <row r="53" spans="1:16" x14ac:dyDescent="0.3">
      <c r="A53" s="7">
        <f t="shared" si="0"/>
        <v>52</v>
      </c>
      <c r="B53" s="7" t="s">
        <v>53</v>
      </c>
      <c r="C53" s="7" t="s">
        <v>52</v>
      </c>
      <c r="D53" s="9">
        <v>41346</v>
      </c>
      <c r="E53" s="11">
        <v>644</v>
      </c>
      <c r="F53" s="15">
        <v>641.04999999999995</v>
      </c>
      <c r="G53" s="11">
        <v>645.9</v>
      </c>
      <c r="H53" s="11">
        <v>632.20000000000005</v>
      </c>
      <c r="I53" s="11">
        <v>636</v>
      </c>
      <c r="J53" s="11">
        <v>634.9</v>
      </c>
      <c r="K53" s="15">
        <v>638.04</v>
      </c>
      <c r="L53" s="7">
        <v>1978343</v>
      </c>
      <c r="M53" s="7">
        <v>1262258328.5999999</v>
      </c>
      <c r="N53" s="7">
        <v>45346</v>
      </c>
      <c r="O53" s="7">
        <v>1179522</v>
      </c>
      <c r="P53" s="11">
        <v>59.62</v>
      </c>
    </row>
    <row r="54" spans="1:16" x14ac:dyDescent="0.3">
      <c r="A54" s="7">
        <f t="shared" si="0"/>
        <v>53</v>
      </c>
      <c r="B54" s="7" t="s">
        <v>53</v>
      </c>
      <c r="C54" s="7" t="s">
        <v>52</v>
      </c>
      <c r="D54" s="9">
        <v>41347</v>
      </c>
      <c r="E54" s="11">
        <v>634.9</v>
      </c>
      <c r="F54" s="15">
        <v>634.9</v>
      </c>
      <c r="G54" s="11">
        <v>653.5</v>
      </c>
      <c r="H54" s="11">
        <v>615.35</v>
      </c>
      <c r="I54" s="11">
        <v>651.45000000000005</v>
      </c>
      <c r="J54" s="11">
        <v>649.25</v>
      </c>
      <c r="K54" s="15">
        <v>636.75</v>
      </c>
      <c r="L54" s="7">
        <v>7978609</v>
      </c>
      <c r="M54" s="7">
        <v>5080403873.5</v>
      </c>
      <c r="N54" s="7">
        <v>160979</v>
      </c>
      <c r="O54" s="7">
        <v>4189536</v>
      </c>
      <c r="P54" s="11">
        <v>52.51</v>
      </c>
    </row>
    <row r="55" spans="1:16" x14ac:dyDescent="0.3">
      <c r="A55" s="7">
        <f t="shared" si="0"/>
        <v>54</v>
      </c>
      <c r="B55" s="7" t="s">
        <v>53</v>
      </c>
      <c r="C55" s="7" t="s">
        <v>52</v>
      </c>
      <c r="D55" s="9">
        <v>41348</v>
      </c>
      <c r="E55" s="11">
        <v>649.25</v>
      </c>
      <c r="F55" s="15">
        <v>645</v>
      </c>
      <c r="G55" s="11">
        <v>649.9</v>
      </c>
      <c r="H55" s="11">
        <v>633.79999999999995</v>
      </c>
      <c r="I55" s="11">
        <v>641.85</v>
      </c>
      <c r="J55" s="11">
        <v>639.4</v>
      </c>
      <c r="K55" s="15">
        <v>640.42999999999995</v>
      </c>
      <c r="L55" s="7">
        <v>3859902</v>
      </c>
      <c r="M55" s="7">
        <v>2471978291.9499998</v>
      </c>
      <c r="N55" s="7">
        <v>72965</v>
      </c>
      <c r="O55" s="7">
        <v>2106391</v>
      </c>
      <c r="P55" s="11">
        <v>54.57</v>
      </c>
    </row>
    <row r="56" spans="1:16" x14ac:dyDescent="0.3">
      <c r="A56" s="7">
        <f t="shared" si="0"/>
        <v>55</v>
      </c>
      <c r="B56" s="7" t="s">
        <v>53</v>
      </c>
      <c r="C56" s="7" t="s">
        <v>52</v>
      </c>
      <c r="D56" s="9">
        <v>41351</v>
      </c>
      <c r="E56" s="11">
        <v>639.4</v>
      </c>
      <c r="F56" s="15">
        <v>633</v>
      </c>
      <c r="G56" s="11">
        <v>654</v>
      </c>
      <c r="H56" s="11">
        <v>630</v>
      </c>
      <c r="I56" s="11">
        <v>640.54999999999995</v>
      </c>
      <c r="J56" s="11">
        <v>643.29999999999995</v>
      </c>
      <c r="K56" s="15">
        <v>642.5</v>
      </c>
      <c r="L56" s="7">
        <v>4390481</v>
      </c>
      <c r="M56" s="7">
        <v>2820870503.6500001</v>
      </c>
      <c r="N56" s="7">
        <v>88968</v>
      </c>
      <c r="O56" s="7">
        <v>2889252</v>
      </c>
      <c r="P56" s="11">
        <v>65.81</v>
      </c>
    </row>
    <row r="57" spans="1:16" x14ac:dyDescent="0.3">
      <c r="A57" s="7">
        <f t="shared" si="0"/>
        <v>56</v>
      </c>
      <c r="B57" s="7" t="s">
        <v>53</v>
      </c>
      <c r="C57" s="7" t="s">
        <v>52</v>
      </c>
      <c r="D57" s="9">
        <v>41352</v>
      </c>
      <c r="E57" s="11">
        <v>643.29999999999995</v>
      </c>
      <c r="F57" s="15">
        <v>643</v>
      </c>
      <c r="G57" s="11">
        <v>643.79999999999995</v>
      </c>
      <c r="H57" s="11">
        <v>624</v>
      </c>
      <c r="I57" s="11">
        <v>632.25</v>
      </c>
      <c r="J57" s="11">
        <v>631.54999999999995</v>
      </c>
      <c r="K57" s="15">
        <v>633.28</v>
      </c>
      <c r="L57" s="7">
        <v>5007115</v>
      </c>
      <c r="M57" s="7">
        <v>3170910359.8000002</v>
      </c>
      <c r="N57" s="7">
        <v>60287</v>
      </c>
      <c r="O57" s="7">
        <v>3200214</v>
      </c>
      <c r="P57" s="11">
        <v>63.91</v>
      </c>
    </row>
    <row r="58" spans="1:16" x14ac:dyDescent="0.3">
      <c r="A58" s="7">
        <f t="shared" si="0"/>
        <v>57</v>
      </c>
      <c r="B58" s="7" t="s">
        <v>53</v>
      </c>
      <c r="C58" s="7" t="s">
        <v>52</v>
      </c>
      <c r="D58" s="9">
        <v>41353</v>
      </c>
      <c r="E58" s="11">
        <v>631.54999999999995</v>
      </c>
      <c r="F58" s="15">
        <v>632</v>
      </c>
      <c r="G58" s="11">
        <v>633.45000000000005</v>
      </c>
      <c r="H58" s="11">
        <v>621</v>
      </c>
      <c r="I58" s="11">
        <v>624.54999999999995</v>
      </c>
      <c r="J58" s="11">
        <v>625.5</v>
      </c>
      <c r="K58" s="15">
        <v>626.6</v>
      </c>
      <c r="L58" s="7">
        <v>2834109</v>
      </c>
      <c r="M58" s="7">
        <v>1775844636.95</v>
      </c>
      <c r="N58" s="7">
        <v>43985</v>
      </c>
      <c r="O58" s="7">
        <v>1917771</v>
      </c>
      <c r="P58" s="11">
        <v>67.67</v>
      </c>
    </row>
    <row r="59" spans="1:16" x14ac:dyDescent="0.3">
      <c r="A59" s="7">
        <f t="shared" si="0"/>
        <v>58</v>
      </c>
      <c r="B59" s="7" t="s">
        <v>53</v>
      </c>
      <c r="C59" s="7" t="s">
        <v>52</v>
      </c>
      <c r="D59" s="9">
        <v>41354</v>
      </c>
      <c r="E59" s="11">
        <v>625.5</v>
      </c>
      <c r="F59" s="15">
        <v>622.65</v>
      </c>
      <c r="G59" s="11">
        <v>628.79999999999995</v>
      </c>
      <c r="H59" s="11">
        <v>603.75</v>
      </c>
      <c r="I59" s="11">
        <v>604</v>
      </c>
      <c r="J59" s="11">
        <v>607</v>
      </c>
      <c r="K59" s="15">
        <v>615.25</v>
      </c>
      <c r="L59" s="7">
        <v>3613147</v>
      </c>
      <c r="M59" s="7">
        <v>2222982026.4499998</v>
      </c>
      <c r="N59" s="7">
        <v>71038</v>
      </c>
      <c r="O59" s="7">
        <v>2519089</v>
      </c>
      <c r="P59" s="11">
        <v>69.72</v>
      </c>
    </row>
    <row r="60" spans="1:16" x14ac:dyDescent="0.3">
      <c r="A60" s="7">
        <f t="shared" si="0"/>
        <v>59</v>
      </c>
      <c r="B60" s="7" t="s">
        <v>53</v>
      </c>
      <c r="C60" s="7" t="s">
        <v>52</v>
      </c>
      <c r="D60" s="9">
        <v>41355</v>
      </c>
      <c r="E60" s="11">
        <v>607</v>
      </c>
      <c r="F60" s="15">
        <v>609</v>
      </c>
      <c r="G60" s="11">
        <v>614.6</v>
      </c>
      <c r="H60" s="11">
        <v>602.6</v>
      </c>
      <c r="I60" s="11">
        <v>604</v>
      </c>
      <c r="J60" s="11">
        <v>605.25</v>
      </c>
      <c r="K60" s="15">
        <v>610.02</v>
      </c>
      <c r="L60" s="7">
        <v>7381475</v>
      </c>
      <c r="M60" s="7">
        <v>4502832821.6000004</v>
      </c>
      <c r="N60" s="7">
        <v>109371</v>
      </c>
      <c r="O60" s="7">
        <v>6044950</v>
      </c>
      <c r="P60" s="11">
        <v>81.89</v>
      </c>
    </row>
    <row r="61" spans="1:16" x14ac:dyDescent="0.3">
      <c r="A61" s="7">
        <f t="shared" si="0"/>
        <v>60</v>
      </c>
      <c r="B61" s="7" t="s">
        <v>53</v>
      </c>
      <c r="C61" s="7" t="s">
        <v>52</v>
      </c>
      <c r="D61" s="9">
        <v>41358</v>
      </c>
      <c r="E61" s="11">
        <v>605.25</v>
      </c>
      <c r="F61" s="15">
        <v>611</v>
      </c>
      <c r="G61" s="11">
        <v>613.35</v>
      </c>
      <c r="H61" s="11">
        <v>607.54999999999995</v>
      </c>
      <c r="I61" s="11">
        <v>611</v>
      </c>
      <c r="J61" s="11">
        <v>609.4</v>
      </c>
      <c r="K61" s="15">
        <v>610.39</v>
      </c>
      <c r="L61" s="7">
        <v>6799744</v>
      </c>
      <c r="M61" s="7">
        <v>4150517613.4499998</v>
      </c>
      <c r="N61" s="7">
        <v>90626</v>
      </c>
      <c r="O61" s="7">
        <v>5912815</v>
      </c>
      <c r="P61" s="11">
        <v>86.96</v>
      </c>
    </row>
    <row r="62" spans="1:16" x14ac:dyDescent="0.3">
      <c r="A62" s="7">
        <f t="shared" si="0"/>
        <v>61</v>
      </c>
      <c r="B62" s="7" t="s">
        <v>53</v>
      </c>
      <c r="C62" s="7" t="s">
        <v>52</v>
      </c>
      <c r="D62" s="9">
        <v>41359</v>
      </c>
      <c r="E62" s="11">
        <v>609.4</v>
      </c>
      <c r="F62" s="15">
        <v>606</v>
      </c>
      <c r="G62" s="11">
        <v>617.5</v>
      </c>
      <c r="H62" s="11">
        <v>602.54999999999995</v>
      </c>
      <c r="I62" s="11">
        <v>612.95000000000005</v>
      </c>
      <c r="J62" s="11">
        <v>614.5</v>
      </c>
      <c r="K62" s="15">
        <v>613.46</v>
      </c>
      <c r="L62" s="7">
        <v>3318601</v>
      </c>
      <c r="M62" s="7">
        <v>2035816513.1500001</v>
      </c>
      <c r="N62" s="7">
        <v>69047</v>
      </c>
      <c r="O62" s="7">
        <v>2557052</v>
      </c>
      <c r="P62" s="11">
        <v>77.05</v>
      </c>
    </row>
    <row r="63" spans="1:16" x14ac:dyDescent="0.3">
      <c r="A63" s="7">
        <f t="shared" si="0"/>
        <v>62</v>
      </c>
      <c r="B63" s="7" t="s">
        <v>53</v>
      </c>
      <c r="C63" s="7" t="s">
        <v>52</v>
      </c>
      <c r="D63" s="9">
        <v>41361</v>
      </c>
      <c r="E63" s="11">
        <v>614.5</v>
      </c>
      <c r="F63" s="15">
        <v>616.5</v>
      </c>
      <c r="G63" s="11">
        <v>631.15</v>
      </c>
      <c r="H63" s="11">
        <v>606.95000000000005</v>
      </c>
      <c r="I63" s="11">
        <v>627.1</v>
      </c>
      <c r="J63" s="11">
        <v>625.35</v>
      </c>
      <c r="K63" s="15">
        <v>616.20000000000005</v>
      </c>
      <c r="L63" s="7">
        <v>4874023</v>
      </c>
      <c r="M63" s="7">
        <v>3003378965.25</v>
      </c>
      <c r="N63" s="7">
        <v>123907</v>
      </c>
      <c r="O63" s="7">
        <v>3649945</v>
      </c>
      <c r="P63" s="11">
        <v>74.89</v>
      </c>
    </row>
    <row r="64" spans="1:16" x14ac:dyDescent="0.3">
      <c r="A64" s="7">
        <f t="shared" si="0"/>
        <v>63</v>
      </c>
      <c r="B64" s="7" t="s">
        <v>53</v>
      </c>
      <c r="C64" s="7" t="s">
        <v>52</v>
      </c>
      <c r="D64" s="9">
        <v>41365</v>
      </c>
      <c r="E64" s="11">
        <v>625.35</v>
      </c>
      <c r="F64" s="15">
        <v>624.65</v>
      </c>
      <c r="G64" s="11">
        <v>629</v>
      </c>
      <c r="H64" s="11">
        <v>621</v>
      </c>
      <c r="I64" s="11">
        <v>624.9</v>
      </c>
      <c r="J64" s="11">
        <v>623.85</v>
      </c>
      <c r="K64" s="15">
        <v>624.98</v>
      </c>
      <c r="L64" s="7">
        <v>1677193</v>
      </c>
      <c r="M64" s="7">
        <v>1048214120.2</v>
      </c>
      <c r="N64" s="7">
        <v>35899</v>
      </c>
      <c r="O64" s="7">
        <v>1156138</v>
      </c>
      <c r="P64" s="11">
        <v>68.930000000000007</v>
      </c>
    </row>
    <row r="65" spans="1:16" x14ac:dyDescent="0.3">
      <c r="A65" s="7">
        <f t="shared" si="0"/>
        <v>64</v>
      </c>
      <c r="B65" s="7" t="s">
        <v>53</v>
      </c>
      <c r="C65" s="7" t="s">
        <v>52</v>
      </c>
      <c r="D65" s="9">
        <v>41366</v>
      </c>
      <c r="E65" s="11">
        <v>623.85</v>
      </c>
      <c r="F65" s="15">
        <v>625</v>
      </c>
      <c r="G65" s="11">
        <v>634.29999999999995</v>
      </c>
      <c r="H65" s="11">
        <v>617.9</v>
      </c>
      <c r="I65" s="11">
        <v>628.15</v>
      </c>
      <c r="J65" s="11">
        <v>629.9</v>
      </c>
      <c r="K65" s="15">
        <v>627.54</v>
      </c>
      <c r="L65" s="7">
        <v>1714355</v>
      </c>
      <c r="M65" s="7">
        <v>1075831091.6500001</v>
      </c>
      <c r="N65" s="7">
        <v>36961</v>
      </c>
      <c r="O65" s="7">
        <v>1080644</v>
      </c>
      <c r="P65" s="11">
        <v>63.04</v>
      </c>
    </row>
    <row r="66" spans="1:16" x14ac:dyDescent="0.3">
      <c r="A66" s="7">
        <f t="shared" si="0"/>
        <v>65</v>
      </c>
      <c r="B66" s="7" t="s">
        <v>53</v>
      </c>
      <c r="C66" s="7" t="s">
        <v>52</v>
      </c>
      <c r="D66" s="9">
        <v>41367</v>
      </c>
      <c r="E66" s="11">
        <v>629.9</v>
      </c>
      <c r="F66" s="15">
        <v>628</v>
      </c>
      <c r="G66" s="11">
        <v>631.65</v>
      </c>
      <c r="H66" s="11">
        <v>619.5</v>
      </c>
      <c r="I66" s="11">
        <v>620.9</v>
      </c>
      <c r="J66" s="11">
        <v>623.65</v>
      </c>
      <c r="K66" s="15">
        <v>627.57000000000005</v>
      </c>
      <c r="L66" s="7">
        <v>1675904</v>
      </c>
      <c r="M66" s="7">
        <v>1051745788.35</v>
      </c>
      <c r="N66" s="7">
        <v>44228</v>
      </c>
      <c r="O66" s="7">
        <v>1066119</v>
      </c>
      <c r="P66" s="11">
        <v>63.61</v>
      </c>
    </row>
    <row r="67" spans="1:16" x14ac:dyDescent="0.3">
      <c r="A67" s="7">
        <f t="shared" si="0"/>
        <v>66</v>
      </c>
      <c r="B67" s="7" t="s">
        <v>53</v>
      </c>
      <c r="C67" s="7" t="s">
        <v>52</v>
      </c>
      <c r="D67" s="9">
        <v>41368</v>
      </c>
      <c r="E67" s="11">
        <v>623.65</v>
      </c>
      <c r="F67" s="15">
        <v>618.79999999999995</v>
      </c>
      <c r="G67" s="11">
        <v>623.4</v>
      </c>
      <c r="H67" s="11">
        <v>613.45000000000005</v>
      </c>
      <c r="I67" s="11">
        <v>614.95000000000005</v>
      </c>
      <c r="J67" s="11">
        <v>616.15</v>
      </c>
      <c r="K67" s="15">
        <v>618.67999999999995</v>
      </c>
      <c r="L67" s="7">
        <v>2045496</v>
      </c>
      <c r="M67" s="7">
        <v>1265506070.25</v>
      </c>
      <c r="N67" s="7">
        <v>50165</v>
      </c>
      <c r="O67" s="7">
        <v>1325048</v>
      </c>
      <c r="P67" s="11">
        <v>64.78</v>
      </c>
    </row>
    <row r="68" spans="1:16" x14ac:dyDescent="0.3">
      <c r="A68" s="7">
        <f t="shared" ref="A68:A131" si="1">A67+1</f>
        <v>67</v>
      </c>
      <c r="B68" s="7" t="s">
        <v>53</v>
      </c>
      <c r="C68" s="7" t="s">
        <v>52</v>
      </c>
      <c r="D68" s="9">
        <v>41369</v>
      </c>
      <c r="E68" s="11">
        <v>616.15</v>
      </c>
      <c r="F68" s="15">
        <v>614.95000000000005</v>
      </c>
      <c r="G68" s="11">
        <v>626.4</v>
      </c>
      <c r="H68" s="11">
        <v>613.4</v>
      </c>
      <c r="I68" s="11">
        <v>623.15</v>
      </c>
      <c r="J68" s="11">
        <v>620.95000000000005</v>
      </c>
      <c r="K68" s="15">
        <v>620.04</v>
      </c>
      <c r="L68" s="7">
        <v>3239980</v>
      </c>
      <c r="M68" s="7">
        <v>2008904820.5999999</v>
      </c>
      <c r="N68" s="7">
        <v>59204</v>
      </c>
      <c r="O68" s="7">
        <v>2080440</v>
      </c>
      <c r="P68" s="11">
        <v>64.209999999999994</v>
      </c>
    </row>
    <row r="69" spans="1:16" x14ac:dyDescent="0.3">
      <c r="A69" s="7">
        <f t="shared" si="1"/>
        <v>68</v>
      </c>
      <c r="B69" s="7" t="s">
        <v>53</v>
      </c>
      <c r="C69" s="7" t="s">
        <v>52</v>
      </c>
      <c r="D69" s="9">
        <v>41372</v>
      </c>
      <c r="E69" s="11">
        <v>620.95000000000005</v>
      </c>
      <c r="F69" s="15">
        <v>618.95000000000005</v>
      </c>
      <c r="G69" s="11">
        <v>628.95000000000005</v>
      </c>
      <c r="H69" s="11">
        <v>617.75</v>
      </c>
      <c r="I69" s="11">
        <v>625</v>
      </c>
      <c r="J69" s="11">
        <v>624.45000000000005</v>
      </c>
      <c r="K69" s="15">
        <v>623.67999999999995</v>
      </c>
      <c r="L69" s="7">
        <v>2163032</v>
      </c>
      <c r="M69" s="7">
        <v>1349049339.05</v>
      </c>
      <c r="N69" s="7">
        <v>37657</v>
      </c>
      <c r="O69" s="7">
        <v>1595630</v>
      </c>
      <c r="P69" s="11">
        <v>73.77</v>
      </c>
    </row>
    <row r="70" spans="1:16" x14ac:dyDescent="0.3">
      <c r="A70" s="7">
        <f t="shared" si="1"/>
        <v>69</v>
      </c>
      <c r="B70" s="7" t="s">
        <v>53</v>
      </c>
      <c r="C70" s="7" t="s">
        <v>52</v>
      </c>
      <c r="D70" s="9">
        <v>41373</v>
      </c>
      <c r="E70" s="11">
        <v>624.45000000000005</v>
      </c>
      <c r="F70" s="15">
        <v>628.1</v>
      </c>
      <c r="G70" s="11">
        <v>628.1</v>
      </c>
      <c r="H70" s="11">
        <v>617.4</v>
      </c>
      <c r="I70" s="11">
        <v>620.6</v>
      </c>
      <c r="J70" s="11">
        <v>620.6</v>
      </c>
      <c r="K70" s="15">
        <v>622.66999999999996</v>
      </c>
      <c r="L70" s="7">
        <v>3690102</v>
      </c>
      <c r="M70" s="7">
        <v>2297705028.5</v>
      </c>
      <c r="N70" s="7">
        <v>42060</v>
      </c>
      <c r="O70" s="7">
        <v>2879932</v>
      </c>
      <c r="P70" s="11">
        <v>78.040000000000006</v>
      </c>
    </row>
    <row r="71" spans="1:16" x14ac:dyDescent="0.3">
      <c r="A71" s="7">
        <f t="shared" si="1"/>
        <v>70</v>
      </c>
      <c r="B71" s="7" t="s">
        <v>53</v>
      </c>
      <c r="C71" s="7" t="s">
        <v>52</v>
      </c>
      <c r="D71" s="9">
        <v>41374</v>
      </c>
      <c r="E71" s="11">
        <v>620.6</v>
      </c>
      <c r="F71" s="15">
        <v>626.79999999999995</v>
      </c>
      <c r="G71" s="11">
        <v>633.65</v>
      </c>
      <c r="H71" s="11">
        <v>618.95000000000005</v>
      </c>
      <c r="I71" s="11">
        <v>628</v>
      </c>
      <c r="J71" s="11">
        <v>632</v>
      </c>
      <c r="K71" s="15">
        <v>626.42999999999995</v>
      </c>
      <c r="L71" s="7">
        <v>3786126</v>
      </c>
      <c r="M71" s="7">
        <v>2371742867.0999999</v>
      </c>
      <c r="N71" s="7">
        <v>47208</v>
      </c>
      <c r="O71" s="7">
        <v>3181289</v>
      </c>
      <c r="P71" s="11">
        <v>84.02</v>
      </c>
    </row>
    <row r="72" spans="1:16" x14ac:dyDescent="0.3">
      <c r="A72" s="7">
        <f t="shared" si="1"/>
        <v>71</v>
      </c>
      <c r="B72" s="7" t="s">
        <v>53</v>
      </c>
      <c r="C72" s="7" t="s">
        <v>52</v>
      </c>
      <c r="D72" s="9">
        <v>41375</v>
      </c>
      <c r="E72" s="11">
        <v>632</v>
      </c>
      <c r="F72" s="15">
        <v>632.5</v>
      </c>
      <c r="G72" s="11">
        <v>642</v>
      </c>
      <c r="H72" s="11">
        <v>631.9</v>
      </c>
      <c r="I72" s="11">
        <v>639.1</v>
      </c>
      <c r="J72" s="11">
        <v>639.25</v>
      </c>
      <c r="K72" s="15">
        <v>637.77</v>
      </c>
      <c r="L72" s="7">
        <v>6266517</v>
      </c>
      <c r="M72" s="7">
        <v>3996595537</v>
      </c>
      <c r="N72" s="7">
        <v>80287</v>
      </c>
      <c r="O72" s="7">
        <v>5105286</v>
      </c>
      <c r="P72" s="11">
        <v>81.47</v>
      </c>
    </row>
    <row r="73" spans="1:16" x14ac:dyDescent="0.3">
      <c r="A73" s="7">
        <f t="shared" si="1"/>
        <v>72</v>
      </c>
      <c r="B73" s="7" t="s">
        <v>53</v>
      </c>
      <c r="C73" s="7" t="s">
        <v>52</v>
      </c>
      <c r="D73" s="9">
        <v>41376</v>
      </c>
      <c r="E73" s="11">
        <v>639.25</v>
      </c>
      <c r="F73" s="15">
        <v>636.1</v>
      </c>
      <c r="G73" s="11">
        <v>645.85</v>
      </c>
      <c r="H73" s="11">
        <v>636.1</v>
      </c>
      <c r="I73" s="11">
        <v>641.29999999999995</v>
      </c>
      <c r="J73" s="11">
        <v>643.70000000000005</v>
      </c>
      <c r="K73" s="15">
        <v>641.62</v>
      </c>
      <c r="L73" s="7">
        <v>3801520</v>
      </c>
      <c r="M73" s="7">
        <v>2439136745.3499999</v>
      </c>
      <c r="N73" s="7">
        <v>63760</v>
      </c>
      <c r="O73" s="7">
        <v>3111744</v>
      </c>
      <c r="P73" s="11">
        <v>81.86</v>
      </c>
    </row>
    <row r="74" spans="1:16" x14ac:dyDescent="0.3">
      <c r="A74" s="7">
        <f t="shared" si="1"/>
        <v>73</v>
      </c>
      <c r="B74" s="7" t="s">
        <v>53</v>
      </c>
      <c r="C74" s="7" t="s">
        <v>52</v>
      </c>
      <c r="D74" s="9">
        <v>41379</v>
      </c>
      <c r="E74" s="11">
        <v>643.70000000000005</v>
      </c>
      <c r="F74" s="15">
        <v>642.1</v>
      </c>
      <c r="G74" s="11">
        <v>643.45000000000005</v>
      </c>
      <c r="H74" s="11">
        <v>635</v>
      </c>
      <c r="I74" s="11">
        <v>641.29999999999995</v>
      </c>
      <c r="J74" s="11">
        <v>641.54999999999995</v>
      </c>
      <c r="K74" s="15">
        <v>639.55999999999995</v>
      </c>
      <c r="L74" s="7">
        <v>3980942</v>
      </c>
      <c r="M74" s="7">
        <v>2546057729.3499999</v>
      </c>
      <c r="N74" s="7">
        <v>107721</v>
      </c>
      <c r="O74" s="7">
        <v>3167156</v>
      </c>
      <c r="P74" s="11">
        <v>79.56</v>
      </c>
    </row>
    <row r="75" spans="1:16" x14ac:dyDescent="0.3">
      <c r="A75" s="7">
        <f t="shared" si="1"/>
        <v>74</v>
      </c>
      <c r="B75" s="7" t="s">
        <v>53</v>
      </c>
      <c r="C75" s="7" t="s">
        <v>52</v>
      </c>
      <c r="D75" s="9">
        <v>41380</v>
      </c>
      <c r="E75" s="11">
        <v>641.54999999999995</v>
      </c>
      <c r="F75" s="15">
        <v>643</v>
      </c>
      <c r="G75" s="11">
        <v>665.85</v>
      </c>
      <c r="H75" s="11">
        <v>642.35</v>
      </c>
      <c r="I75" s="11">
        <v>665.85</v>
      </c>
      <c r="J75" s="11">
        <v>663.35</v>
      </c>
      <c r="K75" s="15">
        <v>659.02</v>
      </c>
      <c r="L75" s="7">
        <v>3435078</v>
      </c>
      <c r="M75" s="7">
        <v>2263770960.5999999</v>
      </c>
      <c r="N75" s="7">
        <v>110219</v>
      </c>
      <c r="O75" s="7">
        <v>2545849</v>
      </c>
      <c r="P75" s="11">
        <v>74.11</v>
      </c>
    </row>
    <row r="76" spans="1:16" x14ac:dyDescent="0.3">
      <c r="A76" s="7">
        <f t="shared" si="1"/>
        <v>75</v>
      </c>
      <c r="B76" s="7" t="s">
        <v>53</v>
      </c>
      <c r="C76" s="7" t="s">
        <v>52</v>
      </c>
      <c r="D76" s="9">
        <v>41381</v>
      </c>
      <c r="E76" s="11">
        <v>663.35</v>
      </c>
      <c r="F76" s="15">
        <v>665</v>
      </c>
      <c r="G76" s="11">
        <v>671.85</v>
      </c>
      <c r="H76" s="11">
        <v>656.8</v>
      </c>
      <c r="I76" s="11">
        <v>660.65</v>
      </c>
      <c r="J76" s="11">
        <v>660.1</v>
      </c>
      <c r="K76" s="15">
        <v>663.79</v>
      </c>
      <c r="L76" s="7">
        <v>3739237</v>
      </c>
      <c r="M76" s="7">
        <v>2482059400.75</v>
      </c>
      <c r="N76" s="7">
        <v>61007</v>
      </c>
      <c r="O76" s="7">
        <v>2681121</v>
      </c>
      <c r="P76" s="11">
        <v>71.7</v>
      </c>
    </row>
    <row r="77" spans="1:16" x14ac:dyDescent="0.3">
      <c r="A77" s="7">
        <f t="shared" si="1"/>
        <v>76</v>
      </c>
      <c r="B77" s="7" t="s">
        <v>53</v>
      </c>
      <c r="C77" s="7" t="s">
        <v>52</v>
      </c>
      <c r="D77" s="9">
        <v>41382</v>
      </c>
      <c r="E77" s="11">
        <v>660.1</v>
      </c>
      <c r="F77" s="15">
        <v>654</v>
      </c>
      <c r="G77" s="11">
        <v>675.4</v>
      </c>
      <c r="H77" s="11">
        <v>654</v>
      </c>
      <c r="I77" s="11">
        <v>673</v>
      </c>
      <c r="J77" s="11">
        <v>673.6</v>
      </c>
      <c r="K77" s="15">
        <v>666.69</v>
      </c>
      <c r="L77" s="7">
        <v>2305946</v>
      </c>
      <c r="M77" s="7">
        <v>1537356837.0999999</v>
      </c>
      <c r="N77" s="7">
        <v>62214</v>
      </c>
      <c r="O77" s="7">
        <v>1508462</v>
      </c>
      <c r="P77" s="11">
        <v>65.42</v>
      </c>
    </row>
    <row r="78" spans="1:16" x14ac:dyDescent="0.3">
      <c r="A78" s="7">
        <f t="shared" si="1"/>
        <v>77</v>
      </c>
      <c r="B78" s="7" t="s">
        <v>53</v>
      </c>
      <c r="C78" s="7" t="s">
        <v>52</v>
      </c>
      <c r="D78" s="9">
        <v>41386</v>
      </c>
      <c r="E78" s="11">
        <v>673.6</v>
      </c>
      <c r="F78" s="15">
        <v>674.7</v>
      </c>
      <c r="G78" s="11">
        <v>702</v>
      </c>
      <c r="H78" s="11">
        <v>674.7</v>
      </c>
      <c r="I78" s="11">
        <v>701.35</v>
      </c>
      <c r="J78" s="11">
        <v>698.3</v>
      </c>
      <c r="K78" s="15">
        <v>695.16</v>
      </c>
      <c r="L78" s="7">
        <v>4965038</v>
      </c>
      <c r="M78" s="7">
        <v>3451472431.6999998</v>
      </c>
      <c r="N78" s="7">
        <v>93464</v>
      </c>
      <c r="O78" s="7">
        <v>3542678</v>
      </c>
      <c r="P78" s="11">
        <v>71.349999999999994</v>
      </c>
    </row>
    <row r="79" spans="1:16" x14ac:dyDescent="0.3">
      <c r="A79" s="7">
        <f t="shared" si="1"/>
        <v>78</v>
      </c>
      <c r="B79" s="7" t="s">
        <v>53</v>
      </c>
      <c r="C79" s="7" t="s">
        <v>52</v>
      </c>
      <c r="D79" s="9">
        <v>41387</v>
      </c>
      <c r="E79" s="11">
        <v>698.3</v>
      </c>
      <c r="F79" s="15">
        <v>698.8</v>
      </c>
      <c r="G79" s="11">
        <v>700</v>
      </c>
      <c r="H79" s="11">
        <v>678.8</v>
      </c>
      <c r="I79" s="11">
        <v>685.35</v>
      </c>
      <c r="J79" s="11">
        <v>689</v>
      </c>
      <c r="K79" s="15">
        <v>688.81</v>
      </c>
      <c r="L79" s="7">
        <v>5965890</v>
      </c>
      <c r="M79" s="7">
        <v>4109380114.1500001</v>
      </c>
      <c r="N79" s="7">
        <v>98541</v>
      </c>
      <c r="O79" s="7">
        <v>3541990</v>
      </c>
      <c r="P79" s="11">
        <v>59.37</v>
      </c>
    </row>
    <row r="80" spans="1:16" x14ac:dyDescent="0.3">
      <c r="A80" s="7">
        <f t="shared" si="1"/>
        <v>79</v>
      </c>
      <c r="B80" s="7" t="s">
        <v>53</v>
      </c>
      <c r="C80" s="7" t="s">
        <v>52</v>
      </c>
      <c r="D80" s="9">
        <v>41389</v>
      </c>
      <c r="E80" s="11">
        <v>689</v>
      </c>
      <c r="F80" s="15">
        <v>692.35</v>
      </c>
      <c r="G80" s="11">
        <v>695</v>
      </c>
      <c r="H80" s="11">
        <v>680.05</v>
      </c>
      <c r="I80" s="11">
        <v>689.45</v>
      </c>
      <c r="J80" s="11">
        <v>689.55</v>
      </c>
      <c r="K80" s="15">
        <v>688.13</v>
      </c>
      <c r="L80" s="7">
        <v>6473781</v>
      </c>
      <c r="M80" s="7">
        <v>4454814354.25</v>
      </c>
      <c r="N80" s="7">
        <v>90323</v>
      </c>
      <c r="O80" s="7">
        <v>4439203</v>
      </c>
      <c r="P80" s="11">
        <v>68.569999999999993</v>
      </c>
    </row>
    <row r="81" spans="1:16" x14ac:dyDescent="0.3">
      <c r="A81" s="7">
        <f t="shared" si="1"/>
        <v>80</v>
      </c>
      <c r="B81" s="7" t="s">
        <v>53</v>
      </c>
      <c r="C81" s="7" t="s">
        <v>52</v>
      </c>
      <c r="D81" s="9">
        <v>41390</v>
      </c>
      <c r="E81" s="11">
        <v>689.55</v>
      </c>
      <c r="F81" s="15">
        <v>687.65</v>
      </c>
      <c r="G81" s="11">
        <v>692.25</v>
      </c>
      <c r="H81" s="11">
        <v>683</v>
      </c>
      <c r="I81" s="11">
        <v>687.3</v>
      </c>
      <c r="J81" s="11">
        <v>689.1</v>
      </c>
      <c r="K81" s="15">
        <v>687.56</v>
      </c>
      <c r="L81" s="7">
        <v>2142186</v>
      </c>
      <c r="M81" s="7">
        <v>1472891189.3499999</v>
      </c>
      <c r="N81" s="7">
        <v>54299</v>
      </c>
      <c r="O81" s="7">
        <v>1533787</v>
      </c>
      <c r="P81" s="11">
        <v>71.599999999999994</v>
      </c>
    </row>
    <row r="82" spans="1:16" x14ac:dyDescent="0.3">
      <c r="A82" s="7">
        <f t="shared" si="1"/>
        <v>81</v>
      </c>
      <c r="B82" s="7" t="s">
        <v>53</v>
      </c>
      <c r="C82" s="7" t="s">
        <v>52</v>
      </c>
      <c r="D82" s="9">
        <v>41393</v>
      </c>
      <c r="E82" s="11">
        <v>689.1</v>
      </c>
      <c r="F82" s="15">
        <v>688.25</v>
      </c>
      <c r="G82" s="11">
        <v>696.85</v>
      </c>
      <c r="H82" s="11">
        <v>686.5</v>
      </c>
      <c r="I82" s="11">
        <v>693.5</v>
      </c>
      <c r="J82" s="11">
        <v>695.15</v>
      </c>
      <c r="K82" s="15">
        <v>694.84</v>
      </c>
      <c r="L82" s="7">
        <v>2918858</v>
      </c>
      <c r="M82" s="7">
        <v>2028124942.05</v>
      </c>
      <c r="N82" s="7">
        <v>54766</v>
      </c>
      <c r="O82" s="7">
        <v>2369184</v>
      </c>
      <c r="P82" s="11">
        <v>81.17</v>
      </c>
    </row>
    <row r="83" spans="1:16" x14ac:dyDescent="0.3">
      <c r="A83" s="7">
        <f t="shared" si="1"/>
        <v>82</v>
      </c>
      <c r="B83" s="7" t="s">
        <v>53</v>
      </c>
      <c r="C83" s="7" t="s">
        <v>52</v>
      </c>
      <c r="D83" s="9">
        <v>41394</v>
      </c>
      <c r="E83" s="11">
        <v>695.15</v>
      </c>
      <c r="F83" s="15">
        <v>694</v>
      </c>
      <c r="G83" s="11">
        <v>695.95</v>
      </c>
      <c r="H83" s="11">
        <v>676.8</v>
      </c>
      <c r="I83" s="11">
        <v>682.1</v>
      </c>
      <c r="J83" s="11">
        <v>682.3</v>
      </c>
      <c r="K83" s="15">
        <v>683.37</v>
      </c>
      <c r="L83" s="7">
        <v>3138068</v>
      </c>
      <c r="M83" s="7">
        <v>2144451623.95</v>
      </c>
      <c r="N83" s="7">
        <v>56835</v>
      </c>
      <c r="O83" s="7">
        <v>2124880</v>
      </c>
      <c r="P83" s="11">
        <v>67.709999999999994</v>
      </c>
    </row>
    <row r="84" spans="1:16" x14ac:dyDescent="0.3">
      <c r="A84" s="7">
        <f t="shared" si="1"/>
        <v>83</v>
      </c>
      <c r="B84" s="7" t="s">
        <v>53</v>
      </c>
      <c r="C84" s="7" t="s">
        <v>52</v>
      </c>
      <c r="D84" s="9">
        <v>41396</v>
      </c>
      <c r="E84" s="11">
        <v>682.3</v>
      </c>
      <c r="F84" s="15">
        <v>684.4</v>
      </c>
      <c r="G84" s="11">
        <v>694</v>
      </c>
      <c r="H84" s="11">
        <v>682.3</v>
      </c>
      <c r="I84" s="11">
        <v>693.8</v>
      </c>
      <c r="J84" s="11">
        <v>692.5</v>
      </c>
      <c r="K84" s="15">
        <v>690.42</v>
      </c>
      <c r="L84" s="7">
        <v>3075817</v>
      </c>
      <c r="M84" s="7">
        <v>2123598597.0999999</v>
      </c>
      <c r="N84" s="7">
        <v>79744</v>
      </c>
      <c r="O84" s="7">
        <v>2304543</v>
      </c>
      <c r="P84" s="11">
        <v>74.92</v>
      </c>
    </row>
    <row r="85" spans="1:16" x14ac:dyDescent="0.3">
      <c r="A85" s="7">
        <f t="shared" si="1"/>
        <v>84</v>
      </c>
      <c r="B85" s="7" t="s">
        <v>53</v>
      </c>
      <c r="C85" s="7" t="s">
        <v>52</v>
      </c>
      <c r="D85" s="9">
        <v>41397</v>
      </c>
      <c r="E85" s="11">
        <v>692.5</v>
      </c>
      <c r="F85" s="15">
        <v>692.6</v>
      </c>
      <c r="G85" s="11">
        <v>694</v>
      </c>
      <c r="H85" s="11">
        <v>678.65</v>
      </c>
      <c r="I85" s="11">
        <v>680.5</v>
      </c>
      <c r="J85" s="11">
        <v>680.95</v>
      </c>
      <c r="K85" s="15">
        <v>684.91</v>
      </c>
      <c r="L85" s="7">
        <v>3071646</v>
      </c>
      <c r="M85" s="7">
        <v>2103795366.7</v>
      </c>
      <c r="N85" s="7">
        <v>63163</v>
      </c>
      <c r="O85" s="7">
        <v>1963256</v>
      </c>
      <c r="P85" s="11">
        <v>63.92</v>
      </c>
    </row>
    <row r="86" spans="1:16" x14ac:dyDescent="0.3">
      <c r="A86" s="7">
        <f t="shared" si="1"/>
        <v>85</v>
      </c>
      <c r="B86" s="7" t="s">
        <v>53</v>
      </c>
      <c r="C86" s="7" t="s">
        <v>52</v>
      </c>
      <c r="D86" s="9">
        <v>41400</v>
      </c>
      <c r="E86" s="11">
        <v>680.95</v>
      </c>
      <c r="F86" s="15">
        <v>679</v>
      </c>
      <c r="G86" s="11">
        <v>679.3</v>
      </c>
      <c r="H86" s="11">
        <v>669.95</v>
      </c>
      <c r="I86" s="11">
        <v>677.7</v>
      </c>
      <c r="J86" s="11">
        <v>675.5</v>
      </c>
      <c r="K86" s="15">
        <v>672.86</v>
      </c>
      <c r="L86" s="7">
        <v>1918365</v>
      </c>
      <c r="M86" s="7">
        <v>1290795061.8</v>
      </c>
      <c r="N86" s="7">
        <v>46234</v>
      </c>
      <c r="O86" s="7">
        <v>1331535</v>
      </c>
      <c r="P86" s="11">
        <v>69.41</v>
      </c>
    </row>
    <row r="87" spans="1:16" x14ac:dyDescent="0.3">
      <c r="A87" s="7">
        <f t="shared" si="1"/>
        <v>86</v>
      </c>
      <c r="B87" s="7" t="s">
        <v>53</v>
      </c>
      <c r="C87" s="7" t="s">
        <v>52</v>
      </c>
      <c r="D87" s="9">
        <v>41401</v>
      </c>
      <c r="E87" s="11">
        <v>675.5</v>
      </c>
      <c r="F87" s="15">
        <v>676.3</v>
      </c>
      <c r="G87" s="11">
        <v>689.9</v>
      </c>
      <c r="H87" s="11">
        <v>672.5</v>
      </c>
      <c r="I87" s="11">
        <v>688.15</v>
      </c>
      <c r="J87" s="11">
        <v>688.05</v>
      </c>
      <c r="K87" s="15">
        <v>681.75</v>
      </c>
      <c r="L87" s="7">
        <v>2774616</v>
      </c>
      <c r="M87" s="7">
        <v>1891597610.8499999</v>
      </c>
      <c r="N87" s="7">
        <v>57804</v>
      </c>
      <c r="O87" s="7">
        <v>2073534</v>
      </c>
      <c r="P87" s="11">
        <v>74.73</v>
      </c>
    </row>
    <row r="88" spans="1:16" x14ac:dyDescent="0.3">
      <c r="A88" s="7">
        <f t="shared" si="1"/>
        <v>87</v>
      </c>
      <c r="B88" s="7" t="s">
        <v>53</v>
      </c>
      <c r="C88" s="7" t="s">
        <v>52</v>
      </c>
      <c r="D88" s="9">
        <v>41402</v>
      </c>
      <c r="E88" s="11">
        <v>688.05</v>
      </c>
      <c r="F88" s="15">
        <v>689</v>
      </c>
      <c r="G88" s="11">
        <v>699.5</v>
      </c>
      <c r="H88" s="11">
        <v>686.5</v>
      </c>
      <c r="I88" s="11">
        <v>698.6</v>
      </c>
      <c r="J88" s="11">
        <v>697.15</v>
      </c>
      <c r="K88" s="15">
        <v>693.65</v>
      </c>
      <c r="L88" s="7">
        <v>2163489</v>
      </c>
      <c r="M88" s="7">
        <v>1500696885.5</v>
      </c>
      <c r="N88" s="7">
        <v>44203</v>
      </c>
      <c r="O88" s="7">
        <v>1428257</v>
      </c>
      <c r="P88" s="11">
        <v>66.02</v>
      </c>
    </row>
    <row r="89" spans="1:16" x14ac:dyDescent="0.3">
      <c r="A89" s="7">
        <f t="shared" si="1"/>
        <v>88</v>
      </c>
      <c r="B89" s="7" t="s">
        <v>53</v>
      </c>
      <c r="C89" s="7" t="s">
        <v>52</v>
      </c>
      <c r="D89" s="9">
        <v>41403</v>
      </c>
      <c r="E89" s="11">
        <v>697.15</v>
      </c>
      <c r="F89" s="15">
        <v>699.05</v>
      </c>
      <c r="G89" s="11">
        <v>699.5</v>
      </c>
      <c r="H89" s="11">
        <v>688.2</v>
      </c>
      <c r="I89" s="11">
        <v>690.9</v>
      </c>
      <c r="J89" s="11">
        <v>690.05</v>
      </c>
      <c r="K89" s="15">
        <v>694.57</v>
      </c>
      <c r="L89" s="7">
        <v>1130840</v>
      </c>
      <c r="M89" s="7">
        <v>785444186.20000005</v>
      </c>
      <c r="N89" s="7">
        <v>21036</v>
      </c>
      <c r="O89" s="7">
        <v>637292</v>
      </c>
      <c r="P89" s="11">
        <v>56.36</v>
      </c>
    </row>
    <row r="90" spans="1:16" x14ac:dyDescent="0.3">
      <c r="A90" s="7">
        <f t="shared" si="1"/>
        <v>89</v>
      </c>
      <c r="B90" s="7" t="s">
        <v>53</v>
      </c>
      <c r="C90" s="7" t="s">
        <v>52</v>
      </c>
      <c r="D90" s="9">
        <v>41404</v>
      </c>
      <c r="E90" s="11">
        <v>690.05</v>
      </c>
      <c r="F90" s="15">
        <v>688.7</v>
      </c>
      <c r="G90" s="11">
        <v>704.9</v>
      </c>
      <c r="H90" s="11">
        <v>688.65</v>
      </c>
      <c r="I90" s="11">
        <v>704</v>
      </c>
      <c r="J90" s="11">
        <v>703.35</v>
      </c>
      <c r="K90" s="15">
        <v>699.43</v>
      </c>
      <c r="L90" s="7">
        <v>3478314</v>
      </c>
      <c r="M90" s="7">
        <v>2432846210.1999998</v>
      </c>
      <c r="N90" s="7">
        <v>65950</v>
      </c>
      <c r="O90" s="7">
        <v>2360218</v>
      </c>
      <c r="P90" s="11">
        <v>67.86</v>
      </c>
    </row>
    <row r="91" spans="1:16" x14ac:dyDescent="0.3">
      <c r="A91" s="7">
        <f t="shared" si="1"/>
        <v>90</v>
      </c>
      <c r="B91" s="7" t="s">
        <v>53</v>
      </c>
      <c r="C91" s="7" t="s">
        <v>52</v>
      </c>
      <c r="D91" s="9">
        <v>41405</v>
      </c>
      <c r="E91" s="11">
        <v>703.35</v>
      </c>
      <c r="F91" s="15">
        <v>702.1</v>
      </c>
      <c r="G91" s="11">
        <v>705</v>
      </c>
      <c r="H91" s="11">
        <v>701.15</v>
      </c>
      <c r="I91" s="11">
        <v>705</v>
      </c>
      <c r="J91" s="11">
        <v>702.8</v>
      </c>
      <c r="K91" s="15">
        <v>702.76</v>
      </c>
      <c r="L91" s="7">
        <v>219025</v>
      </c>
      <c r="M91" s="7">
        <v>153921450</v>
      </c>
      <c r="N91" s="7">
        <v>2283</v>
      </c>
      <c r="O91" s="7">
        <v>150680</v>
      </c>
      <c r="P91" s="11">
        <v>68.8</v>
      </c>
    </row>
    <row r="92" spans="1:16" x14ac:dyDescent="0.3">
      <c r="A92" s="7">
        <f t="shared" si="1"/>
        <v>91</v>
      </c>
      <c r="B92" s="7" t="s">
        <v>53</v>
      </c>
      <c r="C92" s="7" t="s">
        <v>52</v>
      </c>
      <c r="D92" s="9">
        <v>41407</v>
      </c>
      <c r="E92" s="11">
        <v>702.8</v>
      </c>
      <c r="F92" s="15">
        <v>705</v>
      </c>
      <c r="G92" s="11">
        <v>711.45</v>
      </c>
      <c r="H92" s="11">
        <v>690.8</v>
      </c>
      <c r="I92" s="11">
        <v>692.75</v>
      </c>
      <c r="J92" s="11">
        <v>692.75</v>
      </c>
      <c r="K92" s="15">
        <v>703.31</v>
      </c>
      <c r="L92" s="7">
        <v>2398493</v>
      </c>
      <c r="M92" s="7">
        <v>1686888957.5999999</v>
      </c>
      <c r="N92" s="7">
        <v>77801</v>
      </c>
      <c r="O92" s="7">
        <v>1345702</v>
      </c>
      <c r="P92" s="11">
        <v>56.11</v>
      </c>
    </row>
    <row r="93" spans="1:16" x14ac:dyDescent="0.3">
      <c r="A93" s="7">
        <f t="shared" si="1"/>
        <v>92</v>
      </c>
      <c r="B93" s="7" t="s">
        <v>53</v>
      </c>
      <c r="C93" s="7" t="s">
        <v>52</v>
      </c>
      <c r="D93" s="9">
        <v>41408</v>
      </c>
      <c r="E93" s="11">
        <v>692.75</v>
      </c>
      <c r="F93" s="15">
        <v>690.05</v>
      </c>
      <c r="G93" s="11">
        <v>694.9</v>
      </c>
      <c r="H93" s="11">
        <v>685.1</v>
      </c>
      <c r="I93" s="11">
        <v>688.5</v>
      </c>
      <c r="J93" s="11">
        <v>689.05</v>
      </c>
      <c r="K93" s="15">
        <v>689.85</v>
      </c>
      <c r="L93" s="7">
        <v>1663419</v>
      </c>
      <c r="M93" s="7">
        <v>1147507344.75</v>
      </c>
      <c r="N93" s="7">
        <v>35323</v>
      </c>
      <c r="O93" s="7">
        <v>897283</v>
      </c>
      <c r="P93" s="11">
        <v>53.94</v>
      </c>
    </row>
    <row r="94" spans="1:16" x14ac:dyDescent="0.3">
      <c r="A94" s="7">
        <f t="shared" si="1"/>
        <v>93</v>
      </c>
      <c r="B94" s="7" t="s">
        <v>53</v>
      </c>
      <c r="C94" s="7" t="s">
        <v>52</v>
      </c>
      <c r="D94" s="9">
        <v>41409</v>
      </c>
      <c r="E94" s="11">
        <v>689.05</v>
      </c>
      <c r="F94" s="15">
        <v>693.5</v>
      </c>
      <c r="G94" s="11">
        <v>716</v>
      </c>
      <c r="H94" s="11">
        <v>691.35</v>
      </c>
      <c r="I94" s="11">
        <v>714.4</v>
      </c>
      <c r="J94" s="11">
        <v>714.85</v>
      </c>
      <c r="K94" s="15">
        <v>708.71</v>
      </c>
      <c r="L94" s="7">
        <v>3543370</v>
      </c>
      <c r="M94" s="7">
        <v>2511234824.1999998</v>
      </c>
      <c r="N94" s="7">
        <v>101538</v>
      </c>
      <c r="O94" s="7">
        <v>2522208</v>
      </c>
      <c r="P94" s="11">
        <v>71.180000000000007</v>
      </c>
    </row>
    <row r="95" spans="1:16" x14ac:dyDescent="0.3">
      <c r="A95" s="7">
        <f t="shared" si="1"/>
        <v>94</v>
      </c>
      <c r="B95" s="7" t="s">
        <v>53</v>
      </c>
      <c r="C95" s="7" t="s">
        <v>52</v>
      </c>
      <c r="D95" s="9">
        <v>41410</v>
      </c>
      <c r="E95" s="11">
        <v>714.85</v>
      </c>
      <c r="F95" s="15">
        <v>712</v>
      </c>
      <c r="G95" s="11">
        <v>724</v>
      </c>
      <c r="H95" s="11">
        <v>711</v>
      </c>
      <c r="I95" s="11">
        <v>722.5</v>
      </c>
      <c r="J95" s="11">
        <v>722.8</v>
      </c>
      <c r="K95" s="15">
        <v>720.36</v>
      </c>
      <c r="L95" s="7">
        <v>2915154</v>
      </c>
      <c r="M95" s="7">
        <v>2099972405.05</v>
      </c>
      <c r="N95" s="7">
        <v>51537</v>
      </c>
      <c r="O95" s="7">
        <v>2172403</v>
      </c>
      <c r="P95" s="11">
        <v>74.52</v>
      </c>
    </row>
    <row r="96" spans="1:16" x14ac:dyDescent="0.3">
      <c r="A96" s="7">
        <f t="shared" si="1"/>
        <v>95</v>
      </c>
      <c r="B96" s="7" t="s">
        <v>53</v>
      </c>
      <c r="C96" s="7" t="s">
        <v>52</v>
      </c>
      <c r="D96" s="9">
        <v>41411</v>
      </c>
      <c r="E96" s="11">
        <v>722.8</v>
      </c>
      <c r="F96" s="15">
        <v>722.5</v>
      </c>
      <c r="G96" s="11">
        <v>722.5</v>
      </c>
      <c r="H96" s="11">
        <v>709.2</v>
      </c>
      <c r="I96" s="11">
        <v>718</v>
      </c>
      <c r="J96" s="11">
        <v>718.9</v>
      </c>
      <c r="K96" s="15">
        <v>716.54</v>
      </c>
      <c r="L96" s="7">
        <v>3204963</v>
      </c>
      <c r="M96" s="7">
        <v>2296487070.3000002</v>
      </c>
      <c r="N96" s="7">
        <v>64679</v>
      </c>
      <c r="O96" s="7">
        <v>2506399</v>
      </c>
      <c r="P96" s="11">
        <v>78.2</v>
      </c>
    </row>
    <row r="97" spans="1:16" x14ac:dyDescent="0.3">
      <c r="A97" s="7">
        <f t="shared" si="1"/>
        <v>96</v>
      </c>
      <c r="B97" s="7" t="s">
        <v>53</v>
      </c>
      <c r="C97" s="7" t="s">
        <v>52</v>
      </c>
      <c r="D97" s="9">
        <v>41414</v>
      </c>
      <c r="E97" s="11">
        <v>718.9</v>
      </c>
      <c r="F97" s="15">
        <v>719.5</v>
      </c>
      <c r="G97" s="11">
        <v>724</v>
      </c>
      <c r="H97" s="11">
        <v>712.15</v>
      </c>
      <c r="I97" s="11">
        <v>716.9</v>
      </c>
      <c r="J97" s="11">
        <v>714.5</v>
      </c>
      <c r="K97" s="15">
        <v>717.49</v>
      </c>
      <c r="L97" s="7">
        <v>1460402</v>
      </c>
      <c r="M97" s="7">
        <v>1047821437.65</v>
      </c>
      <c r="N97" s="7">
        <v>52678</v>
      </c>
      <c r="O97" s="7">
        <v>960041</v>
      </c>
      <c r="P97" s="11">
        <v>65.739999999999995</v>
      </c>
    </row>
    <row r="98" spans="1:16" x14ac:dyDescent="0.3">
      <c r="A98" s="7">
        <f t="shared" si="1"/>
        <v>97</v>
      </c>
      <c r="B98" s="7" t="s">
        <v>53</v>
      </c>
      <c r="C98" s="7" t="s">
        <v>52</v>
      </c>
      <c r="D98" s="9">
        <v>41415</v>
      </c>
      <c r="E98" s="11">
        <v>714.5</v>
      </c>
      <c r="F98" s="15">
        <v>714</v>
      </c>
      <c r="G98" s="11">
        <v>718</v>
      </c>
      <c r="H98" s="11">
        <v>705.05</v>
      </c>
      <c r="I98" s="11">
        <v>705.75</v>
      </c>
      <c r="J98" s="11">
        <v>707.8</v>
      </c>
      <c r="K98" s="15">
        <v>710.53</v>
      </c>
      <c r="L98" s="7">
        <v>2301625</v>
      </c>
      <c r="M98" s="7">
        <v>1635377001.6500001</v>
      </c>
      <c r="N98" s="7">
        <v>50011</v>
      </c>
      <c r="O98" s="7">
        <v>1588088</v>
      </c>
      <c r="P98" s="11">
        <v>69</v>
      </c>
    </row>
    <row r="99" spans="1:16" x14ac:dyDescent="0.3">
      <c r="A99" s="7">
        <f t="shared" si="1"/>
        <v>98</v>
      </c>
      <c r="B99" s="7" t="s">
        <v>53</v>
      </c>
      <c r="C99" s="7" t="s">
        <v>52</v>
      </c>
      <c r="D99" s="9">
        <v>41416</v>
      </c>
      <c r="E99" s="11">
        <v>707.8</v>
      </c>
      <c r="F99" s="15">
        <v>707.5</v>
      </c>
      <c r="G99" s="11">
        <v>712</v>
      </c>
      <c r="H99" s="11">
        <v>698</v>
      </c>
      <c r="I99" s="11">
        <v>706</v>
      </c>
      <c r="J99" s="11">
        <v>703.45</v>
      </c>
      <c r="K99" s="15">
        <v>702.56</v>
      </c>
      <c r="L99" s="7">
        <v>1353028</v>
      </c>
      <c r="M99" s="7">
        <v>950584823.14999998</v>
      </c>
      <c r="N99" s="7">
        <v>31311</v>
      </c>
      <c r="O99" s="7">
        <v>811515</v>
      </c>
      <c r="P99" s="11">
        <v>59.98</v>
      </c>
    </row>
    <row r="100" spans="1:16" x14ac:dyDescent="0.3">
      <c r="A100" s="7">
        <f t="shared" si="1"/>
        <v>99</v>
      </c>
      <c r="B100" s="7" t="s">
        <v>53</v>
      </c>
      <c r="C100" s="7" t="s">
        <v>52</v>
      </c>
      <c r="D100" s="9">
        <v>41417</v>
      </c>
      <c r="E100" s="11">
        <v>703.45</v>
      </c>
      <c r="F100" s="15">
        <v>699</v>
      </c>
      <c r="G100" s="11">
        <v>706.45</v>
      </c>
      <c r="H100" s="11">
        <v>694.3</v>
      </c>
      <c r="I100" s="11">
        <v>698</v>
      </c>
      <c r="J100" s="11">
        <v>698.6</v>
      </c>
      <c r="K100" s="15">
        <v>700.24</v>
      </c>
      <c r="L100" s="7">
        <v>1976312</v>
      </c>
      <c r="M100" s="7">
        <v>1383884738.4000001</v>
      </c>
      <c r="N100" s="7">
        <v>97083</v>
      </c>
      <c r="O100" s="7">
        <v>1169858</v>
      </c>
      <c r="P100" s="11">
        <v>59.19</v>
      </c>
    </row>
    <row r="101" spans="1:16" x14ac:dyDescent="0.3">
      <c r="A101" s="7">
        <f t="shared" si="1"/>
        <v>100</v>
      </c>
      <c r="B101" s="7" t="s">
        <v>53</v>
      </c>
      <c r="C101" s="7" t="s">
        <v>52</v>
      </c>
      <c r="D101" s="9">
        <v>41418</v>
      </c>
      <c r="E101" s="11">
        <v>698.6</v>
      </c>
      <c r="F101" s="15">
        <v>705.75</v>
      </c>
      <c r="G101" s="11">
        <v>705.75</v>
      </c>
      <c r="H101" s="11">
        <v>694.3</v>
      </c>
      <c r="I101" s="11">
        <v>702.95</v>
      </c>
      <c r="J101" s="11">
        <v>701.35</v>
      </c>
      <c r="K101" s="15">
        <v>700.68</v>
      </c>
      <c r="L101" s="7">
        <v>2066060</v>
      </c>
      <c r="M101" s="7">
        <v>1447646577.4000001</v>
      </c>
      <c r="N101" s="7">
        <v>49924</v>
      </c>
      <c r="O101" s="7">
        <v>1220812</v>
      </c>
      <c r="P101" s="11">
        <v>59.09</v>
      </c>
    </row>
    <row r="102" spans="1:16" x14ac:dyDescent="0.3">
      <c r="A102" s="7">
        <f t="shared" si="1"/>
        <v>101</v>
      </c>
      <c r="B102" s="7" t="s">
        <v>53</v>
      </c>
      <c r="C102" s="7" t="s">
        <v>52</v>
      </c>
      <c r="D102" s="9">
        <v>41421</v>
      </c>
      <c r="E102" s="11">
        <v>701.35</v>
      </c>
      <c r="F102" s="15">
        <v>698.6</v>
      </c>
      <c r="G102" s="11">
        <v>717</v>
      </c>
      <c r="H102" s="11">
        <v>698.6</v>
      </c>
      <c r="I102" s="11">
        <v>715.1</v>
      </c>
      <c r="J102" s="11">
        <v>715.05</v>
      </c>
      <c r="K102" s="15">
        <v>712.84</v>
      </c>
      <c r="L102" s="7">
        <v>2248802</v>
      </c>
      <c r="M102" s="7">
        <v>1603027053.6500001</v>
      </c>
      <c r="N102" s="7">
        <v>71938</v>
      </c>
      <c r="O102" s="7">
        <v>1625642</v>
      </c>
      <c r="P102" s="11">
        <v>72.290000000000006</v>
      </c>
    </row>
    <row r="103" spans="1:16" x14ac:dyDescent="0.3">
      <c r="A103" s="7">
        <f t="shared" si="1"/>
        <v>102</v>
      </c>
      <c r="B103" s="7" t="s">
        <v>53</v>
      </c>
      <c r="C103" s="7" t="s">
        <v>52</v>
      </c>
      <c r="D103" s="9">
        <v>41422</v>
      </c>
      <c r="E103" s="11">
        <v>715.05</v>
      </c>
      <c r="F103" s="15">
        <v>714.25</v>
      </c>
      <c r="G103" s="11">
        <v>720.8</v>
      </c>
      <c r="H103" s="11">
        <v>706.8</v>
      </c>
      <c r="I103" s="11">
        <v>712.2</v>
      </c>
      <c r="J103" s="11">
        <v>713.3</v>
      </c>
      <c r="K103" s="15">
        <v>713.88</v>
      </c>
      <c r="L103" s="7">
        <v>1676979</v>
      </c>
      <c r="M103" s="7">
        <v>1197167824</v>
      </c>
      <c r="N103" s="7">
        <v>50716</v>
      </c>
      <c r="O103" s="7">
        <v>1107497</v>
      </c>
      <c r="P103" s="11">
        <v>66.040000000000006</v>
      </c>
    </row>
    <row r="104" spans="1:16" x14ac:dyDescent="0.3">
      <c r="A104" s="7">
        <f t="shared" si="1"/>
        <v>103</v>
      </c>
      <c r="B104" s="7" t="s">
        <v>53</v>
      </c>
      <c r="C104" s="7" t="s">
        <v>52</v>
      </c>
      <c r="D104" s="9">
        <v>41423</v>
      </c>
      <c r="E104" s="11">
        <v>713.3</v>
      </c>
      <c r="F104" s="15">
        <v>710.05</v>
      </c>
      <c r="G104" s="11">
        <v>718.45</v>
      </c>
      <c r="H104" s="11">
        <v>703.85</v>
      </c>
      <c r="I104" s="11">
        <v>715.5</v>
      </c>
      <c r="J104" s="11">
        <v>715.95</v>
      </c>
      <c r="K104" s="15">
        <v>710.91</v>
      </c>
      <c r="L104" s="7">
        <v>1233373</v>
      </c>
      <c r="M104" s="7">
        <v>876816719.54999995</v>
      </c>
      <c r="N104" s="7">
        <v>31063</v>
      </c>
      <c r="O104" s="7">
        <v>765039</v>
      </c>
      <c r="P104" s="11">
        <v>62.03</v>
      </c>
    </row>
    <row r="105" spans="1:16" x14ac:dyDescent="0.3">
      <c r="A105" s="7">
        <f t="shared" si="1"/>
        <v>104</v>
      </c>
      <c r="B105" s="7" t="s">
        <v>53</v>
      </c>
      <c r="C105" s="7" t="s">
        <v>52</v>
      </c>
      <c r="D105" s="9">
        <v>41424</v>
      </c>
      <c r="E105" s="11">
        <v>715.95</v>
      </c>
      <c r="F105" s="15">
        <v>710.1</v>
      </c>
      <c r="G105" s="11">
        <v>727.3</v>
      </c>
      <c r="H105" s="11">
        <v>710.1</v>
      </c>
      <c r="I105" s="11">
        <v>722.15</v>
      </c>
      <c r="J105" s="11">
        <v>725.15</v>
      </c>
      <c r="K105" s="15">
        <v>722.38</v>
      </c>
      <c r="L105" s="7">
        <v>3839364</v>
      </c>
      <c r="M105" s="7">
        <v>2773478931.8000002</v>
      </c>
      <c r="N105" s="7">
        <v>50770</v>
      </c>
      <c r="O105" s="7">
        <v>2673176</v>
      </c>
      <c r="P105" s="11">
        <v>69.63</v>
      </c>
    </row>
    <row r="106" spans="1:16" x14ac:dyDescent="0.3">
      <c r="A106" s="7">
        <f t="shared" si="1"/>
        <v>105</v>
      </c>
      <c r="B106" s="7" t="s">
        <v>53</v>
      </c>
      <c r="C106" s="7" t="s">
        <v>52</v>
      </c>
      <c r="D106" s="9">
        <v>41425</v>
      </c>
      <c r="E106" s="11">
        <v>725.15</v>
      </c>
      <c r="F106" s="15">
        <v>717.25</v>
      </c>
      <c r="G106" s="11">
        <v>720.7</v>
      </c>
      <c r="H106" s="11">
        <v>697.7</v>
      </c>
      <c r="I106" s="11">
        <v>699.5</v>
      </c>
      <c r="J106" s="11">
        <v>700.5</v>
      </c>
      <c r="K106" s="15">
        <v>703.82</v>
      </c>
      <c r="L106" s="7">
        <v>3083224</v>
      </c>
      <c r="M106" s="7">
        <v>2170036434.1999998</v>
      </c>
      <c r="N106" s="7">
        <v>73239</v>
      </c>
      <c r="O106" s="7">
        <v>2167027</v>
      </c>
      <c r="P106" s="11">
        <v>70.28</v>
      </c>
    </row>
    <row r="107" spans="1:16" x14ac:dyDescent="0.3">
      <c r="A107" s="7">
        <f t="shared" si="1"/>
        <v>106</v>
      </c>
      <c r="B107" s="7" t="s">
        <v>53</v>
      </c>
      <c r="C107" s="7" t="s">
        <v>52</v>
      </c>
      <c r="D107" s="9">
        <v>41428</v>
      </c>
      <c r="E107" s="11">
        <v>700.5</v>
      </c>
      <c r="F107" s="15">
        <v>698</v>
      </c>
      <c r="G107" s="11">
        <v>701.4</v>
      </c>
      <c r="H107" s="11">
        <v>686.55</v>
      </c>
      <c r="I107" s="11">
        <v>687.2</v>
      </c>
      <c r="J107" s="11">
        <v>689.15</v>
      </c>
      <c r="K107" s="15">
        <v>692.81</v>
      </c>
      <c r="L107" s="7">
        <v>1972531</v>
      </c>
      <c r="M107" s="7">
        <v>1366585551.1500001</v>
      </c>
      <c r="N107" s="7">
        <v>47899</v>
      </c>
      <c r="O107" s="7">
        <v>1394696</v>
      </c>
      <c r="P107" s="11">
        <v>70.709999999999994</v>
      </c>
    </row>
    <row r="108" spans="1:16" x14ac:dyDescent="0.3">
      <c r="A108" s="7">
        <f t="shared" si="1"/>
        <v>107</v>
      </c>
      <c r="B108" s="7" t="s">
        <v>53</v>
      </c>
      <c r="C108" s="7" t="s">
        <v>52</v>
      </c>
      <c r="D108" s="9">
        <v>41429</v>
      </c>
      <c r="E108" s="11">
        <v>689.15</v>
      </c>
      <c r="F108" s="15">
        <v>687.3</v>
      </c>
      <c r="G108" s="11">
        <v>693.8</v>
      </c>
      <c r="H108" s="11">
        <v>681</v>
      </c>
      <c r="I108" s="11">
        <v>682.65</v>
      </c>
      <c r="J108" s="11">
        <v>683.05</v>
      </c>
      <c r="K108" s="15">
        <v>686.85</v>
      </c>
      <c r="L108" s="7">
        <v>1404081</v>
      </c>
      <c r="M108" s="7">
        <v>964396766.14999998</v>
      </c>
      <c r="N108" s="7">
        <v>38104</v>
      </c>
      <c r="O108" s="7">
        <v>869206</v>
      </c>
      <c r="P108" s="11">
        <v>61.91</v>
      </c>
    </row>
    <row r="109" spans="1:16" x14ac:dyDescent="0.3">
      <c r="A109" s="7">
        <f t="shared" si="1"/>
        <v>108</v>
      </c>
      <c r="B109" s="7" t="s">
        <v>53</v>
      </c>
      <c r="C109" s="7" t="s">
        <v>52</v>
      </c>
      <c r="D109" s="9">
        <v>41430</v>
      </c>
      <c r="E109" s="11">
        <v>683.05</v>
      </c>
      <c r="F109" s="15">
        <v>682</v>
      </c>
      <c r="G109" s="11">
        <v>694.4</v>
      </c>
      <c r="H109" s="11">
        <v>678.5</v>
      </c>
      <c r="I109" s="11">
        <v>689.85</v>
      </c>
      <c r="J109" s="11">
        <v>687.95</v>
      </c>
      <c r="K109" s="15">
        <v>687.4</v>
      </c>
      <c r="L109" s="7">
        <v>1890919</v>
      </c>
      <c r="M109" s="7">
        <v>1299815981.4000001</v>
      </c>
      <c r="N109" s="7">
        <v>36107</v>
      </c>
      <c r="O109" s="7">
        <v>1226000</v>
      </c>
      <c r="P109" s="11">
        <v>64.84</v>
      </c>
    </row>
    <row r="110" spans="1:16" x14ac:dyDescent="0.3">
      <c r="A110" s="7">
        <f t="shared" si="1"/>
        <v>109</v>
      </c>
      <c r="B110" s="7" t="s">
        <v>53</v>
      </c>
      <c r="C110" s="7" t="s">
        <v>52</v>
      </c>
      <c r="D110" s="9">
        <v>41431</v>
      </c>
      <c r="E110" s="11">
        <v>687.95</v>
      </c>
      <c r="F110" s="15">
        <v>683.5</v>
      </c>
      <c r="G110" s="11">
        <v>689.4</v>
      </c>
      <c r="H110" s="11">
        <v>678</v>
      </c>
      <c r="I110" s="11">
        <v>681.3</v>
      </c>
      <c r="J110" s="11">
        <v>682.2</v>
      </c>
      <c r="K110" s="15">
        <v>683.08</v>
      </c>
      <c r="L110" s="7">
        <v>1779103</v>
      </c>
      <c r="M110" s="7">
        <v>1215275146.6500001</v>
      </c>
      <c r="N110" s="7">
        <v>43724</v>
      </c>
      <c r="O110" s="7">
        <v>1006120</v>
      </c>
      <c r="P110" s="11">
        <v>56.55</v>
      </c>
    </row>
    <row r="111" spans="1:16" x14ac:dyDescent="0.3">
      <c r="A111" s="7">
        <f t="shared" si="1"/>
        <v>110</v>
      </c>
      <c r="B111" s="7" t="s">
        <v>53</v>
      </c>
      <c r="C111" s="7" t="s">
        <v>52</v>
      </c>
      <c r="D111" s="9">
        <v>41432</v>
      </c>
      <c r="E111" s="11">
        <v>682.2</v>
      </c>
      <c r="F111" s="15">
        <v>681.75</v>
      </c>
      <c r="G111" s="11">
        <v>693.4</v>
      </c>
      <c r="H111" s="11">
        <v>673.2</v>
      </c>
      <c r="I111" s="11">
        <v>678.15</v>
      </c>
      <c r="J111" s="11">
        <v>676.15</v>
      </c>
      <c r="K111" s="15">
        <v>681.46</v>
      </c>
      <c r="L111" s="7">
        <v>2389056</v>
      </c>
      <c r="M111" s="7">
        <v>1628051115.6500001</v>
      </c>
      <c r="N111" s="7">
        <v>62498</v>
      </c>
      <c r="O111" s="7">
        <v>1357222</v>
      </c>
      <c r="P111" s="11">
        <v>56.81</v>
      </c>
    </row>
    <row r="112" spans="1:16" x14ac:dyDescent="0.3">
      <c r="A112" s="7">
        <f t="shared" si="1"/>
        <v>111</v>
      </c>
      <c r="B112" s="7" t="s">
        <v>53</v>
      </c>
      <c r="C112" s="7" t="s">
        <v>52</v>
      </c>
      <c r="D112" s="9">
        <v>41435</v>
      </c>
      <c r="E112" s="11">
        <v>676.15</v>
      </c>
      <c r="F112" s="15">
        <v>681.05</v>
      </c>
      <c r="G112" s="11">
        <v>687</v>
      </c>
      <c r="H112" s="11">
        <v>671.5</v>
      </c>
      <c r="I112" s="11">
        <v>681</v>
      </c>
      <c r="J112" s="11">
        <v>676.35</v>
      </c>
      <c r="K112" s="15">
        <v>677.42</v>
      </c>
      <c r="L112" s="7">
        <v>1592003</v>
      </c>
      <c r="M112" s="7">
        <v>1078459687.7</v>
      </c>
      <c r="N112" s="7">
        <v>35832</v>
      </c>
      <c r="O112" s="7">
        <v>792487</v>
      </c>
      <c r="P112" s="11">
        <v>49.78</v>
      </c>
    </row>
    <row r="113" spans="1:16" x14ac:dyDescent="0.3">
      <c r="A113" s="7">
        <f t="shared" si="1"/>
        <v>112</v>
      </c>
      <c r="B113" s="7" t="s">
        <v>53</v>
      </c>
      <c r="C113" s="7" t="s">
        <v>52</v>
      </c>
      <c r="D113" s="9">
        <v>41436</v>
      </c>
      <c r="E113" s="11">
        <v>676.35</v>
      </c>
      <c r="F113" s="15">
        <v>673.45</v>
      </c>
      <c r="G113" s="11">
        <v>680.9</v>
      </c>
      <c r="H113" s="11">
        <v>662.2</v>
      </c>
      <c r="I113" s="11">
        <v>665</v>
      </c>
      <c r="J113" s="11">
        <v>664.9</v>
      </c>
      <c r="K113" s="15">
        <v>670.79</v>
      </c>
      <c r="L113" s="7">
        <v>2955215</v>
      </c>
      <c r="M113" s="7">
        <v>1982320531.5</v>
      </c>
      <c r="N113" s="7">
        <v>52839</v>
      </c>
      <c r="O113" s="7">
        <v>1901421</v>
      </c>
      <c r="P113" s="11">
        <v>64.34</v>
      </c>
    </row>
    <row r="114" spans="1:16" x14ac:dyDescent="0.3">
      <c r="A114" s="7">
        <f t="shared" si="1"/>
        <v>113</v>
      </c>
      <c r="B114" s="7" t="s">
        <v>53</v>
      </c>
      <c r="C114" s="7" t="s">
        <v>52</v>
      </c>
      <c r="D114" s="9">
        <v>41437</v>
      </c>
      <c r="E114" s="11">
        <v>664.9</v>
      </c>
      <c r="F114" s="15">
        <v>662</v>
      </c>
      <c r="G114" s="11">
        <v>673.4</v>
      </c>
      <c r="H114" s="11">
        <v>658.45</v>
      </c>
      <c r="I114" s="11">
        <v>664</v>
      </c>
      <c r="J114" s="11">
        <v>663.95</v>
      </c>
      <c r="K114" s="15">
        <v>666.53</v>
      </c>
      <c r="L114" s="7">
        <v>2453913</v>
      </c>
      <c r="M114" s="7">
        <v>1635612087.2</v>
      </c>
      <c r="N114" s="7">
        <v>68958</v>
      </c>
      <c r="O114" s="7">
        <v>1678321</v>
      </c>
      <c r="P114" s="11">
        <v>68.39</v>
      </c>
    </row>
    <row r="115" spans="1:16" x14ac:dyDescent="0.3">
      <c r="A115" s="7">
        <f t="shared" si="1"/>
        <v>114</v>
      </c>
      <c r="B115" s="7" t="s">
        <v>53</v>
      </c>
      <c r="C115" s="7" t="s">
        <v>52</v>
      </c>
      <c r="D115" s="9">
        <v>41438</v>
      </c>
      <c r="E115" s="11">
        <v>663.95</v>
      </c>
      <c r="F115" s="15">
        <v>657.6</v>
      </c>
      <c r="G115" s="11">
        <v>661</v>
      </c>
      <c r="H115" s="11">
        <v>653.35</v>
      </c>
      <c r="I115" s="11">
        <v>656.35</v>
      </c>
      <c r="J115" s="11">
        <v>655.1</v>
      </c>
      <c r="K115" s="15">
        <v>656.36</v>
      </c>
      <c r="L115" s="7">
        <v>1787434</v>
      </c>
      <c r="M115" s="7">
        <v>1173194322.8499999</v>
      </c>
      <c r="N115" s="7">
        <v>52182</v>
      </c>
      <c r="O115" s="7">
        <v>1087699</v>
      </c>
      <c r="P115" s="11">
        <v>60.85</v>
      </c>
    </row>
    <row r="116" spans="1:16" x14ac:dyDescent="0.3">
      <c r="A116" s="7">
        <f t="shared" si="1"/>
        <v>115</v>
      </c>
      <c r="B116" s="7" t="s">
        <v>53</v>
      </c>
      <c r="C116" s="7" t="s">
        <v>52</v>
      </c>
      <c r="D116" s="9">
        <v>41439</v>
      </c>
      <c r="E116" s="11">
        <v>655.1</v>
      </c>
      <c r="F116" s="15">
        <v>662</v>
      </c>
      <c r="G116" s="11">
        <v>668.45</v>
      </c>
      <c r="H116" s="11">
        <v>659.3</v>
      </c>
      <c r="I116" s="11">
        <v>663.05</v>
      </c>
      <c r="J116" s="11">
        <v>665.05</v>
      </c>
      <c r="K116" s="15">
        <v>664.31</v>
      </c>
      <c r="L116" s="7">
        <v>3741303</v>
      </c>
      <c r="M116" s="7">
        <v>2485366545.5</v>
      </c>
      <c r="N116" s="7">
        <v>80335</v>
      </c>
      <c r="O116" s="7">
        <v>2892376</v>
      </c>
      <c r="P116" s="11">
        <v>77.31</v>
      </c>
    </row>
    <row r="117" spans="1:16" x14ac:dyDescent="0.3">
      <c r="A117" s="7">
        <f t="shared" si="1"/>
        <v>116</v>
      </c>
      <c r="B117" s="7" t="s">
        <v>53</v>
      </c>
      <c r="C117" s="7" t="s">
        <v>52</v>
      </c>
      <c r="D117" s="9">
        <v>41442</v>
      </c>
      <c r="E117" s="11">
        <v>665.05</v>
      </c>
      <c r="F117" s="15">
        <v>665.6</v>
      </c>
      <c r="G117" s="11">
        <v>669.2</v>
      </c>
      <c r="H117" s="11">
        <v>657.35</v>
      </c>
      <c r="I117" s="11">
        <v>668.3</v>
      </c>
      <c r="J117" s="11">
        <v>667.35</v>
      </c>
      <c r="K117" s="15">
        <v>663.71</v>
      </c>
      <c r="L117" s="7">
        <v>3267727</v>
      </c>
      <c r="M117" s="7">
        <v>2168814618.9000001</v>
      </c>
      <c r="N117" s="7">
        <v>57899</v>
      </c>
      <c r="O117" s="7">
        <v>2348441</v>
      </c>
      <c r="P117" s="11">
        <v>71.87</v>
      </c>
    </row>
    <row r="118" spans="1:16" x14ac:dyDescent="0.3">
      <c r="A118" s="7">
        <f t="shared" si="1"/>
        <v>117</v>
      </c>
      <c r="B118" s="7" t="s">
        <v>53</v>
      </c>
      <c r="C118" s="7" t="s">
        <v>52</v>
      </c>
      <c r="D118" s="9">
        <v>41443</v>
      </c>
      <c r="E118" s="11">
        <v>667.35</v>
      </c>
      <c r="F118" s="15">
        <v>668</v>
      </c>
      <c r="G118" s="11">
        <v>668</v>
      </c>
      <c r="H118" s="11">
        <v>655</v>
      </c>
      <c r="I118" s="11">
        <v>659.3</v>
      </c>
      <c r="J118" s="11">
        <v>657.45</v>
      </c>
      <c r="K118" s="15">
        <v>661.38</v>
      </c>
      <c r="L118" s="7">
        <v>3111642</v>
      </c>
      <c r="M118" s="7">
        <v>2057964096</v>
      </c>
      <c r="N118" s="7">
        <v>61320</v>
      </c>
      <c r="O118" s="7">
        <v>2175297</v>
      </c>
      <c r="P118" s="11">
        <v>69.91</v>
      </c>
    </row>
    <row r="119" spans="1:16" x14ac:dyDescent="0.3">
      <c r="A119" s="7">
        <f t="shared" si="1"/>
        <v>118</v>
      </c>
      <c r="B119" s="7" t="s">
        <v>53</v>
      </c>
      <c r="C119" s="7" t="s">
        <v>52</v>
      </c>
      <c r="D119" s="9">
        <v>41444</v>
      </c>
      <c r="E119" s="11">
        <v>657.45</v>
      </c>
      <c r="F119" s="15">
        <v>656.1</v>
      </c>
      <c r="G119" s="11">
        <v>666.6</v>
      </c>
      <c r="H119" s="11">
        <v>652.85</v>
      </c>
      <c r="I119" s="11">
        <v>665.2</v>
      </c>
      <c r="J119" s="11">
        <v>665.2</v>
      </c>
      <c r="K119" s="15">
        <v>660.47</v>
      </c>
      <c r="L119" s="7">
        <v>2411739</v>
      </c>
      <c r="M119" s="7">
        <v>1592885917.3</v>
      </c>
      <c r="N119" s="7">
        <v>36107</v>
      </c>
      <c r="O119" s="7">
        <v>1638511</v>
      </c>
      <c r="P119" s="11">
        <v>67.94</v>
      </c>
    </row>
    <row r="120" spans="1:16" x14ac:dyDescent="0.3">
      <c r="A120" s="7">
        <f t="shared" si="1"/>
        <v>119</v>
      </c>
      <c r="B120" s="7" t="s">
        <v>53</v>
      </c>
      <c r="C120" s="7" t="s">
        <v>52</v>
      </c>
      <c r="D120" s="9">
        <v>41445</v>
      </c>
      <c r="E120" s="11">
        <v>665.2</v>
      </c>
      <c r="F120" s="15">
        <v>658.85</v>
      </c>
      <c r="G120" s="11">
        <v>658.85</v>
      </c>
      <c r="H120" s="11">
        <v>634.6</v>
      </c>
      <c r="I120" s="11">
        <v>635.20000000000005</v>
      </c>
      <c r="J120" s="11">
        <v>636.6</v>
      </c>
      <c r="K120" s="15">
        <v>642.08000000000004</v>
      </c>
      <c r="L120" s="7">
        <v>3784511</v>
      </c>
      <c r="M120" s="7">
        <v>2429962965.6999998</v>
      </c>
      <c r="N120" s="7">
        <v>51571</v>
      </c>
      <c r="O120" s="7">
        <v>2652504</v>
      </c>
      <c r="P120" s="11">
        <v>70.09</v>
      </c>
    </row>
    <row r="121" spans="1:16" x14ac:dyDescent="0.3">
      <c r="A121" s="7">
        <f t="shared" si="1"/>
        <v>120</v>
      </c>
      <c r="B121" s="7" t="s">
        <v>53</v>
      </c>
      <c r="C121" s="7" t="s">
        <v>52</v>
      </c>
      <c r="D121" s="9">
        <v>41446</v>
      </c>
      <c r="E121" s="11">
        <v>636.6</v>
      </c>
      <c r="F121" s="15">
        <v>636.79999999999995</v>
      </c>
      <c r="G121" s="11">
        <v>642.54999999999995</v>
      </c>
      <c r="H121" s="11">
        <v>630.1</v>
      </c>
      <c r="I121" s="11">
        <v>633.4</v>
      </c>
      <c r="J121" s="11">
        <v>635.25</v>
      </c>
      <c r="K121" s="15">
        <v>635.67999999999995</v>
      </c>
      <c r="L121" s="7">
        <v>4474961</v>
      </c>
      <c r="M121" s="7">
        <v>2844632491.6500001</v>
      </c>
      <c r="N121" s="7">
        <v>62813</v>
      </c>
      <c r="O121" s="7">
        <v>3132586</v>
      </c>
      <c r="P121" s="11">
        <v>70</v>
      </c>
    </row>
    <row r="122" spans="1:16" x14ac:dyDescent="0.3">
      <c r="A122" s="7">
        <f t="shared" si="1"/>
        <v>121</v>
      </c>
      <c r="B122" s="7" t="s">
        <v>53</v>
      </c>
      <c r="C122" s="7" t="s">
        <v>52</v>
      </c>
      <c r="D122" s="9">
        <v>41449</v>
      </c>
      <c r="E122" s="11">
        <v>635.25</v>
      </c>
      <c r="F122" s="15">
        <v>631.79999999999995</v>
      </c>
      <c r="G122" s="11">
        <v>633.85</v>
      </c>
      <c r="H122" s="11">
        <v>623.75</v>
      </c>
      <c r="I122" s="11">
        <v>626</v>
      </c>
      <c r="J122" s="11">
        <v>625.35</v>
      </c>
      <c r="K122" s="15">
        <v>628.48</v>
      </c>
      <c r="L122" s="7">
        <v>2692013</v>
      </c>
      <c r="M122" s="7">
        <v>1691863236</v>
      </c>
      <c r="N122" s="7">
        <v>49282</v>
      </c>
      <c r="O122" s="7">
        <v>1879760</v>
      </c>
      <c r="P122" s="11">
        <v>69.83</v>
      </c>
    </row>
    <row r="123" spans="1:16" x14ac:dyDescent="0.3">
      <c r="A123" s="7">
        <f t="shared" si="1"/>
        <v>122</v>
      </c>
      <c r="B123" s="7" t="s">
        <v>53</v>
      </c>
      <c r="C123" s="7" t="s">
        <v>52</v>
      </c>
      <c r="D123" s="9">
        <v>41450</v>
      </c>
      <c r="E123" s="11">
        <v>625.35</v>
      </c>
      <c r="F123" s="15">
        <v>626</v>
      </c>
      <c r="G123" s="11">
        <v>646.4</v>
      </c>
      <c r="H123" s="11">
        <v>622.4</v>
      </c>
      <c r="I123" s="11">
        <v>632.95000000000005</v>
      </c>
      <c r="J123" s="11">
        <v>634</v>
      </c>
      <c r="K123" s="15">
        <v>637.67999999999995</v>
      </c>
      <c r="L123" s="7">
        <v>4671608</v>
      </c>
      <c r="M123" s="7">
        <v>2978999578.1999998</v>
      </c>
      <c r="N123" s="7">
        <v>68850</v>
      </c>
      <c r="O123" s="7">
        <v>3112432</v>
      </c>
      <c r="P123" s="11">
        <v>66.62</v>
      </c>
    </row>
    <row r="124" spans="1:16" x14ac:dyDescent="0.3">
      <c r="A124" s="7">
        <f t="shared" si="1"/>
        <v>123</v>
      </c>
      <c r="B124" s="7" t="s">
        <v>53</v>
      </c>
      <c r="C124" s="7" t="s">
        <v>52</v>
      </c>
      <c r="D124" s="9">
        <v>41451</v>
      </c>
      <c r="E124" s="11">
        <v>634</v>
      </c>
      <c r="F124" s="15">
        <v>631.5</v>
      </c>
      <c r="G124" s="11">
        <v>637.65</v>
      </c>
      <c r="H124" s="11">
        <v>620</v>
      </c>
      <c r="I124" s="11">
        <v>620.4</v>
      </c>
      <c r="J124" s="11">
        <v>622.85</v>
      </c>
      <c r="K124" s="15">
        <v>630.32000000000005</v>
      </c>
      <c r="L124" s="7">
        <v>2619005</v>
      </c>
      <c r="M124" s="7">
        <v>1650803690.45</v>
      </c>
      <c r="N124" s="7">
        <v>98389</v>
      </c>
      <c r="O124" s="7">
        <v>1875158</v>
      </c>
      <c r="P124" s="11">
        <v>71.599999999999994</v>
      </c>
    </row>
    <row r="125" spans="1:16" x14ac:dyDescent="0.3">
      <c r="A125" s="7">
        <f t="shared" si="1"/>
        <v>124</v>
      </c>
      <c r="B125" s="7" t="s">
        <v>53</v>
      </c>
      <c r="C125" s="7" t="s">
        <v>52</v>
      </c>
      <c r="D125" s="9">
        <v>41452</v>
      </c>
      <c r="E125" s="11">
        <v>622.85</v>
      </c>
      <c r="F125" s="15">
        <v>634</v>
      </c>
      <c r="G125" s="11">
        <v>652.70000000000005</v>
      </c>
      <c r="H125" s="11">
        <v>622.35</v>
      </c>
      <c r="I125" s="11">
        <v>643.1</v>
      </c>
      <c r="J125" s="11">
        <v>646.5</v>
      </c>
      <c r="K125" s="15">
        <v>641.65</v>
      </c>
      <c r="L125" s="7">
        <v>6750890</v>
      </c>
      <c r="M125" s="7">
        <v>4331704782.25</v>
      </c>
      <c r="N125" s="7">
        <v>103415</v>
      </c>
      <c r="O125" s="7">
        <v>4820756</v>
      </c>
      <c r="P125" s="11">
        <v>71.41</v>
      </c>
    </row>
    <row r="126" spans="1:16" x14ac:dyDescent="0.3">
      <c r="A126" s="7">
        <f t="shared" si="1"/>
        <v>125</v>
      </c>
      <c r="B126" s="7" t="s">
        <v>53</v>
      </c>
      <c r="C126" s="7" t="s">
        <v>52</v>
      </c>
      <c r="D126" s="9">
        <v>41453</v>
      </c>
      <c r="E126" s="11">
        <v>646.5</v>
      </c>
      <c r="F126" s="15">
        <v>649.5</v>
      </c>
      <c r="G126" s="11">
        <v>673.2</v>
      </c>
      <c r="H126" s="11">
        <v>649.1</v>
      </c>
      <c r="I126" s="11">
        <v>666.5</v>
      </c>
      <c r="J126" s="11">
        <v>669.5</v>
      </c>
      <c r="K126" s="15">
        <v>664.38</v>
      </c>
      <c r="L126" s="7">
        <v>5270670</v>
      </c>
      <c r="M126" s="7">
        <v>3501717438.8000002</v>
      </c>
      <c r="N126" s="7">
        <v>104801</v>
      </c>
      <c r="O126" s="7">
        <v>4340317</v>
      </c>
      <c r="P126" s="11">
        <v>82.35</v>
      </c>
    </row>
    <row r="127" spans="1:16" x14ac:dyDescent="0.3">
      <c r="A127" s="7">
        <f t="shared" si="1"/>
        <v>126</v>
      </c>
      <c r="B127" s="7" t="s">
        <v>53</v>
      </c>
      <c r="C127" s="7" t="s">
        <v>52</v>
      </c>
      <c r="D127" s="9">
        <v>41456</v>
      </c>
      <c r="E127" s="11">
        <v>669.5</v>
      </c>
      <c r="F127" s="15">
        <v>669</v>
      </c>
      <c r="G127" s="11">
        <v>674</v>
      </c>
      <c r="H127" s="11">
        <v>664.65</v>
      </c>
      <c r="I127" s="11">
        <v>670.9</v>
      </c>
      <c r="J127" s="11">
        <v>668.75</v>
      </c>
      <c r="K127" s="15">
        <v>669.96</v>
      </c>
      <c r="L127" s="7">
        <v>2459671</v>
      </c>
      <c r="M127" s="7">
        <v>1647881598.05</v>
      </c>
      <c r="N127" s="7">
        <v>74264</v>
      </c>
      <c r="O127" s="7">
        <v>1821131</v>
      </c>
      <c r="P127" s="11">
        <v>74.040000000000006</v>
      </c>
    </row>
    <row r="128" spans="1:16" x14ac:dyDescent="0.3">
      <c r="A128" s="7">
        <f t="shared" si="1"/>
        <v>127</v>
      </c>
      <c r="B128" s="7" t="s">
        <v>53</v>
      </c>
      <c r="C128" s="7" t="s">
        <v>52</v>
      </c>
      <c r="D128" s="9">
        <v>41457</v>
      </c>
      <c r="E128" s="11">
        <v>668.75</v>
      </c>
      <c r="F128" s="15">
        <v>668.7</v>
      </c>
      <c r="G128" s="11">
        <v>668.75</v>
      </c>
      <c r="H128" s="11">
        <v>654.29999999999995</v>
      </c>
      <c r="I128" s="11">
        <v>658.3</v>
      </c>
      <c r="J128" s="11">
        <v>656.55</v>
      </c>
      <c r="K128" s="15">
        <v>660.1</v>
      </c>
      <c r="L128" s="7">
        <v>2295788</v>
      </c>
      <c r="M128" s="7">
        <v>1515455211.45</v>
      </c>
      <c r="N128" s="7">
        <v>41737</v>
      </c>
      <c r="O128" s="7">
        <v>1327384</v>
      </c>
      <c r="P128" s="11">
        <v>57.82</v>
      </c>
    </row>
    <row r="129" spans="1:16" x14ac:dyDescent="0.3">
      <c r="A129" s="7">
        <f t="shared" si="1"/>
        <v>128</v>
      </c>
      <c r="B129" s="7" t="s">
        <v>53</v>
      </c>
      <c r="C129" s="7" t="s">
        <v>52</v>
      </c>
      <c r="D129" s="9">
        <v>41458</v>
      </c>
      <c r="E129" s="11">
        <v>656.55</v>
      </c>
      <c r="F129" s="15">
        <v>654</v>
      </c>
      <c r="G129" s="11">
        <v>654.70000000000005</v>
      </c>
      <c r="H129" s="11">
        <v>643.6</v>
      </c>
      <c r="I129" s="11">
        <v>652.04999999999995</v>
      </c>
      <c r="J129" s="11">
        <v>650.65</v>
      </c>
      <c r="K129" s="15">
        <v>648.51</v>
      </c>
      <c r="L129" s="7">
        <v>3346565</v>
      </c>
      <c r="M129" s="7">
        <v>2170288609.8499999</v>
      </c>
      <c r="N129" s="7">
        <v>59805</v>
      </c>
      <c r="O129" s="7">
        <v>2582895</v>
      </c>
      <c r="P129" s="11">
        <v>77.180000000000007</v>
      </c>
    </row>
    <row r="130" spans="1:16" x14ac:dyDescent="0.3">
      <c r="A130" s="7">
        <f t="shared" si="1"/>
        <v>129</v>
      </c>
      <c r="B130" s="7" t="s">
        <v>53</v>
      </c>
      <c r="C130" s="7" t="s">
        <v>52</v>
      </c>
      <c r="D130" s="9">
        <v>41459</v>
      </c>
      <c r="E130" s="11">
        <v>650.65</v>
      </c>
      <c r="F130" s="15">
        <v>653.79999999999995</v>
      </c>
      <c r="G130" s="11">
        <v>657.45</v>
      </c>
      <c r="H130" s="11">
        <v>645.70000000000005</v>
      </c>
      <c r="I130" s="11">
        <v>655.6</v>
      </c>
      <c r="J130" s="11">
        <v>655.15</v>
      </c>
      <c r="K130" s="15">
        <v>652.28</v>
      </c>
      <c r="L130" s="7">
        <v>2397765</v>
      </c>
      <c r="M130" s="7">
        <v>1564015559.8</v>
      </c>
      <c r="N130" s="7">
        <v>39880</v>
      </c>
      <c r="O130" s="7">
        <v>1485440</v>
      </c>
      <c r="P130" s="11">
        <v>61.95</v>
      </c>
    </row>
    <row r="131" spans="1:16" x14ac:dyDescent="0.3">
      <c r="A131" s="7">
        <f t="shared" si="1"/>
        <v>130</v>
      </c>
      <c r="B131" s="7" t="s">
        <v>53</v>
      </c>
      <c r="C131" s="7" t="s">
        <v>52</v>
      </c>
      <c r="D131" s="9">
        <v>41460</v>
      </c>
      <c r="E131" s="11">
        <v>655.15</v>
      </c>
      <c r="F131" s="15">
        <v>660.1</v>
      </c>
      <c r="G131" s="11">
        <v>672.75</v>
      </c>
      <c r="H131" s="11">
        <v>658.5</v>
      </c>
      <c r="I131" s="11">
        <v>667.1</v>
      </c>
      <c r="J131" s="11">
        <v>667.75</v>
      </c>
      <c r="K131" s="15">
        <v>666.92</v>
      </c>
      <c r="L131" s="7">
        <v>2385874</v>
      </c>
      <c r="M131" s="7">
        <v>1591187496.5999999</v>
      </c>
      <c r="N131" s="7">
        <v>44694</v>
      </c>
      <c r="O131" s="7">
        <v>1603685</v>
      </c>
      <c r="P131" s="11">
        <v>67.22</v>
      </c>
    </row>
    <row r="132" spans="1:16" x14ac:dyDescent="0.3">
      <c r="A132" s="7">
        <f t="shared" ref="A132:A195" si="2">A131+1</f>
        <v>131</v>
      </c>
      <c r="B132" s="7" t="s">
        <v>53</v>
      </c>
      <c r="C132" s="7" t="s">
        <v>52</v>
      </c>
      <c r="D132" s="9">
        <v>41463</v>
      </c>
      <c r="E132" s="11">
        <v>667.75</v>
      </c>
      <c r="F132" s="15">
        <v>664</v>
      </c>
      <c r="G132" s="11">
        <v>667.45</v>
      </c>
      <c r="H132" s="11">
        <v>652.75</v>
      </c>
      <c r="I132" s="11">
        <v>659.65</v>
      </c>
      <c r="J132" s="11">
        <v>660.45</v>
      </c>
      <c r="K132" s="15">
        <v>660.06</v>
      </c>
      <c r="L132" s="7">
        <v>1792324</v>
      </c>
      <c r="M132" s="7">
        <v>1183042804.9000001</v>
      </c>
      <c r="N132" s="7">
        <v>38304</v>
      </c>
      <c r="O132" s="7">
        <v>1078193</v>
      </c>
      <c r="P132" s="11">
        <v>60.16</v>
      </c>
    </row>
    <row r="133" spans="1:16" x14ac:dyDescent="0.3">
      <c r="A133" s="7">
        <f t="shared" si="2"/>
        <v>132</v>
      </c>
      <c r="B133" s="7" t="s">
        <v>53</v>
      </c>
      <c r="C133" s="7" t="s">
        <v>52</v>
      </c>
      <c r="D133" s="9">
        <v>41464</v>
      </c>
      <c r="E133" s="11">
        <v>660.45</v>
      </c>
      <c r="F133" s="15">
        <v>662.2</v>
      </c>
      <c r="G133" s="11">
        <v>673.75</v>
      </c>
      <c r="H133" s="11">
        <v>662.2</v>
      </c>
      <c r="I133" s="11">
        <v>670.45</v>
      </c>
      <c r="J133" s="11">
        <v>670.3</v>
      </c>
      <c r="K133" s="15">
        <v>670.15</v>
      </c>
      <c r="L133" s="7">
        <v>1760048</v>
      </c>
      <c r="M133" s="7">
        <v>1179489724.4000001</v>
      </c>
      <c r="N133" s="7">
        <v>35889</v>
      </c>
      <c r="O133" s="7">
        <v>1166888</v>
      </c>
      <c r="P133" s="11">
        <v>66.3</v>
      </c>
    </row>
    <row r="134" spans="1:16" x14ac:dyDescent="0.3">
      <c r="A134" s="7">
        <f t="shared" si="2"/>
        <v>133</v>
      </c>
      <c r="B134" s="7" t="s">
        <v>53</v>
      </c>
      <c r="C134" s="7" t="s">
        <v>52</v>
      </c>
      <c r="D134" s="9">
        <v>41465</v>
      </c>
      <c r="E134" s="11">
        <v>670.3</v>
      </c>
      <c r="F134" s="15">
        <v>670.25</v>
      </c>
      <c r="G134" s="11">
        <v>671.9</v>
      </c>
      <c r="H134" s="11">
        <v>656.15</v>
      </c>
      <c r="I134" s="11">
        <v>656.15</v>
      </c>
      <c r="J134" s="11">
        <v>659.3</v>
      </c>
      <c r="K134" s="15">
        <v>663.18</v>
      </c>
      <c r="L134" s="7">
        <v>1784645</v>
      </c>
      <c r="M134" s="7">
        <v>1183532027.7</v>
      </c>
      <c r="N134" s="7">
        <v>31102</v>
      </c>
      <c r="O134" s="7">
        <v>1111582</v>
      </c>
      <c r="P134" s="11">
        <v>62.29</v>
      </c>
    </row>
    <row r="135" spans="1:16" x14ac:dyDescent="0.3">
      <c r="A135" s="7">
        <f t="shared" si="2"/>
        <v>134</v>
      </c>
      <c r="B135" s="7" t="s">
        <v>53</v>
      </c>
      <c r="C135" s="7" t="s">
        <v>52</v>
      </c>
      <c r="D135" s="9">
        <v>41466</v>
      </c>
      <c r="E135" s="11">
        <v>659.3</v>
      </c>
      <c r="F135" s="15">
        <v>667</v>
      </c>
      <c r="G135" s="11">
        <v>686.7</v>
      </c>
      <c r="H135" s="11">
        <v>666.05</v>
      </c>
      <c r="I135" s="11">
        <v>679.95</v>
      </c>
      <c r="J135" s="11">
        <v>683.25</v>
      </c>
      <c r="K135" s="15">
        <v>680.99</v>
      </c>
      <c r="L135" s="7">
        <v>2649892</v>
      </c>
      <c r="M135" s="7">
        <v>1804562517.25</v>
      </c>
      <c r="N135" s="7">
        <v>60481</v>
      </c>
      <c r="O135" s="7">
        <v>1662192</v>
      </c>
      <c r="P135" s="11">
        <v>62.73</v>
      </c>
    </row>
    <row r="136" spans="1:16" x14ac:dyDescent="0.3">
      <c r="A136" s="7">
        <f t="shared" si="2"/>
        <v>135</v>
      </c>
      <c r="B136" s="7" t="s">
        <v>53</v>
      </c>
      <c r="C136" s="7" t="s">
        <v>52</v>
      </c>
      <c r="D136" s="9">
        <v>41467</v>
      </c>
      <c r="E136" s="11">
        <v>683.25</v>
      </c>
      <c r="F136" s="15">
        <v>687</v>
      </c>
      <c r="G136" s="11">
        <v>697.7</v>
      </c>
      <c r="H136" s="11">
        <v>681.8</v>
      </c>
      <c r="I136" s="11">
        <v>696.2</v>
      </c>
      <c r="J136" s="11">
        <v>695.75</v>
      </c>
      <c r="K136" s="15">
        <v>689.16</v>
      </c>
      <c r="L136" s="7">
        <v>3908713</v>
      </c>
      <c r="M136" s="7">
        <v>2693726524.1999998</v>
      </c>
      <c r="N136" s="7">
        <v>70889</v>
      </c>
      <c r="O136" s="7">
        <v>2911787</v>
      </c>
      <c r="P136" s="11">
        <v>74.489999999999995</v>
      </c>
    </row>
    <row r="137" spans="1:16" x14ac:dyDescent="0.3">
      <c r="A137" s="7">
        <f t="shared" si="2"/>
        <v>136</v>
      </c>
      <c r="B137" s="7" t="s">
        <v>53</v>
      </c>
      <c r="C137" s="7" t="s">
        <v>52</v>
      </c>
      <c r="D137" s="9">
        <v>41470</v>
      </c>
      <c r="E137" s="11">
        <v>695.75</v>
      </c>
      <c r="F137" s="15">
        <v>691</v>
      </c>
      <c r="G137" s="11">
        <v>698.05</v>
      </c>
      <c r="H137" s="11">
        <v>684</v>
      </c>
      <c r="I137" s="11">
        <v>695</v>
      </c>
      <c r="J137" s="11">
        <v>695.45</v>
      </c>
      <c r="K137" s="15">
        <v>691.19</v>
      </c>
      <c r="L137" s="7">
        <v>2127972</v>
      </c>
      <c r="M137" s="7">
        <v>1470833649.6500001</v>
      </c>
      <c r="N137" s="7">
        <v>44383</v>
      </c>
      <c r="O137" s="7">
        <v>1342548</v>
      </c>
      <c r="P137" s="11">
        <v>63.09</v>
      </c>
    </row>
    <row r="138" spans="1:16" x14ac:dyDescent="0.3">
      <c r="A138" s="7">
        <f t="shared" si="2"/>
        <v>137</v>
      </c>
      <c r="B138" s="7" t="s">
        <v>53</v>
      </c>
      <c r="C138" s="7" t="s">
        <v>52</v>
      </c>
      <c r="D138" s="9">
        <v>41471</v>
      </c>
      <c r="E138" s="11">
        <v>695.45</v>
      </c>
      <c r="F138" s="15">
        <v>679</v>
      </c>
      <c r="G138" s="11">
        <v>684.5</v>
      </c>
      <c r="H138" s="11">
        <v>669.95</v>
      </c>
      <c r="I138" s="11">
        <v>678.9</v>
      </c>
      <c r="J138" s="11">
        <v>678.7</v>
      </c>
      <c r="K138" s="15">
        <v>678.01</v>
      </c>
      <c r="L138" s="7">
        <v>2911846</v>
      </c>
      <c r="M138" s="7">
        <v>1974271713.7</v>
      </c>
      <c r="N138" s="7">
        <v>63416</v>
      </c>
      <c r="O138" s="7">
        <v>1742471</v>
      </c>
      <c r="P138" s="11">
        <v>59.84</v>
      </c>
    </row>
    <row r="139" spans="1:16" x14ac:dyDescent="0.3">
      <c r="A139" s="7">
        <f t="shared" si="2"/>
        <v>138</v>
      </c>
      <c r="B139" s="7" t="s">
        <v>53</v>
      </c>
      <c r="C139" s="7" t="s">
        <v>52</v>
      </c>
      <c r="D139" s="9">
        <v>41472</v>
      </c>
      <c r="E139" s="11">
        <v>678.7</v>
      </c>
      <c r="F139" s="15">
        <v>677.8</v>
      </c>
      <c r="G139" s="11">
        <v>680.8</v>
      </c>
      <c r="H139" s="11">
        <v>647.9</v>
      </c>
      <c r="I139" s="11">
        <v>660.05</v>
      </c>
      <c r="J139" s="11">
        <v>662.9</v>
      </c>
      <c r="K139" s="15">
        <v>663.99</v>
      </c>
      <c r="L139" s="7">
        <v>5658497</v>
      </c>
      <c r="M139" s="7">
        <v>3757199056.3499999</v>
      </c>
      <c r="N139" s="7">
        <v>120578</v>
      </c>
      <c r="O139" s="7">
        <v>3139428</v>
      </c>
      <c r="P139" s="11">
        <v>55.48</v>
      </c>
    </row>
    <row r="140" spans="1:16" x14ac:dyDescent="0.3">
      <c r="A140" s="7">
        <f t="shared" si="2"/>
        <v>139</v>
      </c>
      <c r="B140" s="7" t="s">
        <v>53</v>
      </c>
      <c r="C140" s="7" t="s">
        <v>52</v>
      </c>
      <c r="D140" s="9">
        <v>41473</v>
      </c>
      <c r="E140" s="11">
        <v>662.9</v>
      </c>
      <c r="F140" s="15">
        <v>669.9</v>
      </c>
      <c r="G140" s="11">
        <v>688.5</v>
      </c>
      <c r="H140" s="11">
        <v>656.95</v>
      </c>
      <c r="I140" s="11">
        <v>682.5</v>
      </c>
      <c r="J140" s="11">
        <v>684.1</v>
      </c>
      <c r="K140" s="15">
        <v>669.96</v>
      </c>
      <c r="L140" s="7">
        <v>3415970</v>
      </c>
      <c r="M140" s="7">
        <v>2288565109.5999999</v>
      </c>
      <c r="N140" s="7">
        <v>77480</v>
      </c>
      <c r="O140" s="7">
        <v>2107288</v>
      </c>
      <c r="P140" s="11">
        <v>61.69</v>
      </c>
    </row>
    <row r="141" spans="1:16" x14ac:dyDescent="0.3">
      <c r="A141" s="7">
        <f t="shared" si="2"/>
        <v>140</v>
      </c>
      <c r="B141" s="7" t="s">
        <v>53</v>
      </c>
      <c r="C141" s="7" t="s">
        <v>52</v>
      </c>
      <c r="D141" s="9">
        <v>41474</v>
      </c>
      <c r="E141" s="11">
        <v>684.1</v>
      </c>
      <c r="F141" s="15">
        <v>688.05</v>
      </c>
      <c r="G141" s="11">
        <v>691.95</v>
      </c>
      <c r="H141" s="11">
        <v>673.15</v>
      </c>
      <c r="I141" s="11">
        <v>679.4</v>
      </c>
      <c r="J141" s="11">
        <v>680</v>
      </c>
      <c r="K141" s="15">
        <v>681.56</v>
      </c>
      <c r="L141" s="7">
        <v>3114605</v>
      </c>
      <c r="M141" s="7">
        <v>2122778788.2</v>
      </c>
      <c r="N141" s="7">
        <v>65405</v>
      </c>
      <c r="O141" s="7">
        <v>2085020</v>
      </c>
      <c r="P141" s="11">
        <v>66.94</v>
      </c>
    </row>
    <row r="142" spans="1:16" x14ac:dyDescent="0.3">
      <c r="A142" s="7">
        <f t="shared" si="2"/>
        <v>141</v>
      </c>
      <c r="B142" s="7" t="s">
        <v>53</v>
      </c>
      <c r="C142" s="7" t="s">
        <v>52</v>
      </c>
      <c r="D142" s="9">
        <v>41477</v>
      </c>
      <c r="E142" s="11">
        <v>680</v>
      </c>
      <c r="F142" s="15">
        <v>676</v>
      </c>
      <c r="G142" s="11">
        <v>687</v>
      </c>
      <c r="H142" s="11">
        <v>676</v>
      </c>
      <c r="I142" s="11">
        <v>682.1</v>
      </c>
      <c r="J142" s="11">
        <v>682.05</v>
      </c>
      <c r="K142" s="15">
        <v>683.29</v>
      </c>
      <c r="L142" s="7">
        <v>1615108</v>
      </c>
      <c r="M142" s="7">
        <v>1103594346.8</v>
      </c>
      <c r="N142" s="7">
        <v>35726</v>
      </c>
      <c r="O142" s="7">
        <v>1072306</v>
      </c>
      <c r="P142" s="11">
        <v>66.39</v>
      </c>
    </row>
    <row r="143" spans="1:16" x14ac:dyDescent="0.3">
      <c r="A143" s="7">
        <f t="shared" si="2"/>
        <v>142</v>
      </c>
      <c r="B143" s="7" t="s">
        <v>53</v>
      </c>
      <c r="C143" s="7" t="s">
        <v>52</v>
      </c>
      <c r="D143" s="9">
        <v>41478</v>
      </c>
      <c r="E143" s="11">
        <v>682.05</v>
      </c>
      <c r="F143" s="15">
        <v>687.9</v>
      </c>
      <c r="G143" s="11">
        <v>690</v>
      </c>
      <c r="H143" s="11">
        <v>681.05</v>
      </c>
      <c r="I143" s="11">
        <v>682.3</v>
      </c>
      <c r="J143" s="11">
        <v>683.6</v>
      </c>
      <c r="K143" s="15">
        <v>686.96</v>
      </c>
      <c r="L143" s="7">
        <v>1853696</v>
      </c>
      <c r="M143" s="7">
        <v>1273410642.25</v>
      </c>
      <c r="N143" s="7">
        <v>34033</v>
      </c>
      <c r="O143" s="7">
        <v>1316814</v>
      </c>
      <c r="P143" s="11">
        <v>71.040000000000006</v>
      </c>
    </row>
    <row r="144" spans="1:16" x14ac:dyDescent="0.3">
      <c r="A144" s="7">
        <f t="shared" si="2"/>
        <v>143</v>
      </c>
      <c r="B144" s="7" t="s">
        <v>53</v>
      </c>
      <c r="C144" s="7" t="s">
        <v>52</v>
      </c>
      <c r="D144" s="9">
        <v>41479</v>
      </c>
      <c r="E144" s="11">
        <v>683.6</v>
      </c>
      <c r="F144" s="15">
        <v>674</v>
      </c>
      <c r="G144" s="11">
        <v>676</v>
      </c>
      <c r="H144" s="11">
        <v>653.5</v>
      </c>
      <c r="I144" s="11">
        <v>661</v>
      </c>
      <c r="J144" s="11">
        <v>659.95</v>
      </c>
      <c r="K144" s="15">
        <v>661.96</v>
      </c>
      <c r="L144" s="7">
        <v>3657187</v>
      </c>
      <c r="M144" s="7">
        <v>2420923665.5500002</v>
      </c>
      <c r="N144" s="7">
        <v>74074</v>
      </c>
      <c r="O144" s="7">
        <v>2378220</v>
      </c>
      <c r="P144" s="11">
        <v>65.03</v>
      </c>
    </row>
    <row r="145" spans="1:16" x14ac:dyDescent="0.3">
      <c r="A145" s="7">
        <f t="shared" si="2"/>
        <v>144</v>
      </c>
      <c r="B145" s="7" t="s">
        <v>53</v>
      </c>
      <c r="C145" s="7" t="s">
        <v>52</v>
      </c>
      <c r="D145" s="9">
        <v>41480</v>
      </c>
      <c r="E145" s="11">
        <v>659.95</v>
      </c>
      <c r="F145" s="15">
        <v>660.65</v>
      </c>
      <c r="G145" s="11">
        <v>666</v>
      </c>
      <c r="H145" s="11">
        <v>650.15</v>
      </c>
      <c r="I145" s="11">
        <v>652.1</v>
      </c>
      <c r="J145" s="11">
        <v>653.85</v>
      </c>
      <c r="K145" s="15">
        <v>657.35</v>
      </c>
      <c r="L145" s="7">
        <v>4066814</v>
      </c>
      <c r="M145" s="7">
        <v>2673305132.3000002</v>
      </c>
      <c r="N145" s="7">
        <v>58615</v>
      </c>
      <c r="O145" s="7">
        <v>2508174</v>
      </c>
      <c r="P145" s="11">
        <v>61.67</v>
      </c>
    </row>
    <row r="146" spans="1:16" x14ac:dyDescent="0.3">
      <c r="A146" s="7">
        <f t="shared" si="2"/>
        <v>145</v>
      </c>
      <c r="B146" s="7" t="s">
        <v>53</v>
      </c>
      <c r="C146" s="7" t="s">
        <v>52</v>
      </c>
      <c r="D146" s="9">
        <v>41481</v>
      </c>
      <c r="E146" s="11">
        <v>653.85</v>
      </c>
      <c r="F146" s="15">
        <v>656</v>
      </c>
      <c r="G146" s="11">
        <v>656.25</v>
      </c>
      <c r="H146" s="11">
        <v>638</v>
      </c>
      <c r="I146" s="11">
        <v>645.75</v>
      </c>
      <c r="J146" s="11">
        <v>644.1</v>
      </c>
      <c r="K146" s="15">
        <v>646.01</v>
      </c>
      <c r="L146" s="7">
        <v>2339123</v>
      </c>
      <c r="M146" s="7">
        <v>1511102585.45</v>
      </c>
      <c r="N146" s="7">
        <v>76171</v>
      </c>
      <c r="O146" s="7">
        <v>1357841</v>
      </c>
      <c r="P146" s="11">
        <v>58.05</v>
      </c>
    </row>
    <row r="147" spans="1:16" x14ac:dyDescent="0.3">
      <c r="A147" s="7">
        <f t="shared" si="2"/>
        <v>146</v>
      </c>
      <c r="B147" s="7" t="s">
        <v>53</v>
      </c>
      <c r="C147" s="7" t="s">
        <v>52</v>
      </c>
      <c r="D147" s="9">
        <v>41484</v>
      </c>
      <c r="E147" s="11">
        <v>644.1</v>
      </c>
      <c r="F147" s="15">
        <v>643</v>
      </c>
      <c r="G147" s="11">
        <v>643</v>
      </c>
      <c r="H147" s="11">
        <v>629.65</v>
      </c>
      <c r="I147" s="11">
        <v>632.35</v>
      </c>
      <c r="J147" s="11">
        <v>632.5</v>
      </c>
      <c r="K147" s="15">
        <v>634.08000000000004</v>
      </c>
      <c r="L147" s="7">
        <v>3730556</v>
      </c>
      <c r="M147" s="7">
        <v>2365486036</v>
      </c>
      <c r="N147" s="7">
        <v>83393</v>
      </c>
      <c r="O147" s="7">
        <v>2772568</v>
      </c>
      <c r="P147" s="11">
        <v>74.319999999999993</v>
      </c>
    </row>
    <row r="148" spans="1:16" x14ac:dyDescent="0.3">
      <c r="A148" s="7">
        <f t="shared" si="2"/>
        <v>147</v>
      </c>
      <c r="B148" s="7" t="s">
        <v>53</v>
      </c>
      <c r="C148" s="7" t="s">
        <v>52</v>
      </c>
      <c r="D148" s="9">
        <v>41485</v>
      </c>
      <c r="E148" s="11">
        <v>632.5</v>
      </c>
      <c r="F148" s="15">
        <v>630.75</v>
      </c>
      <c r="G148" s="11">
        <v>635</v>
      </c>
      <c r="H148" s="11">
        <v>620.1</v>
      </c>
      <c r="I148" s="11">
        <v>626</v>
      </c>
      <c r="J148" s="11">
        <v>625.35</v>
      </c>
      <c r="K148" s="15">
        <v>628.65</v>
      </c>
      <c r="L148" s="7">
        <v>3672771</v>
      </c>
      <c r="M148" s="7">
        <v>2308879028.5</v>
      </c>
      <c r="N148" s="7">
        <v>85237</v>
      </c>
      <c r="O148" s="7">
        <v>2325362</v>
      </c>
      <c r="P148" s="11">
        <v>63.31</v>
      </c>
    </row>
    <row r="149" spans="1:16" x14ac:dyDescent="0.3">
      <c r="A149" s="7">
        <f t="shared" si="2"/>
        <v>148</v>
      </c>
      <c r="B149" s="7" t="s">
        <v>53</v>
      </c>
      <c r="C149" s="7" t="s">
        <v>52</v>
      </c>
      <c r="D149" s="9">
        <v>41486</v>
      </c>
      <c r="E149" s="11">
        <v>625.35</v>
      </c>
      <c r="F149" s="15">
        <v>621</v>
      </c>
      <c r="G149" s="11">
        <v>621.79999999999995</v>
      </c>
      <c r="H149" s="11">
        <v>606.9</v>
      </c>
      <c r="I149" s="11">
        <v>606.9</v>
      </c>
      <c r="J149" s="11">
        <v>609.75</v>
      </c>
      <c r="K149" s="15">
        <v>613.92999999999995</v>
      </c>
      <c r="L149" s="7">
        <v>6706130</v>
      </c>
      <c r="M149" s="7">
        <v>4117116134.3499999</v>
      </c>
      <c r="N149" s="7">
        <v>135754</v>
      </c>
      <c r="O149" s="7">
        <v>5079116</v>
      </c>
      <c r="P149" s="11">
        <v>75.739999999999995</v>
      </c>
    </row>
    <row r="150" spans="1:16" x14ac:dyDescent="0.3">
      <c r="A150" s="7">
        <f t="shared" si="2"/>
        <v>149</v>
      </c>
      <c r="B150" s="7" t="s">
        <v>53</v>
      </c>
      <c r="C150" s="7" t="s">
        <v>52</v>
      </c>
      <c r="D150" s="9">
        <v>41487</v>
      </c>
      <c r="E150" s="11">
        <v>609.75</v>
      </c>
      <c r="F150" s="15">
        <v>613.9</v>
      </c>
      <c r="G150" s="11">
        <v>637.79999999999995</v>
      </c>
      <c r="H150" s="11">
        <v>612.4</v>
      </c>
      <c r="I150" s="11">
        <v>633.20000000000005</v>
      </c>
      <c r="J150" s="11">
        <v>632.20000000000005</v>
      </c>
      <c r="K150" s="15">
        <v>624.5</v>
      </c>
      <c r="L150" s="7">
        <v>5861652</v>
      </c>
      <c r="M150" s="7">
        <v>3660580982.8499999</v>
      </c>
      <c r="N150" s="7">
        <v>97814</v>
      </c>
      <c r="O150" s="7">
        <v>4352746</v>
      </c>
      <c r="P150" s="11">
        <v>74.260000000000005</v>
      </c>
    </row>
    <row r="151" spans="1:16" x14ac:dyDescent="0.3">
      <c r="A151" s="7">
        <f t="shared" si="2"/>
        <v>150</v>
      </c>
      <c r="B151" s="7" t="s">
        <v>53</v>
      </c>
      <c r="C151" s="7" t="s">
        <v>52</v>
      </c>
      <c r="D151" s="9">
        <v>41488</v>
      </c>
      <c r="E151" s="11">
        <v>632.20000000000005</v>
      </c>
      <c r="F151" s="15">
        <v>630</v>
      </c>
      <c r="G151" s="11">
        <v>634.79999999999995</v>
      </c>
      <c r="H151" s="11">
        <v>626.85</v>
      </c>
      <c r="I151" s="11">
        <v>630.20000000000005</v>
      </c>
      <c r="J151" s="11">
        <v>631.25</v>
      </c>
      <c r="K151" s="15">
        <v>630.94000000000005</v>
      </c>
      <c r="L151" s="7">
        <v>5003962</v>
      </c>
      <c r="M151" s="7">
        <v>3157215398.5500002</v>
      </c>
      <c r="N151" s="7">
        <v>80064</v>
      </c>
      <c r="O151" s="7">
        <v>4041300</v>
      </c>
      <c r="P151" s="11">
        <v>80.760000000000005</v>
      </c>
    </row>
    <row r="152" spans="1:16" x14ac:dyDescent="0.3">
      <c r="A152" s="7">
        <f t="shared" si="2"/>
        <v>151</v>
      </c>
      <c r="B152" s="7" t="s">
        <v>53</v>
      </c>
      <c r="C152" s="7" t="s">
        <v>52</v>
      </c>
      <c r="D152" s="9">
        <v>41491</v>
      </c>
      <c r="E152" s="11">
        <v>631.25</v>
      </c>
      <c r="F152" s="15">
        <v>631.54999999999995</v>
      </c>
      <c r="G152" s="11">
        <v>635.45000000000005</v>
      </c>
      <c r="H152" s="11">
        <v>615</v>
      </c>
      <c r="I152" s="11">
        <v>633.6</v>
      </c>
      <c r="J152" s="11">
        <v>632.70000000000005</v>
      </c>
      <c r="K152" s="15">
        <v>626.47</v>
      </c>
      <c r="L152" s="7">
        <v>3399593</v>
      </c>
      <c r="M152" s="7">
        <v>2129744710.2</v>
      </c>
      <c r="N152" s="7">
        <v>84579</v>
      </c>
      <c r="O152" s="7">
        <v>2336097</v>
      </c>
      <c r="P152" s="11">
        <v>68.72</v>
      </c>
    </row>
    <row r="153" spans="1:16" x14ac:dyDescent="0.3">
      <c r="A153" s="7">
        <f t="shared" si="2"/>
        <v>152</v>
      </c>
      <c r="B153" s="7" t="s">
        <v>53</v>
      </c>
      <c r="C153" s="7" t="s">
        <v>52</v>
      </c>
      <c r="D153" s="9">
        <v>41492</v>
      </c>
      <c r="E153" s="11">
        <v>632.70000000000005</v>
      </c>
      <c r="F153" s="15">
        <v>631</v>
      </c>
      <c r="G153" s="11">
        <v>631.35</v>
      </c>
      <c r="H153" s="11">
        <v>606.5</v>
      </c>
      <c r="I153" s="11">
        <v>606.6</v>
      </c>
      <c r="J153" s="11">
        <v>608.65</v>
      </c>
      <c r="K153" s="15">
        <v>610.69000000000005</v>
      </c>
      <c r="L153" s="7">
        <v>4911295</v>
      </c>
      <c r="M153" s="7">
        <v>2999262442.6500001</v>
      </c>
      <c r="N153" s="7">
        <v>106235</v>
      </c>
      <c r="O153" s="7">
        <v>3325296</v>
      </c>
      <c r="P153" s="11">
        <v>67.709999999999994</v>
      </c>
    </row>
    <row r="154" spans="1:16" x14ac:dyDescent="0.3">
      <c r="A154" s="7">
        <f t="shared" si="2"/>
        <v>153</v>
      </c>
      <c r="B154" s="7" t="s">
        <v>53</v>
      </c>
      <c r="C154" s="7" t="s">
        <v>52</v>
      </c>
      <c r="D154" s="9">
        <v>41493</v>
      </c>
      <c r="E154" s="11">
        <v>608.65</v>
      </c>
      <c r="F154" s="15">
        <v>609.95000000000005</v>
      </c>
      <c r="G154" s="11">
        <v>614.35</v>
      </c>
      <c r="H154" s="11">
        <v>600</v>
      </c>
      <c r="I154" s="11">
        <v>600</v>
      </c>
      <c r="J154" s="11">
        <v>601.20000000000005</v>
      </c>
      <c r="K154" s="15">
        <v>607.23</v>
      </c>
      <c r="L154" s="7">
        <v>5689114</v>
      </c>
      <c r="M154" s="7">
        <v>3454572271.75</v>
      </c>
      <c r="N154" s="7">
        <v>102123</v>
      </c>
      <c r="O154" s="7">
        <v>4115292</v>
      </c>
      <c r="P154" s="11">
        <v>72.34</v>
      </c>
    </row>
    <row r="155" spans="1:16" x14ac:dyDescent="0.3">
      <c r="A155" s="7">
        <f t="shared" si="2"/>
        <v>154</v>
      </c>
      <c r="B155" s="7" t="s">
        <v>53</v>
      </c>
      <c r="C155" s="7" t="s">
        <v>52</v>
      </c>
      <c r="D155" s="9">
        <v>41494</v>
      </c>
      <c r="E155" s="11">
        <v>601.20000000000005</v>
      </c>
      <c r="F155" s="15">
        <v>604</v>
      </c>
      <c r="G155" s="11">
        <v>617.5</v>
      </c>
      <c r="H155" s="11">
        <v>600</v>
      </c>
      <c r="I155" s="11">
        <v>608.45000000000005</v>
      </c>
      <c r="J155" s="11">
        <v>610.5</v>
      </c>
      <c r="K155" s="15">
        <v>609.57000000000005</v>
      </c>
      <c r="L155" s="7">
        <v>5115362</v>
      </c>
      <c r="M155" s="7">
        <v>3118176065.1500001</v>
      </c>
      <c r="N155" s="7">
        <v>59421</v>
      </c>
      <c r="O155" s="7">
        <v>3566779</v>
      </c>
      <c r="P155" s="11">
        <v>69.73</v>
      </c>
    </row>
    <row r="156" spans="1:16" x14ac:dyDescent="0.3">
      <c r="A156" s="7">
        <f t="shared" si="2"/>
        <v>155</v>
      </c>
      <c r="B156" s="7" t="s">
        <v>53</v>
      </c>
      <c r="C156" s="7" t="s">
        <v>52</v>
      </c>
      <c r="D156" s="9">
        <v>41498</v>
      </c>
      <c r="E156" s="11">
        <v>610.5</v>
      </c>
      <c r="F156" s="15">
        <v>610.04999999999995</v>
      </c>
      <c r="G156" s="11">
        <v>610.79999999999995</v>
      </c>
      <c r="H156" s="11">
        <v>598.65</v>
      </c>
      <c r="I156" s="11">
        <v>600</v>
      </c>
      <c r="J156" s="11">
        <v>602.20000000000005</v>
      </c>
      <c r="K156" s="15">
        <v>603.76</v>
      </c>
      <c r="L156" s="7">
        <v>3925217</v>
      </c>
      <c r="M156" s="7">
        <v>2369901601.4499998</v>
      </c>
      <c r="N156" s="7">
        <v>74053</v>
      </c>
      <c r="O156" s="7">
        <v>2733299</v>
      </c>
      <c r="P156" s="11">
        <v>69.63</v>
      </c>
    </row>
    <row r="157" spans="1:16" x14ac:dyDescent="0.3">
      <c r="A157" s="7">
        <f t="shared" si="2"/>
        <v>156</v>
      </c>
      <c r="B157" s="7" t="s">
        <v>53</v>
      </c>
      <c r="C157" s="7" t="s">
        <v>52</v>
      </c>
      <c r="D157" s="9">
        <v>41499</v>
      </c>
      <c r="E157" s="11">
        <v>602.20000000000005</v>
      </c>
      <c r="F157" s="15">
        <v>603.85</v>
      </c>
      <c r="G157" s="11">
        <v>624.79999999999995</v>
      </c>
      <c r="H157" s="11">
        <v>598.15</v>
      </c>
      <c r="I157" s="11">
        <v>621.9</v>
      </c>
      <c r="J157" s="11">
        <v>620.5</v>
      </c>
      <c r="K157" s="15">
        <v>614.38</v>
      </c>
      <c r="L157" s="7">
        <v>3675598</v>
      </c>
      <c r="M157" s="7">
        <v>2258201161.75</v>
      </c>
      <c r="N157" s="7">
        <v>59026</v>
      </c>
      <c r="O157" s="7">
        <v>2586085</v>
      </c>
      <c r="P157" s="11">
        <v>70.36</v>
      </c>
    </row>
    <row r="158" spans="1:16" x14ac:dyDescent="0.3">
      <c r="A158" s="7">
        <f t="shared" si="2"/>
        <v>157</v>
      </c>
      <c r="B158" s="7" t="s">
        <v>53</v>
      </c>
      <c r="C158" s="7" t="s">
        <v>52</v>
      </c>
      <c r="D158" s="9">
        <v>41500</v>
      </c>
      <c r="E158" s="11">
        <v>620.5</v>
      </c>
      <c r="F158" s="15">
        <v>622</v>
      </c>
      <c r="G158" s="11">
        <v>623.65</v>
      </c>
      <c r="H158" s="11">
        <v>608.65</v>
      </c>
      <c r="I158" s="11">
        <v>620</v>
      </c>
      <c r="J158" s="11">
        <v>621.35</v>
      </c>
      <c r="K158" s="15">
        <v>616.41</v>
      </c>
      <c r="L158" s="7">
        <v>3575927</v>
      </c>
      <c r="M158" s="7">
        <v>2204238218.0999999</v>
      </c>
      <c r="N158" s="7">
        <v>55380</v>
      </c>
      <c r="O158" s="7">
        <v>2337650</v>
      </c>
      <c r="P158" s="11">
        <v>65.37</v>
      </c>
    </row>
    <row r="159" spans="1:16" x14ac:dyDescent="0.3">
      <c r="A159" s="7">
        <f t="shared" si="2"/>
        <v>158</v>
      </c>
      <c r="B159" s="7" t="s">
        <v>53</v>
      </c>
      <c r="C159" s="7" t="s">
        <v>52</v>
      </c>
      <c r="D159" s="9">
        <v>41502</v>
      </c>
      <c r="E159" s="11">
        <v>621.35</v>
      </c>
      <c r="F159" s="15">
        <v>614</v>
      </c>
      <c r="G159" s="11">
        <v>622</v>
      </c>
      <c r="H159" s="11">
        <v>584.9</v>
      </c>
      <c r="I159" s="11">
        <v>591.15</v>
      </c>
      <c r="J159" s="11">
        <v>587.9</v>
      </c>
      <c r="K159" s="15">
        <v>595.33000000000004</v>
      </c>
      <c r="L159" s="7">
        <v>7014892</v>
      </c>
      <c r="M159" s="7">
        <v>4176160861.4000001</v>
      </c>
      <c r="N159" s="7">
        <v>131043</v>
      </c>
      <c r="O159" s="7">
        <v>4562792</v>
      </c>
      <c r="P159" s="11">
        <v>65.040000000000006</v>
      </c>
    </row>
    <row r="160" spans="1:16" x14ac:dyDescent="0.3">
      <c r="A160" s="7">
        <f t="shared" si="2"/>
        <v>159</v>
      </c>
      <c r="B160" s="7" t="s">
        <v>53</v>
      </c>
      <c r="C160" s="7" t="s">
        <v>52</v>
      </c>
      <c r="D160" s="9">
        <v>41505</v>
      </c>
      <c r="E160" s="11">
        <v>587.9</v>
      </c>
      <c r="F160" s="15">
        <v>587</v>
      </c>
      <c r="G160" s="11">
        <v>588.6</v>
      </c>
      <c r="H160" s="11">
        <v>570.29999999999995</v>
      </c>
      <c r="I160" s="11">
        <v>580</v>
      </c>
      <c r="J160" s="11">
        <v>584.70000000000005</v>
      </c>
      <c r="K160" s="15">
        <v>578.4</v>
      </c>
      <c r="L160" s="7">
        <v>5004610</v>
      </c>
      <c r="M160" s="7">
        <v>2894681616.8499999</v>
      </c>
      <c r="N160" s="7">
        <v>101644</v>
      </c>
      <c r="O160" s="7">
        <v>3066241</v>
      </c>
      <c r="P160" s="11">
        <v>61.27</v>
      </c>
    </row>
    <row r="161" spans="1:16" x14ac:dyDescent="0.3">
      <c r="A161" s="7">
        <f t="shared" si="2"/>
        <v>160</v>
      </c>
      <c r="B161" s="7" t="s">
        <v>53</v>
      </c>
      <c r="C161" s="7" t="s">
        <v>52</v>
      </c>
      <c r="D161" s="9">
        <v>41506</v>
      </c>
      <c r="E161" s="11">
        <v>584.70000000000005</v>
      </c>
      <c r="F161" s="15">
        <v>574.95000000000005</v>
      </c>
      <c r="G161" s="11">
        <v>589.9</v>
      </c>
      <c r="H161" s="11">
        <v>566.5</v>
      </c>
      <c r="I161" s="11">
        <v>582</v>
      </c>
      <c r="J161" s="11">
        <v>584.75</v>
      </c>
      <c r="K161" s="15">
        <v>581.22</v>
      </c>
      <c r="L161" s="7">
        <v>6431746</v>
      </c>
      <c r="M161" s="7">
        <v>3738231047.1500001</v>
      </c>
      <c r="N161" s="7">
        <v>125676</v>
      </c>
      <c r="O161" s="7">
        <v>4280712</v>
      </c>
      <c r="P161" s="11">
        <v>66.56</v>
      </c>
    </row>
    <row r="162" spans="1:16" x14ac:dyDescent="0.3">
      <c r="A162" s="7">
        <f t="shared" si="2"/>
        <v>161</v>
      </c>
      <c r="B162" s="7" t="s">
        <v>53</v>
      </c>
      <c r="C162" s="7" t="s">
        <v>52</v>
      </c>
      <c r="D162" s="9">
        <v>41507</v>
      </c>
      <c r="E162" s="11">
        <v>584.75</v>
      </c>
      <c r="F162" s="15">
        <v>606</v>
      </c>
      <c r="G162" s="11">
        <v>619.35</v>
      </c>
      <c r="H162" s="11">
        <v>590</v>
      </c>
      <c r="I162" s="11">
        <v>596</v>
      </c>
      <c r="J162" s="11">
        <v>593.35</v>
      </c>
      <c r="K162" s="15">
        <v>603.80999999999995</v>
      </c>
      <c r="L162" s="7">
        <v>7227149</v>
      </c>
      <c r="M162" s="7">
        <v>4363806081.8500004</v>
      </c>
      <c r="N162" s="7">
        <v>135617</v>
      </c>
      <c r="O162" s="7">
        <v>4980289</v>
      </c>
      <c r="P162" s="11">
        <v>68.91</v>
      </c>
    </row>
    <row r="163" spans="1:16" x14ac:dyDescent="0.3">
      <c r="A163" s="7">
        <f t="shared" si="2"/>
        <v>162</v>
      </c>
      <c r="B163" s="7" t="s">
        <v>53</v>
      </c>
      <c r="C163" s="7" t="s">
        <v>52</v>
      </c>
      <c r="D163" s="9">
        <v>41508</v>
      </c>
      <c r="E163" s="11">
        <v>593.35</v>
      </c>
      <c r="F163" s="15">
        <v>589</v>
      </c>
      <c r="G163" s="11">
        <v>603.70000000000005</v>
      </c>
      <c r="H163" s="11">
        <v>570</v>
      </c>
      <c r="I163" s="11">
        <v>589</v>
      </c>
      <c r="J163" s="11">
        <v>588.70000000000005</v>
      </c>
      <c r="K163" s="15">
        <v>586.11</v>
      </c>
      <c r="L163" s="7">
        <v>7562673</v>
      </c>
      <c r="M163" s="7">
        <v>4432577042.1499996</v>
      </c>
      <c r="N163" s="7">
        <v>160909</v>
      </c>
      <c r="O163" s="7">
        <v>4432199</v>
      </c>
      <c r="P163" s="11">
        <v>58.61</v>
      </c>
    </row>
    <row r="164" spans="1:16" x14ac:dyDescent="0.3">
      <c r="A164" s="7">
        <f t="shared" si="2"/>
        <v>163</v>
      </c>
      <c r="B164" s="7" t="s">
        <v>53</v>
      </c>
      <c r="C164" s="7" t="s">
        <v>52</v>
      </c>
      <c r="D164" s="9">
        <v>41509</v>
      </c>
      <c r="E164" s="11">
        <v>588.70000000000005</v>
      </c>
      <c r="F164" s="15">
        <v>592</v>
      </c>
      <c r="G164" s="11">
        <v>609.15</v>
      </c>
      <c r="H164" s="11">
        <v>588.29999999999995</v>
      </c>
      <c r="I164" s="11">
        <v>608.35</v>
      </c>
      <c r="J164" s="11">
        <v>607.54999999999995</v>
      </c>
      <c r="K164" s="15">
        <v>600.67999999999995</v>
      </c>
      <c r="L164" s="7">
        <v>5174611</v>
      </c>
      <c r="M164" s="7">
        <v>3108266878.5999999</v>
      </c>
      <c r="N164" s="7">
        <v>83903</v>
      </c>
      <c r="O164" s="7">
        <v>3684211</v>
      </c>
      <c r="P164" s="11">
        <v>71.2</v>
      </c>
    </row>
    <row r="165" spans="1:16" x14ac:dyDescent="0.3">
      <c r="A165" s="7">
        <f t="shared" si="2"/>
        <v>164</v>
      </c>
      <c r="B165" s="7" t="s">
        <v>53</v>
      </c>
      <c r="C165" s="7" t="s">
        <v>52</v>
      </c>
      <c r="D165" s="9">
        <v>41512</v>
      </c>
      <c r="E165" s="11">
        <v>607.54999999999995</v>
      </c>
      <c r="F165" s="15">
        <v>612.35</v>
      </c>
      <c r="G165" s="11">
        <v>622.79999999999995</v>
      </c>
      <c r="H165" s="11">
        <v>602.54999999999995</v>
      </c>
      <c r="I165" s="11">
        <v>610.95000000000005</v>
      </c>
      <c r="J165" s="11">
        <v>611.29999999999995</v>
      </c>
      <c r="K165" s="15">
        <v>612.74</v>
      </c>
      <c r="L165" s="7">
        <v>3651902</v>
      </c>
      <c r="M165" s="7">
        <v>2237684339.0500002</v>
      </c>
      <c r="N165" s="7">
        <v>101215</v>
      </c>
      <c r="O165" s="7">
        <v>2322951</v>
      </c>
      <c r="P165" s="11">
        <v>63.61</v>
      </c>
    </row>
    <row r="166" spans="1:16" x14ac:dyDescent="0.3">
      <c r="A166" s="7">
        <f t="shared" si="2"/>
        <v>165</v>
      </c>
      <c r="B166" s="7" t="s">
        <v>53</v>
      </c>
      <c r="C166" s="7" t="s">
        <v>52</v>
      </c>
      <c r="D166" s="9">
        <v>41513</v>
      </c>
      <c r="E166" s="11">
        <v>611.29999999999995</v>
      </c>
      <c r="F166" s="15">
        <v>597.29999999999995</v>
      </c>
      <c r="G166" s="11">
        <v>600</v>
      </c>
      <c r="H166" s="11">
        <v>555.45000000000005</v>
      </c>
      <c r="I166" s="11">
        <v>565.79999999999995</v>
      </c>
      <c r="J166" s="11">
        <v>561.9</v>
      </c>
      <c r="K166" s="15">
        <v>569.41999999999996</v>
      </c>
      <c r="L166" s="7">
        <v>13677093</v>
      </c>
      <c r="M166" s="7">
        <v>7788018315</v>
      </c>
      <c r="N166" s="7">
        <v>158825</v>
      </c>
      <c r="O166" s="7">
        <v>9520969</v>
      </c>
      <c r="P166" s="11">
        <v>69.61</v>
      </c>
    </row>
    <row r="167" spans="1:16" x14ac:dyDescent="0.3">
      <c r="A167" s="7">
        <f t="shared" si="2"/>
        <v>166</v>
      </c>
      <c r="B167" s="7" t="s">
        <v>53</v>
      </c>
      <c r="C167" s="7" t="s">
        <v>52</v>
      </c>
      <c r="D167" s="9">
        <v>41514</v>
      </c>
      <c r="E167" s="11">
        <v>561.9</v>
      </c>
      <c r="F167" s="15">
        <v>555.70000000000005</v>
      </c>
      <c r="G167" s="11">
        <v>572</v>
      </c>
      <c r="H167" s="11">
        <v>528</v>
      </c>
      <c r="I167" s="11">
        <v>561.35</v>
      </c>
      <c r="J167" s="11">
        <v>561.95000000000005</v>
      </c>
      <c r="K167" s="15">
        <v>550.04</v>
      </c>
      <c r="L167" s="7">
        <v>9266888</v>
      </c>
      <c r="M167" s="7">
        <v>5097160998.8999996</v>
      </c>
      <c r="N167" s="7">
        <v>194851</v>
      </c>
      <c r="O167" s="7">
        <v>5850943</v>
      </c>
      <c r="P167" s="11">
        <v>63.14</v>
      </c>
    </row>
    <row r="168" spans="1:16" x14ac:dyDescent="0.3">
      <c r="A168" s="7">
        <f t="shared" si="2"/>
        <v>167</v>
      </c>
      <c r="B168" s="7" t="s">
        <v>53</v>
      </c>
      <c r="C168" s="7" t="s">
        <v>52</v>
      </c>
      <c r="D168" s="9">
        <v>41515</v>
      </c>
      <c r="E168" s="11">
        <v>561.95000000000005</v>
      </c>
      <c r="F168" s="15">
        <v>568</v>
      </c>
      <c r="G168" s="11">
        <v>582.5</v>
      </c>
      <c r="H168" s="11">
        <v>568</v>
      </c>
      <c r="I168" s="11">
        <v>570.70000000000005</v>
      </c>
      <c r="J168" s="11">
        <v>572.04999999999995</v>
      </c>
      <c r="K168" s="15">
        <v>573.11</v>
      </c>
      <c r="L168" s="7">
        <v>10192751</v>
      </c>
      <c r="M168" s="7">
        <v>5841615786.1999998</v>
      </c>
      <c r="N168" s="7">
        <v>148061</v>
      </c>
      <c r="O168" s="7">
        <v>6393525</v>
      </c>
      <c r="P168" s="11">
        <v>62.73</v>
      </c>
    </row>
    <row r="169" spans="1:16" x14ac:dyDescent="0.3">
      <c r="A169" s="7">
        <f t="shared" si="2"/>
        <v>168</v>
      </c>
      <c r="B169" s="7" t="s">
        <v>53</v>
      </c>
      <c r="C169" s="7" t="s">
        <v>52</v>
      </c>
      <c r="D169" s="9">
        <v>41516</v>
      </c>
      <c r="E169" s="11">
        <v>572.04999999999995</v>
      </c>
      <c r="F169" s="15">
        <v>571</v>
      </c>
      <c r="G169" s="11">
        <v>600</v>
      </c>
      <c r="H169" s="11">
        <v>570.65</v>
      </c>
      <c r="I169" s="11">
        <v>592</v>
      </c>
      <c r="J169" s="11">
        <v>594</v>
      </c>
      <c r="K169" s="15">
        <v>585.45000000000005</v>
      </c>
      <c r="L169" s="7">
        <v>9154229</v>
      </c>
      <c r="M169" s="7">
        <v>5359378410.8999996</v>
      </c>
      <c r="N169" s="7">
        <v>157809</v>
      </c>
      <c r="O169" s="7">
        <v>6330174</v>
      </c>
      <c r="P169" s="11">
        <v>69.150000000000006</v>
      </c>
    </row>
    <row r="170" spans="1:16" x14ac:dyDescent="0.3">
      <c r="A170" s="7">
        <f t="shared" si="2"/>
        <v>169</v>
      </c>
      <c r="B170" s="7" t="s">
        <v>53</v>
      </c>
      <c r="C170" s="7" t="s">
        <v>52</v>
      </c>
      <c r="D170" s="9">
        <v>41519</v>
      </c>
      <c r="E170" s="11">
        <v>594</v>
      </c>
      <c r="F170" s="15">
        <v>598</v>
      </c>
      <c r="G170" s="11">
        <v>604.35</v>
      </c>
      <c r="H170" s="11">
        <v>582.5</v>
      </c>
      <c r="I170" s="11">
        <v>588.04999999999995</v>
      </c>
      <c r="J170" s="11">
        <v>589.5</v>
      </c>
      <c r="K170" s="15">
        <v>591.33000000000004</v>
      </c>
      <c r="L170" s="7">
        <v>4878929</v>
      </c>
      <c r="M170" s="7">
        <v>2885055112.1999998</v>
      </c>
      <c r="N170" s="7">
        <v>104126</v>
      </c>
      <c r="O170" s="7">
        <v>3126024</v>
      </c>
      <c r="P170" s="11">
        <v>64.069999999999993</v>
      </c>
    </row>
    <row r="171" spans="1:16" x14ac:dyDescent="0.3">
      <c r="A171" s="7">
        <f t="shared" si="2"/>
        <v>170</v>
      </c>
      <c r="B171" s="7" t="s">
        <v>53</v>
      </c>
      <c r="C171" s="7" t="s">
        <v>52</v>
      </c>
      <c r="D171" s="9">
        <v>41520</v>
      </c>
      <c r="E171" s="11">
        <v>589.5</v>
      </c>
      <c r="F171" s="15">
        <v>596.9</v>
      </c>
      <c r="G171" s="11">
        <v>596.9</v>
      </c>
      <c r="H171" s="11">
        <v>557.04999999999995</v>
      </c>
      <c r="I171" s="11">
        <v>565</v>
      </c>
      <c r="J171" s="11">
        <v>562.54999999999995</v>
      </c>
      <c r="K171" s="15">
        <v>570.42999999999995</v>
      </c>
      <c r="L171" s="7">
        <v>4535002</v>
      </c>
      <c r="M171" s="7">
        <v>2586911627.0500002</v>
      </c>
      <c r="N171" s="7">
        <v>103550</v>
      </c>
      <c r="O171" s="7">
        <v>2364574</v>
      </c>
      <c r="P171" s="11">
        <v>52.14</v>
      </c>
    </row>
    <row r="172" spans="1:16" x14ac:dyDescent="0.3">
      <c r="A172" s="7">
        <f t="shared" si="2"/>
        <v>171</v>
      </c>
      <c r="B172" s="7" t="s">
        <v>53</v>
      </c>
      <c r="C172" s="7" t="s">
        <v>52</v>
      </c>
      <c r="D172" s="9">
        <v>41521</v>
      </c>
      <c r="E172" s="11">
        <v>562.54999999999995</v>
      </c>
      <c r="F172" s="15">
        <v>567.45000000000005</v>
      </c>
      <c r="G172" s="11">
        <v>576.85</v>
      </c>
      <c r="H172" s="11">
        <v>559.15</v>
      </c>
      <c r="I172" s="11">
        <v>565.54999999999995</v>
      </c>
      <c r="J172" s="11">
        <v>564.04999999999995</v>
      </c>
      <c r="K172" s="15">
        <v>567.14</v>
      </c>
      <c r="L172" s="7">
        <v>5235450</v>
      </c>
      <c r="M172" s="7">
        <v>2969223842.0500002</v>
      </c>
      <c r="N172" s="7">
        <v>106806</v>
      </c>
      <c r="O172" s="7">
        <v>2953786</v>
      </c>
      <c r="P172" s="11">
        <v>56.42</v>
      </c>
    </row>
    <row r="173" spans="1:16" x14ac:dyDescent="0.3">
      <c r="A173" s="7">
        <f t="shared" si="2"/>
        <v>172</v>
      </c>
      <c r="B173" s="7" t="s">
        <v>53</v>
      </c>
      <c r="C173" s="7" t="s">
        <v>52</v>
      </c>
      <c r="D173" s="9">
        <v>41522</v>
      </c>
      <c r="E173" s="11">
        <v>564.04999999999995</v>
      </c>
      <c r="F173" s="15">
        <v>584</v>
      </c>
      <c r="G173" s="11">
        <v>622.9</v>
      </c>
      <c r="H173" s="11">
        <v>584</v>
      </c>
      <c r="I173" s="11">
        <v>611</v>
      </c>
      <c r="J173" s="11">
        <v>609.5</v>
      </c>
      <c r="K173" s="15">
        <v>601.76</v>
      </c>
      <c r="L173" s="7">
        <v>8311562</v>
      </c>
      <c r="M173" s="7">
        <v>5001541968.8999996</v>
      </c>
      <c r="N173" s="7">
        <v>124498</v>
      </c>
      <c r="O173" s="7">
        <v>4804578</v>
      </c>
      <c r="P173" s="11">
        <v>57.81</v>
      </c>
    </row>
    <row r="174" spans="1:16" x14ac:dyDescent="0.3">
      <c r="A174" s="7">
        <f t="shared" si="2"/>
        <v>173</v>
      </c>
      <c r="B174" s="7" t="s">
        <v>53</v>
      </c>
      <c r="C174" s="7" t="s">
        <v>52</v>
      </c>
      <c r="D174" s="9">
        <v>41523</v>
      </c>
      <c r="E174" s="11">
        <v>609.5</v>
      </c>
      <c r="F174" s="15">
        <v>611</v>
      </c>
      <c r="G174" s="11">
        <v>620</v>
      </c>
      <c r="H174" s="11">
        <v>586.75</v>
      </c>
      <c r="I174" s="11">
        <v>614.20000000000005</v>
      </c>
      <c r="J174" s="11">
        <v>616.20000000000005</v>
      </c>
      <c r="K174" s="15">
        <v>605.80999999999995</v>
      </c>
      <c r="L174" s="7">
        <v>4749304</v>
      </c>
      <c r="M174" s="7">
        <v>2877178929.25</v>
      </c>
      <c r="N174" s="7">
        <v>83012</v>
      </c>
      <c r="O174" s="7">
        <v>2399688</v>
      </c>
      <c r="P174" s="11">
        <v>50.53</v>
      </c>
    </row>
    <row r="175" spans="1:16" x14ac:dyDescent="0.3">
      <c r="A175" s="7">
        <f t="shared" si="2"/>
        <v>174</v>
      </c>
      <c r="B175" s="7" t="s">
        <v>53</v>
      </c>
      <c r="C175" s="7" t="s">
        <v>52</v>
      </c>
      <c r="D175" s="9">
        <v>41527</v>
      </c>
      <c r="E175" s="11">
        <v>616.20000000000005</v>
      </c>
      <c r="F175" s="15">
        <v>620.54999999999995</v>
      </c>
      <c r="G175" s="11">
        <v>641</v>
      </c>
      <c r="H175" s="11">
        <v>618.4</v>
      </c>
      <c r="I175" s="11">
        <v>635.29999999999995</v>
      </c>
      <c r="J175" s="11">
        <v>638</v>
      </c>
      <c r="K175" s="15">
        <v>633.16999999999996</v>
      </c>
      <c r="L175" s="7">
        <v>5074709</v>
      </c>
      <c r="M175" s="7">
        <v>3213136402.3000002</v>
      </c>
      <c r="N175" s="7">
        <v>97535</v>
      </c>
      <c r="O175" s="7">
        <v>3197979</v>
      </c>
      <c r="P175" s="11">
        <v>63.02</v>
      </c>
    </row>
    <row r="176" spans="1:16" x14ac:dyDescent="0.3">
      <c r="A176" s="7">
        <f t="shared" si="2"/>
        <v>175</v>
      </c>
      <c r="B176" s="7" t="s">
        <v>53</v>
      </c>
      <c r="C176" s="7" t="s">
        <v>52</v>
      </c>
      <c r="D176" s="9">
        <v>41528</v>
      </c>
      <c r="E176" s="11">
        <v>638</v>
      </c>
      <c r="F176" s="15">
        <v>633</v>
      </c>
      <c r="G176" s="11">
        <v>650</v>
      </c>
      <c r="H176" s="11">
        <v>625.54999999999995</v>
      </c>
      <c r="I176" s="11">
        <v>643.79999999999995</v>
      </c>
      <c r="J176" s="11">
        <v>647.25</v>
      </c>
      <c r="K176" s="15">
        <v>638.32000000000005</v>
      </c>
      <c r="L176" s="7">
        <v>3172598</v>
      </c>
      <c r="M176" s="7">
        <v>2025140055.75</v>
      </c>
      <c r="N176" s="7">
        <v>78841</v>
      </c>
      <c r="O176" s="7">
        <v>1479775</v>
      </c>
      <c r="P176" s="11">
        <v>46.64</v>
      </c>
    </row>
    <row r="177" spans="1:16" x14ac:dyDescent="0.3">
      <c r="A177" s="7">
        <f t="shared" si="2"/>
        <v>176</v>
      </c>
      <c r="B177" s="7" t="s">
        <v>53</v>
      </c>
      <c r="C177" s="7" t="s">
        <v>52</v>
      </c>
      <c r="D177" s="9">
        <v>41529</v>
      </c>
      <c r="E177" s="11">
        <v>647.25</v>
      </c>
      <c r="F177" s="15">
        <v>642.5</v>
      </c>
      <c r="G177" s="11">
        <v>646</v>
      </c>
      <c r="H177" s="11">
        <v>627.6</v>
      </c>
      <c r="I177" s="11">
        <v>635.1</v>
      </c>
      <c r="J177" s="11">
        <v>633.95000000000005</v>
      </c>
      <c r="K177" s="15">
        <v>634.26</v>
      </c>
      <c r="L177" s="7">
        <v>4419134</v>
      </c>
      <c r="M177" s="7">
        <v>2802887745.3499999</v>
      </c>
      <c r="N177" s="7">
        <v>71043</v>
      </c>
      <c r="O177" s="7">
        <v>2416986</v>
      </c>
      <c r="P177" s="11">
        <v>54.69</v>
      </c>
    </row>
    <row r="178" spans="1:16" x14ac:dyDescent="0.3">
      <c r="A178" s="7">
        <f t="shared" si="2"/>
        <v>177</v>
      </c>
      <c r="B178" s="7" t="s">
        <v>53</v>
      </c>
      <c r="C178" s="7" t="s">
        <v>52</v>
      </c>
      <c r="D178" s="9">
        <v>41530</v>
      </c>
      <c r="E178" s="11">
        <v>633.95000000000005</v>
      </c>
      <c r="F178" s="15">
        <v>632.45000000000005</v>
      </c>
      <c r="G178" s="11">
        <v>634.5</v>
      </c>
      <c r="H178" s="11">
        <v>621</v>
      </c>
      <c r="I178" s="11">
        <v>628.1</v>
      </c>
      <c r="J178" s="11">
        <v>629.20000000000005</v>
      </c>
      <c r="K178" s="15">
        <v>629.35</v>
      </c>
      <c r="L178" s="7">
        <v>3875780</v>
      </c>
      <c r="M178" s="7">
        <v>2439227963.8499999</v>
      </c>
      <c r="N178" s="7">
        <v>84547</v>
      </c>
      <c r="O178" s="7">
        <v>2341999</v>
      </c>
      <c r="P178" s="11">
        <v>60.43</v>
      </c>
    </row>
    <row r="179" spans="1:16" x14ac:dyDescent="0.3">
      <c r="A179" s="7">
        <f t="shared" si="2"/>
        <v>178</v>
      </c>
      <c r="B179" s="7" t="s">
        <v>53</v>
      </c>
      <c r="C179" s="7" t="s">
        <v>52</v>
      </c>
      <c r="D179" s="9">
        <v>41533</v>
      </c>
      <c r="E179" s="11">
        <v>629.20000000000005</v>
      </c>
      <c r="F179" s="15">
        <v>637.5</v>
      </c>
      <c r="G179" s="11">
        <v>648.9</v>
      </c>
      <c r="H179" s="11">
        <v>629</v>
      </c>
      <c r="I179" s="11">
        <v>642.1</v>
      </c>
      <c r="J179" s="11">
        <v>642.79999999999995</v>
      </c>
      <c r="K179" s="15">
        <v>641.88</v>
      </c>
      <c r="L179" s="7">
        <v>3034804</v>
      </c>
      <c r="M179" s="7">
        <v>1947993821.05</v>
      </c>
      <c r="N179" s="7">
        <v>81576</v>
      </c>
      <c r="O179" s="7">
        <v>1489405</v>
      </c>
      <c r="P179" s="11">
        <v>49.08</v>
      </c>
    </row>
    <row r="180" spans="1:16" x14ac:dyDescent="0.3">
      <c r="A180" s="7">
        <f t="shared" si="2"/>
        <v>179</v>
      </c>
      <c r="B180" s="7" t="s">
        <v>53</v>
      </c>
      <c r="C180" s="7" t="s">
        <v>52</v>
      </c>
      <c r="D180" s="9">
        <v>41534</v>
      </c>
      <c r="E180" s="11">
        <v>642.79999999999995</v>
      </c>
      <c r="F180" s="15">
        <v>638</v>
      </c>
      <c r="G180" s="11">
        <v>645</v>
      </c>
      <c r="H180" s="11">
        <v>633.6</v>
      </c>
      <c r="I180" s="11">
        <v>644.65</v>
      </c>
      <c r="J180" s="11">
        <v>642.25</v>
      </c>
      <c r="K180" s="15">
        <v>640.67999999999995</v>
      </c>
      <c r="L180" s="7">
        <v>2108022</v>
      </c>
      <c r="M180" s="7">
        <v>1350577174.1500001</v>
      </c>
      <c r="N180" s="7">
        <v>52152</v>
      </c>
      <c r="O180" s="7">
        <v>1254631</v>
      </c>
      <c r="P180" s="11">
        <v>59.52</v>
      </c>
    </row>
    <row r="181" spans="1:16" x14ac:dyDescent="0.3">
      <c r="A181" s="7">
        <f t="shared" si="2"/>
        <v>180</v>
      </c>
      <c r="B181" s="7" t="s">
        <v>53</v>
      </c>
      <c r="C181" s="7" t="s">
        <v>52</v>
      </c>
      <c r="D181" s="9">
        <v>41535</v>
      </c>
      <c r="E181" s="11">
        <v>642.25</v>
      </c>
      <c r="F181" s="15">
        <v>643.6</v>
      </c>
      <c r="G181" s="11">
        <v>654.9</v>
      </c>
      <c r="H181" s="11">
        <v>631.15</v>
      </c>
      <c r="I181" s="11">
        <v>652.9</v>
      </c>
      <c r="J181" s="11">
        <v>650.5</v>
      </c>
      <c r="K181" s="15">
        <v>642.32000000000005</v>
      </c>
      <c r="L181" s="7">
        <v>2747404</v>
      </c>
      <c r="M181" s="7">
        <v>1764699277.8</v>
      </c>
      <c r="N181" s="7">
        <v>69475</v>
      </c>
      <c r="O181" s="7">
        <v>1723703</v>
      </c>
      <c r="P181" s="11">
        <v>62.74</v>
      </c>
    </row>
    <row r="182" spans="1:16" x14ac:dyDescent="0.3">
      <c r="A182" s="7">
        <f t="shared" si="2"/>
        <v>181</v>
      </c>
      <c r="B182" s="7" t="s">
        <v>53</v>
      </c>
      <c r="C182" s="7" t="s">
        <v>52</v>
      </c>
      <c r="D182" s="9">
        <v>41536</v>
      </c>
      <c r="E182" s="11">
        <v>650.5</v>
      </c>
      <c r="F182" s="15">
        <v>680</v>
      </c>
      <c r="G182" s="11">
        <v>689.9</v>
      </c>
      <c r="H182" s="11">
        <v>676.3</v>
      </c>
      <c r="I182" s="11">
        <v>683.65</v>
      </c>
      <c r="J182" s="11">
        <v>683.2</v>
      </c>
      <c r="K182" s="15">
        <v>681.13</v>
      </c>
      <c r="L182" s="7">
        <v>7320226</v>
      </c>
      <c r="M182" s="7">
        <v>4986040529.9499998</v>
      </c>
      <c r="N182" s="7">
        <v>149072</v>
      </c>
      <c r="O182" s="7">
        <v>5108200</v>
      </c>
      <c r="P182" s="11">
        <v>69.78</v>
      </c>
    </row>
    <row r="183" spans="1:16" x14ac:dyDescent="0.3">
      <c r="A183" s="7">
        <f t="shared" si="2"/>
        <v>182</v>
      </c>
      <c r="B183" s="7" t="s">
        <v>53</v>
      </c>
      <c r="C183" s="7" t="s">
        <v>52</v>
      </c>
      <c r="D183" s="9">
        <v>41537</v>
      </c>
      <c r="E183" s="11">
        <v>683.2</v>
      </c>
      <c r="F183" s="15">
        <v>682.5</v>
      </c>
      <c r="G183" s="11">
        <v>686.45</v>
      </c>
      <c r="H183" s="11">
        <v>635.25</v>
      </c>
      <c r="I183" s="11">
        <v>658.15</v>
      </c>
      <c r="J183" s="11">
        <v>659.05</v>
      </c>
      <c r="K183" s="15">
        <v>657.57</v>
      </c>
      <c r="L183" s="7">
        <v>6181538</v>
      </c>
      <c r="M183" s="7">
        <v>4064819105.3499999</v>
      </c>
      <c r="N183" s="7">
        <v>97113</v>
      </c>
      <c r="O183" s="7">
        <v>3484631</v>
      </c>
      <c r="P183" s="11">
        <v>56.37</v>
      </c>
    </row>
    <row r="184" spans="1:16" x14ac:dyDescent="0.3">
      <c r="A184" s="7">
        <f t="shared" si="2"/>
        <v>183</v>
      </c>
      <c r="B184" s="7" t="s">
        <v>53</v>
      </c>
      <c r="C184" s="7" t="s">
        <v>52</v>
      </c>
      <c r="D184" s="9">
        <v>41540</v>
      </c>
      <c r="E184" s="11">
        <v>659.05</v>
      </c>
      <c r="F184" s="15">
        <v>651</v>
      </c>
      <c r="G184" s="11">
        <v>652.35</v>
      </c>
      <c r="H184" s="11">
        <v>633.1</v>
      </c>
      <c r="I184" s="11">
        <v>640.65</v>
      </c>
      <c r="J184" s="11">
        <v>641.95000000000005</v>
      </c>
      <c r="K184" s="15">
        <v>641.14</v>
      </c>
      <c r="L184" s="7">
        <v>3496310</v>
      </c>
      <c r="M184" s="7">
        <v>2241638714.6999998</v>
      </c>
      <c r="N184" s="7">
        <v>110527</v>
      </c>
      <c r="O184" s="7">
        <v>1888679</v>
      </c>
      <c r="P184" s="11">
        <v>54.02</v>
      </c>
    </row>
    <row r="185" spans="1:16" x14ac:dyDescent="0.3">
      <c r="A185" s="7">
        <f t="shared" si="2"/>
        <v>184</v>
      </c>
      <c r="B185" s="7" t="s">
        <v>53</v>
      </c>
      <c r="C185" s="7" t="s">
        <v>52</v>
      </c>
      <c r="D185" s="9">
        <v>41541</v>
      </c>
      <c r="E185" s="11">
        <v>641.95000000000005</v>
      </c>
      <c r="F185" s="15">
        <v>633.04999999999995</v>
      </c>
      <c r="G185" s="11">
        <v>644.35</v>
      </c>
      <c r="H185" s="11">
        <v>629.95000000000005</v>
      </c>
      <c r="I185" s="11">
        <v>637.1</v>
      </c>
      <c r="J185" s="11">
        <v>638.45000000000005</v>
      </c>
      <c r="K185" s="15">
        <v>639.16999999999996</v>
      </c>
      <c r="L185" s="7">
        <v>4543797</v>
      </c>
      <c r="M185" s="7">
        <v>2904280001.9000001</v>
      </c>
      <c r="N185" s="7">
        <v>64600</v>
      </c>
      <c r="O185" s="7">
        <v>3102382</v>
      </c>
      <c r="P185" s="11">
        <v>68.28</v>
      </c>
    </row>
    <row r="186" spans="1:16" x14ac:dyDescent="0.3">
      <c r="A186" s="7">
        <f t="shared" si="2"/>
        <v>185</v>
      </c>
      <c r="B186" s="7" t="s">
        <v>53</v>
      </c>
      <c r="C186" s="7" t="s">
        <v>52</v>
      </c>
      <c r="D186" s="9">
        <v>41542</v>
      </c>
      <c r="E186" s="11">
        <v>638.45000000000005</v>
      </c>
      <c r="F186" s="15">
        <v>638</v>
      </c>
      <c r="G186" s="11">
        <v>641.70000000000005</v>
      </c>
      <c r="H186" s="11">
        <v>613.20000000000005</v>
      </c>
      <c r="I186" s="11">
        <v>619.85</v>
      </c>
      <c r="J186" s="11">
        <v>620.6</v>
      </c>
      <c r="K186" s="15">
        <v>621.4</v>
      </c>
      <c r="L186" s="7">
        <v>5245230</v>
      </c>
      <c r="M186" s="7">
        <v>3259405005.1500001</v>
      </c>
      <c r="N186" s="7">
        <v>95260</v>
      </c>
      <c r="O186" s="7">
        <v>3459525</v>
      </c>
      <c r="P186" s="11">
        <v>65.959999999999994</v>
      </c>
    </row>
    <row r="187" spans="1:16" x14ac:dyDescent="0.3">
      <c r="A187" s="7">
        <f t="shared" si="2"/>
        <v>186</v>
      </c>
      <c r="B187" s="7" t="s">
        <v>53</v>
      </c>
      <c r="C187" s="7" t="s">
        <v>52</v>
      </c>
      <c r="D187" s="9">
        <v>41543</v>
      </c>
      <c r="E187" s="11">
        <v>620.6</v>
      </c>
      <c r="F187" s="15">
        <v>621.35</v>
      </c>
      <c r="G187" s="11">
        <v>626</v>
      </c>
      <c r="H187" s="11">
        <v>618</v>
      </c>
      <c r="I187" s="11">
        <v>618.35</v>
      </c>
      <c r="J187" s="11">
        <v>621.15</v>
      </c>
      <c r="K187" s="15">
        <v>621.29999999999995</v>
      </c>
      <c r="L187" s="7">
        <v>5645610</v>
      </c>
      <c r="M187" s="7">
        <v>3507597832.25</v>
      </c>
      <c r="N187" s="7">
        <v>68065</v>
      </c>
      <c r="O187" s="7">
        <v>3785078</v>
      </c>
      <c r="P187" s="11">
        <v>67.040000000000006</v>
      </c>
    </row>
    <row r="188" spans="1:16" x14ac:dyDescent="0.3">
      <c r="A188" s="7">
        <f t="shared" si="2"/>
        <v>187</v>
      </c>
      <c r="B188" s="7" t="s">
        <v>53</v>
      </c>
      <c r="C188" s="7" t="s">
        <v>52</v>
      </c>
      <c r="D188" s="9">
        <v>41544</v>
      </c>
      <c r="E188" s="11">
        <v>621.15</v>
      </c>
      <c r="F188" s="15">
        <v>622</v>
      </c>
      <c r="G188" s="11">
        <v>624</v>
      </c>
      <c r="H188" s="11">
        <v>605</v>
      </c>
      <c r="I188" s="11">
        <v>612</v>
      </c>
      <c r="J188" s="11">
        <v>608.9</v>
      </c>
      <c r="K188" s="15">
        <v>610.79999999999995</v>
      </c>
      <c r="L188" s="7">
        <v>4102173</v>
      </c>
      <c r="M188" s="7">
        <v>2505615700</v>
      </c>
      <c r="N188" s="7">
        <v>72225</v>
      </c>
      <c r="O188" s="7">
        <v>2566085</v>
      </c>
      <c r="P188" s="11">
        <v>62.55</v>
      </c>
    </row>
    <row r="189" spans="1:16" x14ac:dyDescent="0.3">
      <c r="A189" s="7">
        <f t="shared" si="2"/>
        <v>188</v>
      </c>
      <c r="B189" s="7" t="s">
        <v>53</v>
      </c>
      <c r="C189" s="7" t="s">
        <v>52</v>
      </c>
      <c r="D189" s="9">
        <v>41547</v>
      </c>
      <c r="E189" s="11">
        <v>608.9</v>
      </c>
      <c r="F189" s="15">
        <v>606</v>
      </c>
      <c r="G189" s="11">
        <v>612.85</v>
      </c>
      <c r="H189" s="11">
        <v>587.70000000000005</v>
      </c>
      <c r="I189" s="11">
        <v>593.35</v>
      </c>
      <c r="J189" s="11">
        <v>593.04999999999995</v>
      </c>
      <c r="K189" s="15">
        <v>599.07000000000005</v>
      </c>
      <c r="L189" s="7">
        <v>4265607</v>
      </c>
      <c r="M189" s="7">
        <v>2555378319.9000001</v>
      </c>
      <c r="N189" s="7">
        <v>108547</v>
      </c>
      <c r="O189" s="7">
        <v>2841971</v>
      </c>
      <c r="P189" s="11">
        <v>66.63</v>
      </c>
    </row>
    <row r="190" spans="1:16" x14ac:dyDescent="0.3">
      <c r="A190" s="7">
        <f t="shared" si="2"/>
        <v>189</v>
      </c>
      <c r="B190" s="7" t="s">
        <v>53</v>
      </c>
      <c r="C190" s="7" t="s">
        <v>52</v>
      </c>
      <c r="D190" s="9">
        <v>41548</v>
      </c>
      <c r="E190" s="11">
        <v>593.04999999999995</v>
      </c>
      <c r="F190" s="15">
        <v>598.79999999999995</v>
      </c>
      <c r="G190" s="11">
        <v>614.4</v>
      </c>
      <c r="H190" s="11">
        <v>589.35</v>
      </c>
      <c r="I190" s="11">
        <v>612.35</v>
      </c>
      <c r="J190" s="11">
        <v>611.65</v>
      </c>
      <c r="K190" s="15">
        <v>604.98</v>
      </c>
      <c r="L190" s="7">
        <v>3249277</v>
      </c>
      <c r="M190" s="7">
        <v>1965734294.45</v>
      </c>
      <c r="N190" s="7">
        <v>107422</v>
      </c>
      <c r="O190" s="7">
        <v>1887561</v>
      </c>
      <c r="P190" s="11">
        <v>58.09</v>
      </c>
    </row>
    <row r="191" spans="1:16" x14ac:dyDescent="0.3">
      <c r="A191" s="7">
        <f t="shared" si="2"/>
        <v>190</v>
      </c>
      <c r="B191" s="7" t="s">
        <v>53</v>
      </c>
      <c r="C191" s="7" t="s">
        <v>52</v>
      </c>
      <c r="D191" s="9">
        <v>41550</v>
      </c>
      <c r="E191" s="11">
        <v>611.65</v>
      </c>
      <c r="F191" s="15">
        <v>615.29999999999995</v>
      </c>
      <c r="G191" s="11">
        <v>639</v>
      </c>
      <c r="H191" s="11">
        <v>610</v>
      </c>
      <c r="I191" s="11">
        <v>637.65</v>
      </c>
      <c r="J191" s="11">
        <v>636.20000000000005</v>
      </c>
      <c r="K191" s="15">
        <v>626</v>
      </c>
      <c r="L191" s="7">
        <v>2443228</v>
      </c>
      <c r="M191" s="7">
        <v>1529457440.25</v>
      </c>
      <c r="N191" s="7">
        <v>55357</v>
      </c>
      <c r="O191" s="7">
        <v>1460218</v>
      </c>
      <c r="P191" s="11">
        <v>59.77</v>
      </c>
    </row>
    <row r="192" spans="1:16" x14ac:dyDescent="0.3">
      <c r="A192" s="7">
        <f t="shared" si="2"/>
        <v>191</v>
      </c>
      <c r="B192" s="7" t="s">
        <v>53</v>
      </c>
      <c r="C192" s="7" t="s">
        <v>52</v>
      </c>
      <c r="D192" s="9">
        <v>41551</v>
      </c>
      <c r="E192" s="11">
        <v>636.20000000000005</v>
      </c>
      <c r="F192" s="15">
        <v>635.5</v>
      </c>
      <c r="G192" s="11">
        <v>647.4</v>
      </c>
      <c r="H192" s="11">
        <v>635</v>
      </c>
      <c r="I192" s="11">
        <v>639.75</v>
      </c>
      <c r="J192" s="11">
        <v>640.45000000000005</v>
      </c>
      <c r="K192" s="15">
        <v>642.41</v>
      </c>
      <c r="L192" s="7">
        <v>3407094</v>
      </c>
      <c r="M192" s="7">
        <v>2188752133.4499998</v>
      </c>
      <c r="N192" s="7">
        <v>57758</v>
      </c>
      <c r="O192" s="7">
        <v>2103361</v>
      </c>
      <c r="P192" s="11">
        <v>61.73</v>
      </c>
    </row>
    <row r="193" spans="1:16" x14ac:dyDescent="0.3">
      <c r="A193" s="7">
        <f t="shared" si="2"/>
        <v>192</v>
      </c>
      <c r="B193" s="7" t="s">
        <v>53</v>
      </c>
      <c r="C193" s="7" t="s">
        <v>52</v>
      </c>
      <c r="D193" s="9">
        <v>41554</v>
      </c>
      <c r="E193" s="11">
        <v>640.45000000000005</v>
      </c>
      <c r="F193" s="15">
        <v>636.5</v>
      </c>
      <c r="G193" s="11">
        <v>638.15</v>
      </c>
      <c r="H193" s="11">
        <v>618.25</v>
      </c>
      <c r="I193" s="11">
        <v>635.5</v>
      </c>
      <c r="J193" s="11">
        <v>634.29999999999995</v>
      </c>
      <c r="K193" s="15">
        <v>625.70000000000005</v>
      </c>
      <c r="L193" s="7">
        <v>2480500</v>
      </c>
      <c r="M193" s="7">
        <v>1552049824.3</v>
      </c>
      <c r="N193" s="7">
        <v>56687</v>
      </c>
      <c r="O193" s="7">
        <v>1317756</v>
      </c>
      <c r="P193" s="11">
        <v>53.12</v>
      </c>
    </row>
    <row r="194" spans="1:16" x14ac:dyDescent="0.3">
      <c r="A194" s="7">
        <f t="shared" si="2"/>
        <v>193</v>
      </c>
      <c r="B194" s="7" t="s">
        <v>53</v>
      </c>
      <c r="C194" s="7" t="s">
        <v>52</v>
      </c>
      <c r="D194" s="9">
        <v>41555</v>
      </c>
      <c r="E194" s="11">
        <v>634.29999999999995</v>
      </c>
      <c r="F194" s="15">
        <v>650.5</v>
      </c>
      <c r="G194" s="11">
        <v>654.54999999999995</v>
      </c>
      <c r="H194" s="11">
        <v>625.79999999999995</v>
      </c>
      <c r="I194" s="11">
        <v>629</v>
      </c>
      <c r="J194" s="11">
        <v>632.65</v>
      </c>
      <c r="K194" s="15">
        <v>637.1</v>
      </c>
      <c r="L194" s="7">
        <v>2942037</v>
      </c>
      <c r="M194" s="7">
        <v>1874372333.0999999</v>
      </c>
      <c r="N194" s="7">
        <v>48694</v>
      </c>
      <c r="O194" s="7">
        <v>1106961</v>
      </c>
      <c r="P194" s="11">
        <v>37.630000000000003</v>
      </c>
    </row>
    <row r="195" spans="1:16" x14ac:dyDescent="0.3">
      <c r="A195" s="7">
        <f t="shared" si="2"/>
        <v>194</v>
      </c>
      <c r="B195" s="7" t="s">
        <v>53</v>
      </c>
      <c r="C195" s="7" t="s">
        <v>52</v>
      </c>
      <c r="D195" s="9">
        <v>41556</v>
      </c>
      <c r="E195" s="11">
        <v>632.65</v>
      </c>
      <c r="F195" s="15">
        <v>625.20000000000005</v>
      </c>
      <c r="G195" s="11">
        <v>650.9</v>
      </c>
      <c r="H195" s="11">
        <v>623</v>
      </c>
      <c r="I195" s="11">
        <v>649.5</v>
      </c>
      <c r="J195" s="11">
        <v>649.15</v>
      </c>
      <c r="K195" s="15">
        <v>641.87</v>
      </c>
      <c r="L195" s="7">
        <v>2167190</v>
      </c>
      <c r="M195" s="7">
        <v>1391045707.3499999</v>
      </c>
      <c r="N195" s="7">
        <v>35909</v>
      </c>
      <c r="O195" s="7">
        <v>945385</v>
      </c>
      <c r="P195" s="11">
        <v>43.62</v>
      </c>
    </row>
    <row r="196" spans="1:16" x14ac:dyDescent="0.3">
      <c r="A196" s="7">
        <f t="shared" ref="A196:A251" si="3">A195+1</f>
        <v>195</v>
      </c>
      <c r="B196" s="7" t="s">
        <v>53</v>
      </c>
      <c r="C196" s="7" t="s">
        <v>52</v>
      </c>
      <c r="D196" s="9">
        <v>41557</v>
      </c>
      <c r="E196" s="11">
        <v>649.15</v>
      </c>
      <c r="F196" s="15">
        <v>649</v>
      </c>
      <c r="G196" s="11">
        <v>649</v>
      </c>
      <c r="H196" s="11">
        <v>633.35</v>
      </c>
      <c r="I196" s="11">
        <v>643.70000000000005</v>
      </c>
      <c r="J196" s="11">
        <v>641.04999999999995</v>
      </c>
      <c r="K196" s="15">
        <v>640.77</v>
      </c>
      <c r="L196" s="7">
        <v>2086321</v>
      </c>
      <c r="M196" s="7">
        <v>1336853121.3499999</v>
      </c>
      <c r="N196" s="7">
        <v>69987</v>
      </c>
      <c r="O196" s="7">
        <v>877234</v>
      </c>
      <c r="P196" s="11">
        <v>42.05</v>
      </c>
    </row>
    <row r="197" spans="1:16" x14ac:dyDescent="0.3">
      <c r="A197" s="7">
        <f t="shared" si="3"/>
        <v>196</v>
      </c>
      <c r="B197" s="7" t="s">
        <v>53</v>
      </c>
      <c r="C197" s="7" t="s">
        <v>52</v>
      </c>
      <c r="D197" s="9">
        <v>41558</v>
      </c>
      <c r="E197" s="11">
        <v>641.04999999999995</v>
      </c>
      <c r="F197" s="15">
        <v>647.29999999999995</v>
      </c>
      <c r="G197" s="11">
        <v>663.75</v>
      </c>
      <c r="H197" s="11">
        <v>639.35</v>
      </c>
      <c r="I197" s="11">
        <v>660.35</v>
      </c>
      <c r="J197" s="11">
        <v>661.3</v>
      </c>
      <c r="K197" s="15">
        <v>651.22</v>
      </c>
      <c r="L197" s="7">
        <v>3347566</v>
      </c>
      <c r="M197" s="7">
        <v>2180010529.8499999</v>
      </c>
      <c r="N197" s="7">
        <v>63943</v>
      </c>
      <c r="O197" s="7">
        <v>1471360</v>
      </c>
      <c r="P197" s="11">
        <v>43.95</v>
      </c>
    </row>
    <row r="198" spans="1:16" x14ac:dyDescent="0.3">
      <c r="A198" s="7">
        <f t="shared" si="3"/>
        <v>197</v>
      </c>
      <c r="B198" s="7" t="s">
        <v>53</v>
      </c>
      <c r="C198" s="7" t="s">
        <v>52</v>
      </c>
      <c r="D198" s="9">
        <v>41561</v>
      </c>
      <c r="E198" s="11">
        <v>661.3</v>
      </c>
      <c r="F198" s="15">
        <v>657.55</v>
      </c>
      <c r="G198" s="11">
        <v>669.3</v>
      </c>
      <c r="H198" s="11">
        <v>648.65</v>
      </c>
      <c r="I198" s="11">
        <v>668.85</v>
      </c>
      <c r="J198" s="11">
        <v>667.5</v>
      </c>
      <c r="K198" s="15">
        <v>660.23</v>
      </c>
      <c r="L198" s="7">
        <v>3093930</v>
      </c>
      <c r="M198" s="7">
        <v>2042712218.9000001</v>
      </c>
      <c r="N198" s="7">
        <v>40810</v>
      </c>
      <c r="O198" s="7">
        <v>1326620</v>
      </c>
      <c r="P198" s="11">
        <v>42.88</v>
      </c>
    </row>
    <row r="199" spans="1:16" x14ac:dyDescent="0.3">
      <c r="A199" s="7">
        <f t="shared" si="3"/>
        <v>198</v>
      </c>
      <c r="B199" s="7" t="s">
        <v>53</v>
      </c>
      <c r="C199" s="7" t="s">
        <v>52</v>
      </c>
      <c r="D199" s="9">
        <v>41562</v>
      </c>
      <c r="E199" s="11">
        <v>667.5</v>
      </c>
      <c r="F199" s="15">
        <v>673</v>
      </c>
      <c r="G199" s="11">
        <v>675</v>
      </c>
      <c r="H199" s="11">
        <v>646.6</v>
      </c>
      <c r="I199" s="11">
        <v>648.04999999999995</v>
      </c>
      <c r="J199" s="11">
        <v>652.45000000000005</v>
      </c>
      <c r="K199" s="15">
        <v>658.71</v>
      </c>
      <c r="L199" s="7">
        <v>4035831</v>
      </c>
      <c r="M199" s="7">
        <v>2658429714.3000002</v>
      </c>
      <c r="N199" s="7">
        <v>84997</v>
      </c>
      <c r="O199" s="7">
        <v>1370085</v>
      </c>
      <c r="P199" s="11">
        <v>33.950000000000003</v>
      </c>
    </row>
    <row r="200" spans="1:16" x14ac:dyDescent="0.3">
      <c r="A200" s="7">
        <f t="shared" si="3"/>
        <v>199</v>
      </c>
      <c r="B200" s="7" t="s">
        <v>53</v>
      </c>
      <c r="C200" s="7" t="s">
        <v>52</v>
      </c>
      <c r="D200" s="9">
        <v>41564</v>
      </c>
      <c r="E200" s="11">
        <v>652.45000000000005</v>
      </c>
      <c r="F200" s="15">
        <v>653</v>
      </c>
      <c r="G200" s="11">
        <v>659.95</v>
      </c>
      <c r="H200" s="11">
        <v>642.54999999999995</v>
      </c>
      <c r="I200" s="11">
        <v>653.1</v>
      </c>
      <c r="J200" s="11">
        <v>654.20000000000005</v>
      </c>
      <c r="K200" s="15">
        <v>651.05999999999995</v>
      </c>
      <c r="L200" s="7">
        <v>3637897</v>
      </c>
      <c r="M200" s="7">
        <v>2368490480.8499999</v>
      </c>
      <c r="N200" s="7">
        <v>58313</v>
      </c>
      <c r="O200" s="7">
        <v>1908974</v>
      </c>
      <c r="P200" s="11">
        <v>52.47</v>
      </c>
    </row>
    <row r="201" spans="1:16" x14ac:dyDescent="0.3">
      <c r="A201" s="7">
        <f t="shared" si="3"/>
        <v>200</v>
      </c>
      <c r="B201" s="7" t="s">
        <v>53</v>
      </c>
      <c r="C201" s="7" t="s">
        <v>52</v>
      </c>
      <c r="D201" s="9">
        <v>41565</v>
      </c>
      <c r="E201" s="11">
        <v>654.20000000000005</v>
      </c>
      <c r="F201" s="15">
        <v>655.25</v>
      </c>
      <c r="G201" s="11">
        <v>679.55</v>
      </c>
      <c r="H201" s="11">
        <v>655.25</v>
      </c>
      <c r="I201" s="11">
        <v>674.1</v>
      </c>
      <c r="J201" s="11">
        <v>676.6</v>
      </c>
      <c r="K201" s="15">
        <v>670.67</v>
      </c>
      <c r="L201" s="7">
        <v>5320296</v>
      </c>
      <c r="M201" s="7">
        <v>3568187554.3499999</v>
      </c>
      <c r="N201" s="7">
        <v>69625</v>
      </c>
      <c r="O201" s="7">
        <v>3645596</v>
      </c>
      <c r="P201" s="11">
        <v>68.52</v>
      </c>
    </row>
    <row r="202" spans="1:16" x14ac:dyDescent="0.3">
      <c r="A202" s="7">
        <f t="shared" si="3"/>
        <v>201</v>
      </c>
      <c r="B202" s="7" t="s">
        <v>53</v>
      </c>
      <c r="C202" s="7" t="s">
        <v>52</v>
      </c>
      <c r="D202" s="9">
        <v>41568</v>
      </c>
      <c r="E202" s="11">
        <v>676.6</v>
      </c>
      <c r="F202" s="15">
        <v>674</v>
      </c>
      <c r="G202" s="11">
        <v>678.8</v>
      </c>
      <c r="H202" s="11">
        <v>662.55</v>
      </c>
      <c r="I202" s="11">
        <v>671.95</v>
      </c>
      <c r="J202" s="11">
        <v>671.25</v>
      </c>
      <c r="K202" s="15">
        <v>669.79</v>
      </c>
      <c r="L202" s="7">
        <v>2806356</v>
      </c>
      <c r="M202" s="7">
        <v>1879659928</v>
      </c>
      <c r="N202" s="7">
        <v>52633</v>
      </c>
      <c r="O202" s="7">
        <v>1419509</v>
      </c>
      <c r="P202" s="11">
        <v>50.58</v>
      </c>
    </row>
    <row r="203" spans="1:16" x14ac:dyDescent="0.3">
      <c r="A203" s="7">
        <f t="shared" si="3"/>
        <v>202</v>
      </c>
      <c r="B203" s="7" t="s">
        <v>53</v>
      </c>
      <c r="C203" s="7" t="s">
        <v>52</v>
      </c>
      <c r="D203" s="9">
        <v>41569</v>
      </c>
      <c r="E203" s="11">
        <v>671.25</v>
      </c>
      <c r="F203" s="15">
        <v>671</v>
      </c>
      <c r="G203" s="11">
        <v>673.95</v>
      </c>
      <c r="H203" s="11">
        <v>665.2</v>
      </c>
      <c r="I203" s="11">
        <v>667.1</v>
      </c>
      <c r="J203" s="11">
        <v>669</v>
      </c>
      <c r="K203" s="15">
        <v>668.99</v>
      </c>
      <c r="L203" s="7">
        <v>2189524</v>
      </c>
      <c r="M203" s="7">
        <v>1464773489.95</v>
      </c>
      <c r="N203" s="7">
        <v>32927</v>
      </c>
      <c r="O203" s="7">
        <v>1086860</v>
      </c>
      <c r="P203" s="11">
        <v>49.64</v>
      </c>
    </row>
    <row r="204" spans="1:16" x14ac:dyDescent="0.3">
      <c r="A204" s="7">
        <f t="shared" si="3"/>
        <v>203</v>
      </c>
      <c r="B204" s="7" t="s">
        <v>53</v>
      </c>
      <c r="C204" s="7" t="s">
        <v>52</v>
      </c>
      <c r="D204" s="9">
        <v>41570</v>
      </c>
      <c r="E204" s="11">
        <v>669</v>
      </c>
      <c r="F204" s="15">
        <v>669</v>
      </c>
      <c r="G204" s="11">
        <v>669</v>
      </c>
      <c r="H204" s="11">
        <v>653.79999999999995</v>
      </c>
      <c r="I204" s="11">
        <v>658.4</v>
      </c>
      <c r="J204" s="11">
        <v>660.2</v>
      </c>
      <c r="K204" s="15">
        <v>659.72</v>
      </c>
      <c r="L204" s="7">
        <v>3386239</v>
      </c>
      <c r="M204" s="7">
        <v>2233975992.5500002</v>
      </c>
      <c r="N204" s="7">
        <v>50829</v>
      </c>
      <c r="O204" s="7">
        <v>2158861</v>
      </c>
      <c r="P204" s="11">
        <v>63.75</v>
      </c>
    </row>
    <row r="205" spans="1:16" x14ac:dyDescent="0.3">
      <c r="A205" s="7">
        <f t="shared" si="3"/>
        <v>204</v>
      </c>
      <c r="B205" s="7" t="s">
        <v>53</v>
      </c>
      <c r="C205" s="7" t="s">
        <v>52</v>
      </c>
      <c r="D205" s="9">
        <v>41571</v>
      </c>
      <c r="E205" s="11">
        <v>660.2</v>
      </c>
      <c r="F205" s="15">
        <v>656.2</v>
      </c>
      <c r="G205" s="11">
        <v>675.75</v>
      </c>
      <c r="H205" s="11">
        <v>656.2</v>
      </c>
      <c r="I205" s="11">
        <v>669.95</v>
      </c>
      <c r="J205" s="11">
        <v>669.3</v>
      </c>
      <c r="K205" s="15">
        <v>669.55</v>
      </c>
      <c r="L205" s="7">
        <v>3080482</v>
      </c>
      <c r="M205" s="7">
        <v>2062542782.1500001</v>
      </c>
      <c r="N205" s="7">
        <v>47814</v>
      </c>
      <c r="O205" s="7">
        <v>1648102</v>
      </c>
      <c r="P205" s="11">
        <v>53.5</v>
      </c>
    </row>
    <row r="206" spans="1:16" x14ac:dyDescent="0.3">
      <c r="A206" s="7">
        <f t="shared" si="3"/>
        <v>205</v>
      </c>
      <c r="B206" s="7" t="s">
        <v>53</v>
      </c>
      <c r="C206" s="7" t="s">
        <v>52</v>
      </c>
      <c r="D206" s="9">
        <v>41572</v>
      </c>
      <c r="E206" s="11">
        <v>669.3</v>
      </c>
      <c r="F206" s="15">
        <v>665.25</v>
      </c>
      <c r="G206" s="11">
        <v>674.95</v>
      </c>
      <c r="H206" s="11">
        <v>663.15</v>
      </c>
      <c r="I206" s="11">
        <v>670</v>
      </c>
      <c r="J206" s="11">
        <v>672.55</v>
      </c>
      <c r="K206" s="15">
        <v>669.59</v>
      </c>
      <c r="L206" s="7">
        <v>2236718</v>
      </c>
      <c r="M206" s="7">
        <v>1497694633.5999999</v>
      </c>
      <c r="N206" s="7">
        <v>30290</v>
      </c>
      <c r="O206" s="7">
        <v>1246395</v>
      </c>
      <c r="P206" s="11">
        <v>55.72</v>
      </c>
    </row>
    <row r="207" spans="1:16" x14ac:dyDescent="0.3">
      <c r="A207" s="7">
        <f t="shared" si="3"/>
        <v>206</v>
      </c>
      <c r="B207" s="7" t="s">
        <v>53</v>
      </c>
      <c r="C207" s="7" t="s">
        <v>52</v>
      </c>
      <c r="D207" s="9">
        <v>41575</v>
      </c>
      <c r="E207" s="11">
        <v>672.55</v>
      </c>
      <c r="F207" s="15">
        <v>673</v>
      </c>
      <c r="G207" s="11">
        <v>675</v>
      </c>
      <c r="H207" s="11">
        <v>665.4</v>
      </c>
      <c r="I207" s="11">
        <v>668.3</v>
      </c>
      <c r="J207" s="11">
        <v>667.9</v>
      </c>
      <c r="K207" s="15">
        <v>671.08</v>
      </c>
      <c r="L207" s="7">
        <v>2095522</v>
      </c>
      <c r="M207" s="7">
        <v>1406256646.95</v>
      </c>
      <c r="N207" s="7">
        <v>34331</v>
      </c>
      <c r="O207" s="7">
        <v>1263910</v>
      </c>
      <c r="P207" s="11">
        <v>60.31</v>
      </c>
    </row>
    <row r="208" spans="1:16" x14ac:dyDescent="0.3">
      <c r="A208" s="7">
        <f t="shared" si="3"/>
        <v>207</v>
      </c>
      <c r="B208" s="7" t="s">
        <v>53</v>
      </c>
      <c r="C208" s="7" t="s">
        <v>52</v>
      </c>
      <c r="D208" s="9">
        <v>41576</v>
      </c>
      <c r="E208" s="11">
        <v>667.9</v>
      </c>
      <c r="F208" s="15">
        <v>668</v>
      </c>
      <c r="G208" s="11">
        <v>689</v>
      </c>
      <c r="H208" s="11">
        <v>655.55</v>
      </c>
      <c r="I208" s="11">
        <v>687</v>
      </c>
      <c r="J208" s="11">
        <v>686.5</v>
      </c>
      <c r="K208" s="15">
        <v>676.45</v>
      </c>
      <c r="L208" s="7">
        <v>3805729</v>
      </c>
      <c r="M208" s="7">
        <v>2574376884.75</v>
      </c>
      <c r="N208" s="7">
        <v>48756</v>
      </c>
      <c r="O208" s="7">
        <v>1786367</v>
      </c>
      <c r="P208" s="11">
        <v>46.94</v>
      </c>
    </row>
    <row r="209" spans="1:16" x14ac:dyDescent="0.3">
      <c r="A209" s="7">
        <f t="shared" si="3"/>
        <v>208</v>
      </c>
      <c r="B209" s="7" t="s">
        <v>53</v>
      </c>
      <c r="C209" s="7" t="s">
        <v>52</v>
      </c>
      <c r="D209" s="9">
        <v>41577</v>
      </c>
      <c r="E209" s="11">
        <v>686.5</v>
      </c>
      <c r="F209" s="15">
        <v>686</v>
      </c>
      <c r="G209" s="11">
        <v>687.5</v>
      </c>
      <c r="H209" s="11">
        <v>675.75</v>
      </c>
      <c r="I209" s="11">
        <v>677.8</v>
      </c>
      <c r="J209" s="11">
        <v>679.35</v>
      </c>
      <c r="K209" s="15">
        <v>682.56</v>
      </c>
      <c r="L209" s="7">
        <v>2547168</v>
      </c>
      <c r="M209" s="7">
        <v>1738582638.8</v>
      </c>
      <c r="N209" s="7">
        <v>51706</v>
      </c>
      <c r="O209" s="7">
        <v>1532450</v>
      </c>
      <c r="P209" s="11">
        <v>60.16</v>
      </c>
    </row>
    <row r="210" spans="1:16" x14ac:dyDescent="0.3">
      <c r="A210" s="7">
        <f t="shared" si="3"/>
        <v>209</v>
      </c>
      <c r="B210" s="7" t="s">
        <v>53</v>
      </c>
      <c r="C210" s="7" t="s">
        <v>52</v>
      </c>
      <c r="D210" s="9">
        <v>41578</v>
      </c>
      <c r="E210" s="11">
        <v>679.35</v>
      </c>
      <c r="F210" s="15">
        <v>676.2</v>
      </c>
      <c r="G210" s="11">
        <v>685.05</v>
      </c>
      <c r="H210" s="11">
        <v>673.4</v>
      </c>
      <c r="I210" s="11">
        <v>680</v>
      </c>
      <c r="J210" s="11">
        <v>680.8</v>
      </c>
      <c r="K210" s="15">
        <v>679.37</v>
      </c>
      <c r="L210" s="7">
        <v>4548889</v>
      </c>
      <c r="M210" s="7">
        <v>3090370496.9000001</v>
      </c>
      <c r="N210" s="7">
        <v>55804</v>
      </c>
      <c r="O210" s="7">
        <v>3107894</v>
      </c>
      <c r="P210" s="11">
        <v>68.319999999999993</v>
      </c>
    </row>
    <row r="211" spans="1:16" x14ac:dyDescent="0.3">
      <c r="A211" s="7">
        <f t="shared" si="3"/>
        <v>210</v>
      </c>
      <c r="B211" s="7" t="s">
        <v>53</v>
      </c>
      <c r="C211" s="7" t="s">
        <v>52</v>
      </c>
      <c r="D211" s="9">
        <v>41579</v>
      </c>
      <c r="E211" s="11">
        <v>680.8</v>
      </c>
      <c r="F211" s="15">
        <v>681.6</v>
      </c>
      <c r="G211" s="11">
        <v>688</v>
      </c>
      <c r="H211" s="11">
        <v>678.2</v>
      </c>
      <c r="I211" s="11">
        <v>682.7</v>
      </c>
      <c r="J211" s="11">
        <v>683.8</v>
      </c>
      <c r="K211" s="15">
        <v>682.78</v>
      </c>
      <c r="L211" s="7">
        <v>3910611</v>
      </c>
      <c r="M211" s="7">
        <v>2670102421.4499998</v>
      </c>
      <c r="N211" s="7">
        <v>64809</v>
      </c>
      <c r="O211" s="7">
        <v>2403133</v>
      </c>
      <c r="P211" s="11">
        <v>61.45</v>
      </c>
    </row>
    <row r="212" spans="1:16" x14ac:dyDescent="0.3">
      <c r="A212" s="7">
        <f t="shared" si="3"/>
        <v>211</v>
      </c>
      <c r="B212" s="7" t="s">
        <v>53</v>
      </c>
      <c r="C212" s="7" t="s">
        <v>52</v>
      </c>
      <c r="D212" s="9">
        <v>41581</v>
      </c>
      <c r="E212" s="11">
        <v>683.8</v>
      </c>
      <c r="F212" s="15">
        <v>685</v>
      </c>
      <c r="G212" s="11">
        <v>686.55</v>
      </c>
      <c r="H212" s="11">
        <v>678.1</v>
      </c>
      <c r="I212" s="11">
        <v>679.6</v>
      </c>
      <c r="J212" s="11">
        <v>680.45</v>
      </c>
      <c r="K212" s="15">
        <v>680.4</v>
      </c>
      <c r="L212" s="7">
        <v>202348</v>
      </c>
      <c r="M212" s="7">
        <v>137677177</v>
      </c>
      <c r="N212" s="7">
        <v>4663</v>
      </c>
      <c r="O212" s="7">
        <v>65616</v>
      </c>
      <c r="P212" s="11">
        <v>32.43</v>
      </c>
    </row>
    <row r="213" spans="1:16" x14ac:dyDescent="0.3">
      <c r="A213" s="7">
        <f t="shared" si="3"/>
        <v>212</v>
      </c>
      <c r="B213" s="7" t="s">
        <v>53</v>
      </c>
      <c r="C213" s="7" t="s">
        <v>52</v>
      </c>
      <c r="D213" s="9">
        <v>41583</v>
      </c>
      <c r="E213" s="11">
        <v>680.45</v>
      </c>
      <c r="F213" s="15">
        <v>680.45</v>
      </c>
      <c r="G213" s="11">
        <v>685</v>
      </c>
      <c r="H213" s="11">
        <v>673</v>
      </c>
      <c r="I213" s="11">
        <v>674.8</v>
      </c>
      <c r="J213" s="11">
        <v>676.25</v>
      </c>
      <c r="K213" s="15">
        <v>678.74</v>
      </c>
      <c r="L213" s="7">
        <v>3564618</v>
      </c>
      <c r="M213" s="7">
        <v>2419448981.9499998</v>
      </c>
      <c r="N213" s="7">
        <v>54469</v>
      </c>
      <c r="O213" s="7">
        <v>2450022</v>
      </c>
      <c r="P213" s="11">
        <v>68.73</v>
      </c>
    </row>
    <row r="214" spans="1:16" x14ac:dyDescent="0.3">
      <c r="A214" s="7">
        <f t="shared" si="3"/>
        <v>213</v>
      </c>
      <c r="B214" s="7" t="s">
        <v>53</v>
      </c>
      <c r="C214" s="7" t="s">
        <v>52</v>
      </c>
      <c r="D214" s="9">
        <v>41584</v>
      </c>
      <c r="E214" s="11">
        <v>676.25</v>
      </c>
      <c r="F214" s="15">
        <v>678.9</v>
      </c>
      <c r="G214" s="11">
        <v>679.2</v>
      </c>
      <c r="H214" s="11">
        <v>665.25</v>
      </c>
      <c r="I214" s="11">
        <v>668</v>
      </c>
      <c r="J214" s="11">
        <v>668.9</v>
      </c>
      <c r="K214" s="15">
        <v>669.9</v>
      </c>
      <c r="L214" s="7">
        <v>1152663</v>
      </c>
      <c r="M214" s="7">
        <v>772169235.45000005</v>
      </c>
      <c r="N214" s="7">
        <v>20039</v>
      </c>
      <c r="O214" s="7">
        <v>488167</v>
      </c>
      <c r="P214" s="11">
        <v>42.35</v>
      </c>
    </row>
    <row r="215" spans="1:16" x14ac:dyDescent="0.3">
      <c r="A215" s="7">
        <f t="shared" si="3"/>
        <v>214</v>
      </c>
      <c r="B215" s="7" t="s">
        <v>53</v>
      </c>
      <c r="C215" s="7" t="s">
        <v>52</v>
      </c>
      <c r="D215" s="9">
        <v>41585</v>
      </c>
      <c r="E215" s="11">
        <v>668.9</v>
      </c>
      <c r="F215" s="15">
        <v>670</v>
      </c>
      <c r="G215" s="11">
        <v>677.5</v>
      </c>
      <c r="H215" s="11">
        <v>656.9</v>
      </c>
      <c r="I215" s="11">
        <v>666.6</v>
      </c>
      <c r="J215" s="11">
        <v>665.4</v>
      </c>
      <c r="K215" s="15">
        <v>669.28</v>
      </c>
      <c r="L215" s="7">
        <v>1947285</v>
      </c>
      <c r="M215" s="7">
        <v>1303280182.55</v>
      </c>
      <c r="N215" s="7">
        <v>32862</v>
      </c>
      <c r="O215" s="7">
        <v>686809</v>
      </c>
      <c r="P215" s="11">
        <v>35.270000000000003</v>
      </c>
    </row>
    <row r="216" spans="1:16" x14ac:dyDescent="0.3">
      <c r="A216" s="7">
        <f t="shared" si="3"/>
        <v>215</v>
      </c>
      <c r="B216" s="7" t="s">
        <v>53</v>
      </c>
      <c r="C216" s="7" t="s">
        <v>52</v>
      </c>
      <c r="D216" s="9">
        <v>41586</v>
      </c>
      <c r="E216" s="11">
        <v>665.4</v>
      </c>
      <c r="F216" s="15">
        <v>663.4</v>
      </c>
      <c r="G216" s="11">
        <v>667.65</v>
      </c>
      <c r="H216" s="11">
        <v>644.65</v>
      </c>
      <c r="I216" s="11">
        <v>651.75</v>
      </c>
      <c r="J216" s="11">
        <v>652.5</v>
      </c>
      <c r="K216" s="15">
        <v>655.23</v>
      </c>
      <c r="L216" s="7">
        <v>3370190</v>
      </c>
      <c r="M216" s="7">
        <v>2208248768.8499999</v>
      </c>
      <c r="N216" s="7">
        <v>50716</v>
      </c>
      <c r="O216" s="7">
        <v>2106848</v>
      </c>
      <c r="P216" s="11">
        <v>62.51</v>
      </c>
    </row>
    <row r="217" spans="1:16" x14ac:dyDescent="0.3">
      <c r="A217" s="7">
        <f t="shared" si="3"/>
        <v>216</v>
      </c>
      <c r="B217" s="7" t="s">
        <v>53</v>
      </c>
      <c r="C217" s="7" t="s">
        <v>52</v>
      </c>
      <c r="D217" s="9">
        <v>41589</v>
      </c>
      <c r="E217" s="11">
        <v>652.5</v>
      </c>
      <c r="F217" s="15">
        <v>644</v>
      </c>
      <c r="G217" s="11">
        <v>660.7</v>
      </c>
      <c r="H217" s="11">
        <v>616.70000000000005</v>
      </c>
      <c r="I217" s="11">
        <v>655.65</v>
      </c>
      <c r="J217" s="11">
        <v>654.25</v>
      </c>
      <c r="K217" s="15">
        <v>651.28</v>
      </c>
      <c r="L217" s="7">
        <v>2804076</v>
      </c>
      <c r="M217" s="7">
        <v>1826225339.1500001</v>
      </c>
      <c r="N217" s="7">
        <v>48713</v>
      </c>
      <c r="O217" s="7">
        <v>1567391</v>
      </c>
      <c r="P217" s="11">
        <v>55.9</v>
      </c>
    </row>
    <row r="218" spans="1:16" x14ac:dyDescent="0.3">
      <c r="A218" s="7">
        <f t="shared" si="3"/>
        <v>217</v>
      </c>
      <c r="B218" s="7" t="s">
        <v>53</v>
      </c>
      <c r="C218" s="7" t="s">
        <v>52</v>
      </c>
      <c r="D218" s="9">
        <v>41590</v>
      </c>
      <c r="E218" s="11">
        <v>654.25</v>
      </c>
      <c r="F218" s="15">
        <v>652.54999999999995</v>
      </c>
      <c r="G218" s="11">
        <v>663.05</v>
      </c>
      <c r="H218" s="11">
        <v>643.35</v>
      </c>
      <c r="I218" s="11">
        <v>644.04999999999995</v>
      </c>
      <c r="J218" s="11">
        <v>645.95000000000005</v>
      </c>
      <c r="K218" s="15">
        <v>652.77</v>
      </c>
      <c r="L218" s="7">
        <v>2245080</v>
      </c>
      <c r="M218" s="7">
        <v>1465520176.55</v>
      </c>
      <c r="N218" s="7">
        <v>101725</v>
      </c>
      <c r="O218" s="7">
        <v>1363579</v>
      </c>
      <c r="P218" s="11">
        <v>60.74</v>
      </c>
    </row>
    <row r="219" spans="1:16" x14ac:dyDescent="0.3">
      <c r="A219" s="7">
        <f t="shared" si="3"/>
        <v>218</v>
      </c>
      <c r="B219" s="7" t="s">
        <v>53</v>
      </c>
      <c r="C219" s="7" t="s">
        <v>52</v>
      </c>
      <c r="D219" s="9">
        <v>41591</v>
      </c>
      <c r="E219" s="11">
        <v>645.95000000000005</v>
      </c>
      <c r="F219" s="15">
        <v>639</v>
      </c>
      <c r="G219" s="11">
        <v>647.45000000000005</v>
      </c>
      <c r="H219" s="11">
        <v>628.35</v>
      </c>
      <c r="I219" s="11">
        <v>631.95000000000005</v>
      </c>
      <c r="J219" s="11">
        <v>633.70000000000005</v>
      </c>
      <c r="K219" s="15">
        <v>635.82000000000005</v>
      </c>
      <c r="L219" s="7">
        <v>2640271</v>
      </c>
      <c r="M219" s="7">
        <v>1678737482.1500001</v>
      </c>
      <c r="N219" s="7">
        <v>76043</v>
      </c>
      <c r="O219" s="7">
        <v>1516241</v>
      </c>
      <c r="P219" s="11">
        <v>57.43</v>
      </c>
    </row>
    <row r="220" spans="1:16" x14ac:dyDescent="0.3">
      <c r="A220" s="7">
        <f t="shared" si="3"/>
        <v>219</v>
      </c>
      <c r="B220" s="7" t="s">
        <v>53</v>
      </c>
      <c r="C220" s="7" t="s">
        <v>52</v>
      </c>
      <c r="D220" s="9">
        <v>41592</v>
      </c>
      <c r="E220" s="11">
        <v>633.70000000000005</v>
      </c>
      <c r="F220" s="15">
        <v>638</v>
      </c>
      <c r="G220" s="11">
        <v>649.9</v>
      </c>
      <c r="H220" s="11">
        <v>638</v>
      </c>
      <c r="I220" s="11">
        <v>643.29999999999995</v>
      </c>
      <c r="J220" s="11">
        <v>642.20000000000005</v>
      </c>
      <c r="K220" s="15">
        <v>645.07000000000005</v>
      </c>
      <c r="L220" s="7">
        <v>3156715</v>
      </c>
      <c r="M220" s="7">
        <v>2036288806</v>
      </c>
      <c r="N220" s="7">
        <v>60225</v>
      </c>
      <c r="O220" s="7">
        <v>2036155</v>
      </c>
      <c r="P220" s="11">
        <v>64.5</v>
      </c>
    </row>
    <row r="221" spans="1:16" x14ac:dyDescent="0.3">
      <c r="A221" s="7">
        <f t="shared" si="3"/>
        <v>220</v>
      </c>
      <c r="B221" s="7" t="s">
        <v>53</v>
      </c>
      <c r="C221" s="7" t="s">
        <v>52</v>
      </c>
      <c r="D221" s="9">
        <v>41596</v>
      </c>
      <c r="E221" s="11">
        <v>642.20000000000005</v>
      </c>
      <c r="F221" s="15">
        <v>651.4</v>
      </c>
      <c r="G221" s="11">
        <v>670</v>
      </c>
      <c r="H221" s="11">
        <v>649.04999999999995</v>
      </c>
      <c r="I221" s="11">
        <v>666.5</v>
      </c>
      <c r="J221" s="11">
        <v>668.8</v>
      </c>
      <c r="K221" s="15">
        <v>661.08</v>
      </c>
      <c r="L221" s="7">
        <v>3718480</v>
      </c>
      <c r="M221" s="7">
        <v>2458196320.4000001</v>
      </c>
      <c r="N221" s="7">
        <v>81418</v>
      </c>
      <c r="O221" s="7">
        <v>2705693</v>
      </c>
      <c r="P221" s="11">
        <v>72.760000000000005</v>
      </c>
    </row>
    <row r="222" spans="1:16" x14ac:dyDescent="0.3">
      <c r="A222" s="7">
        <f t="shared" si="3"/>
        <v>221</v>
      </c>
      <c r="B222" s="7" t="s">
        <v>53</v>
      </c>
      <c r="C222" s="7" t="s">
        <v>52</v>
      </c>
      <c r="D222" s="9">
        <v>41597</v>
      </c>
      <c r="E222" s="11">
        <v>668.8</v>
      </c>
      <c r="F222" s="15">
        <v>668.4</v>
      </c>
      <c r="G222" s="11">
        <v>668.4</v>
      </c>
      <c r="H222" s="11">
        <v>657.45</v>
      </c>
      <c r="I222" s="11">
        <v>660.25</v>
      </c>
      <c r="J222" s="11">
        <v>660.05</v>
      </c>
      <c r="K222" s="15">
        <v>661.23</v>
      </c>
      <c r="L222" s="7">
        <v>1697259</v>
      </c>
      <c r="M222" s="7">
        <v>1122273361.9000001</v>
      </c>
      <c r="N222" s="7">
        <v>29560</v>
      </c>
      <c r="O222" s="7">
        <v>1010636</v>
      </c>
      <c r="P222" s="11">
        <v>59.55</v>
      </c>
    </row>
    <row r="223" spans="1:16" x14ac:dyDescent="0.3">
      <c r="A223" s="7">
        <f t="shared" si="3"/>
        <v>222</v>
      </c>
      <c r="B223" s="7" t="s">
        <v>53</v>
      </c>
      <c r="C223" s="7" t="s">
        <v>52</v>
      </c>
      <c r="D223" s="9">
        <v>41598</v>
      </c>
      <c r="E223" s="11">
        <v>660.05</v>
      </c>
      <c r="F223" s="15">
        <v>656.7</v>
      </c>
      <c r="G223" s="11">
        <v>659</v>
      </c>
      <c r="H223" s="11">
        <v>646.4</v>
      </c>
      <c r="I223" s="11">
        <v>646.6</v>
      </c>
      <c r="J223" s="11">
        <v>649.54999999999995</v>
      </c>
      <c r="K223" s="15">
        <v>653.29999999999995</v>
      </c>
      <c r="L223" s="7">
        <v>2092524</v>
      </c>
      <c r="M223" s="7">
        <v>1367044854.75</v>
      </c>
      <c r="N223" s="7">
        <v>46516</v>
      </c>
      <c r="O223" s="7">
        <v>1361902</v>
      </c>
      <c r="P223" s="11">
        <v>65.08</v>
      </c>
    </row>
    <row r="224" spans="1:16" x14ac:dyDescent="0.3">
      <c r="A224" s="7">
        <f t="shared" si="3"/>
        <v>223</v>
      </c>
      <c r="B224" s="7" t="s">
        <v>53</v>
      </c>
      <c r="C224" s="7" t="s">
        <v>52</v>
      </c>
      <c r="D224" s="9">
        <v>41599</v>
      </c>
      <c r="E224" s="11">
        <v>649.54999999999995</v>
      </c>
      <c r="F224" s="15">
        <v>644.54999999999995</v>
      </c>
      <c r="G224" s="11">
        <v>645.6</v>
      </c>
      <c r="H224" s="11">
        <v>635.15</v>
      </c>
      <c r="I224" s="11">
        <v>638.95000000000005</v>
      </c>
      <c r="J224" s="11">
        <v>637.65</v>
      </c>
      <c r="K224" s="15">
        <v>640.41999999999996</v>
      </c>
      <c r="L224" s="7">
        <v>3196914</v>
      </c>
      <c r="M224" s="7">
        <v>2047382404.1500001</v>
      </c>
      <c r="N224" s="7">
        <v>63898</v>
      </c>
      <c r="O224" s="7">
        <v>2008980</v>
      </c>
      <c r="P224" s="11">
        <v>62.84</v>
      </c>
    </row>
    <row r="225" spans="1:16" x14ac:dyDescent="0.3">
      <c r="A225" s="7">
        <f t="shared" si="3"/>
        <v>224</v>
      </c>
      <c r="B225" s="7" t="s">
        <v>53</v>
      </c>
      <c r="C225" s="7" t="s">
        <v>52</v>
      </c>
      <c r="D225" s="9">
        <v>41600</v>
      </c>
      <c r="E225" s="11">
        <v>637.65</v>
      </c>
      <c r="F225" s="15">
        <v>642.5</v>
      </c>
      <c r="G225" s="11">
        <v>646.9</v>
      </c>
      <c r="H225" s="11">
        <v>635.1</v>
      </c>
      <c r="I225" s="11">
        <v>642.6</v>
      </c>
      <c r="J225" s="11">
        <v>642.15</v>
      </c>
      <c r="K225" s="15">
        <v>641.91999999999996</v>
      </c>
      <c r="L225" s="7">
        <v>1873096</v>
      </c>
      <c r="M225" s="7">
        <v>1202381687</v>
      </c>
      <c r="N225" s="7">
        <v>55226</v>
      </c>
      <c r="O225" s="7">
        <v>1062751</v>
      </c>
      <c r="P225" s="11">
        <v>56.74</v>
      </c>
    </row>
    <row r="226" spans="1:16" x14ac:dyDescent="0.3">
      <c r="A226" s="7">
        <f t="shared" si="3"/>
        <v>225</v>
      </c>
      <c r="B226" s="7" t="s">
        <v>53</v>
      </c>
      <c r="C226" s="7" t="s">
        <v>52</v>
      </c>
      <c r="D226" s="9">
        <v>41603</v>
      </c>
      <c r="E226" s="11">
        <v>642.15</v>
      </c>
      <c r="F226" s="15">
        <v>648.04999999999995</v>
      </c>
      <c r="G226" s="11">
        <v>661.75</v>
      </c>
      <c r="H226" s="11">
        <v>648.04999999999995</v>
      </c>
      <c r="I226" s="11">
        <v>659</v>
      </c>
      <c r="J226" s="11">
        <v>659.75</v>
      </c>
      <c r="K226" s="15">
        <v>655.71</v>
      </c>
      <c r="L226" s="7">
        <v>4037635</v>
      </c>
      <c r="M226" s="7">
        <v>2647520959.6999998</v>
      </c>
      <c r="N226" s="7">
        <v>85622</v>
      </c>
      <c r="O226" s="7">
        <v>3030477</v>
      </c>
      <c r="P226" s="11">
        <v>75.06</v>
      </c>
    </row>
    <row r="227" spans="1:16" x14ac:dyDescent="0.3">
      <c r="A227" s="7">
        <f t="shared" si="3"/>
        <v>226</v>
      </c>
      <c r="B227" s="7" t="s">
        <v>53</v>
      </c>
      <c r="C227" s="7" t="s">
        <v>52</v>
      </c>
      <c r="D227" s="9">
        <v>41604</v>
      </c>
      <c r="E227" s="11">
        <v>659.75</v>
      </c>
      <c r="F227" s="15">
        <v>657.7</v>
      </c>
      <c r="G227" s="11">
        <v>659.9</v>
      </c>
      <c r="H227" s="11">
        <v>648.4</v>
      </c>
      <c r="I227" s="11">
        <v>654.15</v>
      </c>
      <c r="J227" s="11">
        <v>652.95000000000005</v>
      </c>
      <c r="K227" s="15">
        <v>654.25</v>
      </c>
      <c r="L227" s="7">
        <v>3619629</v>
      </c>
      <c r="M227" s="7">
        <v>2368144439.1500001</v>
      </c>
      <c r="N227" s="7">
        <v>76189</v>
      </c>
      <c r="O227" s="7">
        <v>2743195</v>
      </c>
      <c r="P227" s="11">
        <v>75.790000000000006</v>
      </c>
    </row>
    <row r="228" spans="1:16" x14ac:dyDescent="0.3">
      <c r="A228" s="7">
        <f t="shared" si="3"/>
        <v>227</v>
      </c>
      <c r="B228" s="7" t="s">
        <v>53</v>
      </c>
      <c r="C228" s="7" t="s">
        <v>52</v>
      </c>
      <c r="D228" s="9">
        <v>41605</v>
      </c>
      <c r="E228" s="11">
        <v>652.95000000000005</v>
      </c>
      <c r="F228" s="15">
        <v>651.1</v>
      </c>
      <c r="G228" s="11">
        <v>658.75</v>
      </c>
      <c r="H228" s="11">
        <v>644.1</v>
      </c>
      <c r="I228" s="11">
        <v>652.29999999999995</v>
      </c>
      <c r="J228" s="11">
        <v>653.54999999999995</v>
      </c>
      <c r="K228" s="15">
        <v>651.24</v>
      </c>
      <c r="L228" s="7">
        <v>2148253</v>
      </c>
      <c r="M228" s="7">
        <v>1399035753.75</v>
      </c>
      <c r="N228" s="7">
        <v>47216</v>
      </c>
      <c r="O228" s="7">
        <v>1342075</v>
      </c>
      <c r="P228" s="11">
        <v>62.47</v>
      </c>
    </row>
    <row r="229" spans="1:16" x14ac:dyDescent="0.3">
      <c r="A229" s="7">
        <f t="shared" si="3"/>
        <v>228</v>
      </c>
      <c r="B229" s="7" t="s">
        <v>53</v>
      </c>
      <c r="C229" s="7" t="s">
        <v>52</v>
      </c>
      <c r="D229" s="9">
        <v>41606</v>
      </c>
      <c r="E229" s="11">
        <v>653.54999999999995</v>
      </c>
      <c r="F229" s="15">
        <v>655.6</v>
      </c>
      <c r="G229" s="11">
        <v>663</v>
      </c>
      <c r="H229" s="11">
        <v>648.04999999999995</v>
      </c>
      <c r="I229" s="11">
        <v>657.9</v>
      </c>
      <c r="J229" s="11">
        <v>653.4</v>
      </c>
      <c r="K229" s="15">
        <v>655.20000000000005</v>
      </c>
      <c r="L229" s="7">
        <v>3693433</v>
      </c>
      <c r="M229" s="7">
        <v>2419934813.0999999</v>
      </c>
      <c r="N229" s="7">
        <v>47832</v>
      </c>
      <c r="O229" s="7">
        <v>2269544</v>
      </c>
      <c r="P229" s="11">
        <v>61.45</v>
      </c>
    </row>
    <row r="230" spans="1:16" x14ac:dyDescent="0.3">
      <c r="A230" s="7">
        <f t="shared" si="3"/>
        <v>229</v>
      </c>
      <c r="B230" s="7" t="s">
        <v>53</v>
      </c>
      <c r="C230" s="7" t="s">
        <v>52</v>
      </c>
      <c r="D230" s="9">
        <v>41607</v>
      </c>
      <c r="E230" s="11">
        <v>653.4</v>
      </c>
      <c r="F230" s="15">
        <v>655</v>
      </c>
      <c r="G230" s="11">
        <v>668.9</v>
      </c>
      <c r="H230" s="11">
        <v>655</v>
      </c>
      <c r="I230" s="11">
        <v>661.15</v>
      </c>
      <c r="J230" s="11">
        <v>661.3</v>
      </c>
      <c r="K230" s="15">
        <v>662.6</v>
      </c>
      <c r="L230" s="7">
        <v>2392770</v>
      </c>
      <c r="M230" s="7">
        <v>1585455323.55</v>
      </c>
      <c r="N230" s="7">
        <v>51546</v>
      </c>
      <c r="O230" s="7">
        <v>1720469</v>
      </c>
      <c r="P230" s="11">
        <v>71.900000000000006</v>
      </c>
    </row>
    <row r="231" spans="1:16" x14ac:dyDescent="0.3">
      <c r="A231" s="7">
        <f t="shared" si="3"/>
        <v>230</v>
      </c>
      <c r="B231" s="7" t="s">
        <v>53</v>
      </c>
      <c r="C231" s="7" t="s">
        <v>52</v>
      </c>
      <c r="D231" s="9">
        <v>41610</v>
      </c>
      <c r="E231" s="11">
        <v>661.3</v>
      </c>
      <c r="F231" s="15">
        <v>662</v>
      </c>
      <c r="G231" s="11">
        <v>665</v>
      </c>
      <c r="H231" s="11">
        <v>658.05</v>
      </c>
      <c r="I231" s="11">
        <v>660.55</v>
      </c>
      <c r="J231" s="11">
        <v>661.3</v>
      </c>
      <c r="K231" s="15">
        <v>661.96</v>
      </c>
      <c r="L231" s="7">
        <v>1714653</v>
      </c>
      <c r="M231" s="7">
        <v>1135034937.0999999</v>
      </c>
      <c r="N231" s="7">
        <v>35657</v>
      </c>
      <c r="O231" s="7">
        <v>926629</v>
      </c>
      <c r="P231" s="11">
        <v>54.04</v>
      </c>
    </row>
    <row r="232" spans="1:16" x14ac:dyDescent="0.3">
      <c r="A232" s="7">
        <f t="shared" si="3"/>
        <v>231</v>
      </c>
      <c r="B232" s="7" t="s">
        <v>53</v>
      </c>
      <c r="C232" s="7" t="s">
        <v>52</v>
      </c>
      <c r="D232" s="9">
        <v>41611</v>
      </c>
      <c r="E232" s="11">
        <v>661.3</v>
      </c>
      <c r="F232" s="15">
        <v>660</v>
      </c>
      <c r="G232" s="11">
        <v>662.2</v>
      </c>
      <c r="H232" s="11">
        <v>652.65</v>
      </c>
      <c r="I232" s="11">
        <v>656.95</v>
      </c>
      <c r="J232" s="11">
        <v>655.75</v>
      </c>
      <c r="K232" s="15">
        <v>657.17</v>
      </c>
      <c r="L232" s="7">
        <v>2572070</v>
      </c>
      <c r="M232" s="7">
        <v>1690285573.3499999</v>
      </c>
      <c r="N232" s="7">
        <v>71170</v>
      </c>
      <c r="O232" s="7">
        <v>1877247</v>
      </c>
      <c r="P232" s="11">
        <v>72.989999999999995</v>
      </c>
    </row>
    <row r="233" spans="1:16" x14ac:dyDescent="0.3">
      <c r="A233" s="7">
        <f t="shared" si="3"/>
        <v>232</v>
      </c>
      <c r="B233" s="7" t="s">
        <v>53</v>
      </c>
      <c r="C233" s="7" t="s">
        <v>52</v>
      </c>
      <c r="D233" s="9">
        <v>41612</v>
      </c>
      <c r="E233" s="11">
        <v>655.75</v>
      </c>
      <c r="F233" s="15">
        <v>654.9</v>
      </c>
      <c r="G233" s="11">
        <v>659.55</v>
      </c>
      <c r="H233" s="11">
        <v>653.45000000000005</v>
      </c>
      <c r="I233" s="11">
        <v>658.8</v>
      </c>
      <c r="J233" s="11">
        <v>657.6</v>
      </c>
      <c r="K233" s="15">
        <v>657.16</v>
      </c>
      <c r="L233" s="7">
        <v>2619152</v>
      </c>
      <c r="M233" s="7">
        <v>1721199283.3</v>
      </c>
      <c r="N233" s="7">
        <v>43740</v>
      </c>
      <c r="O233" s="7">
        <v>1852484</v>
      </c>
      <c r="P233" s="11">
        <v>70.73</v>
      </c>
    </row>
    <row r="234" spans="1:16" x14ac:dyDescent="0.3">
      <c r="A234" s="7">
        <f t="shared" si="3"/>
        <v>233</v>
      </c>
      <c r="B234" s="7" t="s">
        <v>53</v>
      </c>
      <c r="C234" s="7" t="s">
        <v>52</v>
      </c>
      <c r="D234" s="9">
        <v>41613</v>
      </c>
      <c r="E234" s="11">
        <v>657.6</v>
      </c>
      <c r="F234" s="15">
        <v>671.55</v>
      </c>
      <c r="G234" s="11">
        <v>689.9</v>
      </c>
      <c r="H234" s="11">
        <v>671.55</v>
      </c>
      <c r="I234" s="11">
        <v>688</v>
      </c>
      <c r="J234" s="11">
        <v>688.1</v>
      </c>
      <c r="K234" s="15">
        <v>686.04</v>
      </c>
      <c r="L234" s="7">
        <v>8004998</v>
      </c>
      <c r="M234" s="7">
        <v>5491727987.3500004</v>
      </c>
      <c r="N234" s="7">
        <v>147475</v>
      </c>
      <c r="O234" s="7">
        <v>6626476</v>
      </c>
      <c r="P234" s="11">
        <v>82.78</v>
      </c>
    </row>
    <row r="235" spans="1:16" x14ac:dyDescent="0.3">
      <c r="A235" s="7">
        <f t="shared" si="3"/>
        <v>234</v>
      </c>
      <c r="B235" s="7" t="s">
        <v>53</v>
      </c>
      <c r="C235" s="7" t="s">
        <v>52</v>
      </c>
      <c r="D235" s="9">
        <v>41614</v>
      </c>
      <c r="E235" s="11">
        <v>688.1</v>
      </c>
      <c r="F235" s="15">
        <v>684.9</v>
      </c>
      <c r="G235" s="11">
        <v>689.6</v>
      </c>
      <c r="H235" s="11">
        <v>678.25</v>
      </c>
      <c r="I235" s="11">
        <v>687.6</v>
      </c>
      <c r="J235" s="11">
        <v>682.7</v>
      </c>
      <c r="K235" s="15">
        <v>681.59</v>
      </c>
      <c r="L235" s="7">
        <v>4017308</v>
      </c>
      <c r="M235" s="7">
        <v>2738171328.25</v>
      </c>
      <c r="N235" s="7">
        <v>36667</v>
      </c>
      <c r="O235" s="7">
        <v>3141222</v>
      </c>
      <c r="P235" s="11">
        <v>78.19</v>
      </c>
    </row>
    <row r="236" spans="1:16" x14ac:dyDescent="0.3">
      <c r="A236" s="7">
        <f t="shared" si="3"/>
        <v>235</v>
      </c>
      <c r="B236" s="7" t="s">
        <v>53</v>
      </c>
      <c r="C236" s="7" t="s">
        <v>52</v>
      </c>
      <c r="D236" s="9">
        <v>41617</v>
      </c>
      <c r="E236" s="11">
        <v>682.7</v>
      </c>
      <c r="F236" s="15">
        <v>710</v>
      </c>
      <c r="G236" s="11">
        <v>717.4</v>
      </c>
      <c r="H236" s="11">
        <v>692.55</v>
      </c>
      <c r="I236" s="11">
        <v>693</v>
      </c>
      <c r="J236" s="11">
        <v>696.65</v>
      </c>
      <c r="K236" s="15">
        <v>704.05</v>
      </c>
      <c r="L236" s="7">
        <v>6316407</v>
      </c>
      <c r="M236" s="7">
        <v>4447045397.3500004</v>
      </c>
      <c r="N236" s="7">
        <v>65808</v>
      </c>
      <c r="O236" s="7">
        <v>4762350</v>
      </c>
      <c r="P236" s="11">
        <v>75.400000000000006</v>
      </c>
    </row>
    <row r="237" spans="1:16" x14ac:dyDescent="0.3">
      <c r="A237" s="7">
        <f t="shared" si="3"/>
        <v>236</v>
      </c>
      <c r="B237" s="7" t="s">
        <v>53</v>
      </c>
      <c r="C237" s="7" t="s">
        <v>52</v>
      </c>
      <c r="D237" s="9">
        <v>41618</v>
      </c>
      <c r="E237" s="11">
        <v>696.65</v>
      </c>
      <c r="F237" s="15">
        <v>692.35</v>
      </c>
      <c r="G237" s="11">
        <v>701.85</v>
      </c>
      <c r="H237" s="11">
        <v>690</v>
      </c>
      <c r="I237" s="11">
        <v>695.35</v>
      </c>
      <c r="J237" s="11">
        <v>696.7</v>
      </c>
      <c r="K237" s="15">
        <v>695.57</v>
      </c>
      <c r="L237" s="7">
        <v>6266220</v>
      </c>
      <c r="M237" s="7">
        <v>4358568856.3500004</v>
      </c>
      <c r="N237" s="7">
        <v>68219</v>
      </c>
      <c r="O237" s="7">
        <v>4954908</v>
      </c>
      <c r="P237" s="11">
        <v>79.069999999999993</v>
      </c>
    </row>
    <row r="238" spans="1:16" x14ac:dyDescent="0.3">
      <c r="A238" s="7">
        <f t="shared" si="3"/>
        <v>237</v>
      </c>
      <c r="B238" s="7" t="s">
        <v>53</v>
      </c>
      <c r="C238" s="7" t="s">
        <v>52</v>
      </c>
      <c r="D238" s="9">
        <v>41619</v>
      </c>
      <c r="E238" s="11">
        <v>696.7</v>
      </c>
      <c r="F238" s="15">
        <v>690.1</v>
      </c>
      <c r="G238" s="11">
        <v>701.8</v>
      </c>
      <c r="H238" s="11">
        <v>686.9</v>
      </c>
      <c r="I238" s="11">
        <v>701</v>
      </c>
      <c r="J238" s="11">
        <v>695.55</v>
      </c>
      <c r="K238" s="15">
        <v>692.8</v>
      </c>
      <c r="L238" s="7">
        <v>3072444</v>
      </c>
      <c r="M238" s="7">
        <v>2128589847.45</v>
      </c>
      <c r="N238" s="7">
        <v>59235</v>
      </c>
      <c r="O238" s="7">
        <v>2253902</v>
      </c>
      <c r="P238" s="11">
        <v>73.36</v>
      </c>
    </row>
    <row r="239" spans="1:16" x14ac:dyDescent="0.3">
      <c r="A239" s="7">
        <f t="shared" si="3"/>
        <v>238</v>
      </c>
      <c r="B239" s="7" t="s">
        <v>53</v>
      </c>
      <c r="C239" s="7" t="s">
        <v>52</v>
      </c>
      <c r="D239" s="9">
        <v>41620</v>
      </c>
      <c r="E239" s="11">
        <v>695.55</v>
      </c>
      <c r="F239" s="15">
        <v>693.2</v>
      </c>
      <c r="G239" s="11">
        <v>700.55</v>
      </c>
      <c r="H239" s="11">
        <v>690.5</v>
      </c>
      <c r="I239" s="11">
        <v>695.9</v>
      </c>
      <c r="J239" s="11">
        <v>695.2</v>
      </c>
      <c r="K239" s="15">
        <v>694.85</v>
      </c>
      <c r="L239" s="7">
        <v>3216924</v>
      </c>
      <c r="M239" s="7">
        <v>2235283894</v>
      </c>
      <c r="N239" s="7">
        <v>47815</v>
      </c>
      <c r="O239" s="7">
        <v>2317749</v>
      </c>
      <c r="P239" s="11">
        <v>72.05</v>
      </c>
    </row>
    <row r="240" spans="1:16" x14ac:dyDescent="0.3">
      <c r="A240" s="7">
        <f t="shared" si="3"/>
        <v>239</v>
      </c>
      <c r="B240" s="7" t="s">
        <v>53</v>
      </c>
      <c r="C240" s="7" t="s">
        <v>52</v>
      </c>
      <c r="D240" s="9">
        <v>41621</v>
      </c>
      <c r="E240" s="11">
        <v>695.2</v>
      </c>
      <c r="F240" s="15">
        <v>687.8</v>
      </c>
      <c r="G240" s="11">
        <v>702</v>
      </c>
      <c r="H240" s="11">
        <v>685</v>
      </c>
      <c r="I240" s="11">
        <v>685.8</v>
      </c>
      <c r="J240" s="11">
        <v>689.95</v>
      </c>
      <c r="K240" s="15">
        <v>692.52</v>
      </c>
      <c r="L240" s="7">
        <v>6329020</v>
      </c>
      <c r="M240" s="7">
        <v>4382955533.1999998</v>
      </c>
      <c r="N240" s="7">
        <v>53428</v>
      </c>
      <c r="O240" s="7">
        <v>3540532</v>
      </c>
      <c r="P240" s="11">
        <v>55.94</v>
      </c>
    </row>
    <row r="241" spans="1:16" x14ac:dyDescent="0.3">
      <c r="A241" s="7">
        <f t="shared" si="3"/>
        <v>240</v>
      </c>
      <c r="B241" s="7" t="s">
        <v>53</v>
      </c>
      <c r="C241" s="7" t="s">
        <v>52</v>
      </c>
      <c r="D241" s="9">
        <v>41624</v>
      </c>
      <c r="E241" s="11">
        <v>689.95</v>
      </c>
      <c r="F241" s="15">
        <v>688</v>
      </c>
      <c r="G241" s="11">
        <v>690.9</v>
      </c>
      <c r="H241" s="11">
        <v>681.2</v>
      </c>
      <c r="I241" s="11">
        <v>686.1</v>
      </c>
      <c r="J241" s="11">
        <v>684.35</v>
      </c>
      <c r="K241" s="15">
        <v>686.85</v>
      </c>
      <c r="L241" s="7">
        <v>5358061</v>
      </c>
      <c r="M241" s="7">
        <v>3680169732.1500001</v>
      </c>
      <c r="N241" s="7">
        <v>48811</v>
      </c>
      <c r="O241" s="7">
        <v>2730592</v>
      </c>
      <c r="P241" s="11">
        <v>50.96</v>
      </c>
    </row>
    <row r="242" spans="1:16" x14ac:dyDescent="0.3">
      <c r="A242" s="7">
        <f t="shared" si="3"/>
        <v>241</v>
      </c>
      <c r="B242" s="7" t="s">
        <v>53</v>
      </c>
      <c r="C242" s="7" t="s">
        <v>52</v>
      </c>
      <c r="D242" s="9">
        <v>41625</v>
      </c>
      <c r="E242" s="11">
        <v>684.35</v>
      </c>
      <c r="F242" s="15">
        <v>675.65</v>
      </c>
      <c r="G242" s="11">
        <v>675.65</v>
      </c>
      <c r="H242" s="11">
        <v>654.04999999999995</v>
      </c>
      <c r="I242" s="11">
        <v>659.25</v>
      </c>
      <c r="J242" s="11">
        <v>657.6</v>
      </c>
      <c r="K242" s="15">
        <v>663.11</v>
      </c>
      <c r="L242" s="7">
        <v>4485661</v>
      </c>
      <c r="M242" s="7">
        <v>2974489461.9499998</v>
      </c>
      <c r="N242" s="7">
        <v>64615</v>
      </c>
      <c r="O242" s="7">
        <v>2068014</v>
      </c>
      <c r="P242" s="11">
        <v>46.1</v>
      </c>
    </row>
    <row r="243" spans="1:16" x14ac:dyDescent="0.3">
      <c r="A243" s="7">
        <f t="shared" si="3"/>
        <v>242</v>
      </c>
      <c r="B243" s="7" t="s">
        <v>53</v>
      </c>
      <c r="C243" s="7" t="s">
        <v>52</v>
      </c>
      <c r="D243" s="9">
        <v>41626</v>
      </c>
      <c r="E243" s="11">
        <v>657.6</v>
      </c>
      <c r="F243" s="15">
        <v>650.5</v>
      </c>
      <c r="G243" s="11">
        <v>680.65</v>
      </c>
      <c r="H243" s="11">
        <v>649.54999999999995</v>
      </c>
      <c r="I243" s="11">
        <v>667.75</v>
      </c>
      <c r="J243" s="11">
        <v>666.25</v>
      </c>
      <c r="K243" s="15">
        <v>664.32</v>
      </c>
      <c r="L243" s="7">
        <v>3521829</v>
      </c>
      <c r="M243" s="7">
        <v>2339617846.8000002</v>
      </c>
      <c r="N243" s="7">
        <v>48273</v>
      </c>
      <c r="O243" s="7">
        <v>1685097</v>
      </c>
      <c r="P243" s="11">
        <v>47.85</v>
      </c>
    </row>
    <row r="244" spans="1:16" x14ac:dyDescent="0.3">
      <c r="A244" s="7">
        <f t="shared" si="3"/>
        <v>243</v>
      </c>
      <c r="B244" s="7" t="s">
        <v>53</v>
      </c>
      <c r="C244" s="7" t="s">
        <v>52</v>
      </c>
      <c r="D244" s="9">
        <v>41627</v>
      </c>
      <c r="E244" s="11">
        <v>666.25</v>
      </c>
      <c r="F244" s="15">
        <v>679</v>
      </c>
      <c r="G244" s="11">
        <v>683.95</v>
      </c>
      <c r="H244" s="11">
        <v>650.4</v>
      </c>
      <c r="I244" s="11">
        <v>653.1</v>
      </c>
      <c r="J244" s="11">
        <v>652.54999999999995</v>
      </c>
      <c r="K244" s="15">
        <v>657.39</v>
      </c>
      <c r="L244" s="7">
        <v>2504879</v>
      </c>
      <c r="M244" s="7">
        <v>1646686619.3</v>
      </c>
      <c r="N244" s="7">
        <v>34484</v>
      </c>
      <c r="O244" s="7">
        <v>1196726</v>
      </c>
      <c r="P244" s="11">
        <v>47.78</v>
      </c>
    </row>
    <row r="245" spans="1:16" x14ac:dyDescent="0.3">
      <c r="A245" s="7">
        <f>A244+1</f>
        <v>244</v>
      </c>
      <c r="B245" s="7" t="s">
        <v>53</v>
      </c>
      <c r="C245" s="7" t="s">
        <v>52</v>
      </c>
      <c r="D245" s="9">
        <v>41628</v>
      </c>
      <c r="E245" s="11">
        <v>652.54999999999995</v>
      </c>
      <c r="F245" s="15">
        <v>657.8</v>
      </c>
      <c r="G245" s="11">
        <v>668.6</v>
      </c>
      <c r="H245" s="11">
        <v>650.1</v>
      </c>
      <c r="I245" s="11">
        <v>666.45</v>
      </c>
      <c r="J245" s="11">
        <v>664.6</v>
      </c>
      <c r="K245" s="15">
        <v>658.53</v>
      </c>
      <c r="L245" s="7">
        <v>1430617</v>
      </c>
      <c r="M245" s="7">
        <v>942100890.54999995</v>
      </c>
      <c r="N245" s="7">
        <v>21461</v>
      </c>
      <c r="O245" s="7">
        <v>453831</v>
      </c>
      <c r="P245" s="11">
        <v>31.72</v>
      </c>
    </row>
    <row r="246" spans="1:16" x14ac:dyDescent="0.3">
      <c r="A246" s="7">
        <f t="shared" si="3"/>
        <v>245</v>
      </c>
      <c r="B246" s="7" t="s">
        <v>53</v>
      </c>
      <c r="C246" s="7" t="s">
        <v>52</v>
      </c>
      <c r="D246" s="9">
        <v>41631</v>
      </c>
      <c r="E246" s="11">
        <v>664.6</v>
      </c>
      <c r="F246" s="15">
        <v>658</v>
      </c>
      <c r="G246" s="11">
        <v>671.5</v>
      </c>
      <c r="H246" s="11">
        <v>657</v>
      </c>
      <c r="I246" s="11">
        <v>663.1</v>
      </c>
      <c r="J246" s="11">
        <v>664.45</v>
      </c>
      <c r="K246" s="15">
        <v>666.94</v>
      </c>
      <c r="L246" s="7">
        <v>1382808</v>
      </c>
      <c r="M246" s="7">
        <v>922247874.60000002</v>
      </c>
      <c r="N246" s="7">
        <v>42116</v>
      </c>
      <c r="O246" s="7">
        <v>672489</v>
      </c>
      <c r="P246" s="11">
        <v>48.63</v>
      </c>
    </row>
    <row r="247" spans="1:16" x14ac:dyDescent="0.3">
      <c r="A247" s="7">
        <f t="shared" si="3"/>
        <v>246</v>
      </c>
      <c r="B247" s="7" t="s">
        <v>53</v>
      </c>
      <c r="C247" s="7" t="s">
        <v>52</v>
      </c>
      <c r="D247" s="9">
        <v>41632</v>
      </c>
      <c r="E247" s="11">
        <v>664.45</v>
      </c>
      <c r="F247" s="15">
        <v>665.55</v>
      </c>
      <c r="G247" s="11">
        <v>666.5</v>
      </c>
      <c r="H247" s="11">
        <v>655.04999999999995</v>
      </c>
      <c r="I247" s="11">
        <v>658.6</v>
      </c>
      <c r="J247" s="11">
        <v>657.3</v>
      </c>
      <c r="K247" s="15">
        <v>660.07</v>
      </c>
      <c r="L247" s="7">
        <v>888674</v>
      </c>
      <c r="M247" s="7">
        <v>586591412.20000005</v>
      </c>
      <c r="N247" s="7">
        <v>14082</v>
      </c>
      <c r="O247" s="7">
        <v>368024</v>
      </c>
      <c r="P247" s="11">
        <v>41.41</v>
      </c>
    </row>
    <row r="248" spans="1:16" x14ac:dyDescent="0.3">
      <c r="A248" s="7">
        <f t="shared" si="3"/>
        <v>247</v>
      </c>
      <c r="B248" s="7" t="s">
        <v>53</v>
      </c>
      <c r="C248" s="7" t="s">
        <v>52</v>
      </c>
      <c r="D248" s="9">
        <v>41634</v>
      </c>
      <c r="E248" s="11">
        <v>657.3</v>
      </c>
      <c r="F248" s="15">
        <v>659.85</v>
      </c>
      <c r="G248" s="11">
        <v>672.2</v>
      </c>
      <c r="H248" s="11">
        <v>656.9</v>
      </c>
      <c r="I248" s="11">
        <v>669</v>
      </c>
      <c r="J248" s="11">
        <v>669.05</v>
      </c>
      <c r="K248" s="15">
        <v>664.85</v>
      </c>
      <c r="L248" s="7">
        <v>2011690</v>
      </c>
      <c r="M248" s="7">
        <v>1337475060.3</v>
      </c>
      <c r="N248" s="7">
        <v>24092</v>
      </c>
      <c r="O248" s="7">
        <v>813549</v>
      </c>
      <c r="P248" s="11">
        <v>40.44</v>
      </c>
    </row>
    <row r="249" spans="1:16" x14ac:dyDescent="0.3">
      <c r="A249" s="7">
        <f t="shared" si="3"/>
        <v>248</v>
      </c>
      <c r="B249" s="7" t="s">
        <v>53</v>
      </c>
      <c r="C249" s="7" t="s">
        <v>52</v>
      </c>
      <c r="D249" s="9">
        <v>41635</v>
      </c>
      <c r="E249" s="11">
        <v>669.05</v>
      </c>
      <c r="F249" s="15">
        <v>664.1</v>
      </c>
      <c r="G249" s="11">
        <v>675.45</v>
      </c>
      <c r="H249" s="11">
        <v>664.1</v>
      </c>
      <c r="I249" s="11">
        <v>668.75</v>
      </c>
      <c r="J249" s="11">
        <v>669.65</v>
      </c>
      <c r="K249" s="15">
        <v>670.44</v>
      </c>
      <c r="L249" s="7">
        <v>1366003</v>
      </c>
      <c r="M249" s="7">
        <v>915819103.35000002</v>
      </c>
      <c r="N249" s="7">
        <v>25230</v>
      </c>
      <c r="O249" s="7">
        <v>841941</v>
      </c>
      <c r="P249" s="11">
        <v>61.64</v>
      </c>
    </row>
    <row r="250" spans="1:16" x14ac:dyDescent="0.3">
      <c r="A250" s="7">
        <f t="shared" si="3"/>
        <v>249</v>
      </c>
      <c r="B250" s="7" t="s">
        <v>53</v>
      </c>
      <c r="C250" s="7" t="s">
        <v>52</v>
      </c>
      <c r="D250" s="9">
        <v>41638</v>
      </c>
      <c r="E250" s="11">
        <v>669.65</v>
      </c>
      <c r="F250" s="15">
        <v>676.8</v>
      </c>
      <c r="G250" s="11">
        <v>677</v>
      </c>
      <c r="H250" s="11">
        <v>665.15</v>
      </c>
      <c r="I250" s="11">
        <v>669.4</v>
      </c>
      <c r="J250" s="11">
        <v>669.5</v>
      </c>
      <c r="K250" s="15">
        <v>669.88</v>
      </c>
      <c r="L250" s="7">
        <v>1056901</v>
      </c>
      <c r="M250" s="7">
        <v>707994077</v>
      </c>
      <c r="N250" s="7">
        <v>15635</v>
      </c>
      <c r="O250" s="7">
        <v>535684</v>
      </c>
      <c r="P250" s="11">
        <v>50.68</v>
      </c>
    </row>
    <row r="251" spans="1:16" x14ac:dyDescent="0.3">
      <c r="A251" s="8">
        <f t="shared" si="3"/>
        <v>250</v>
      </c>
      <c r="B251" s="8" t="s">
        <v>53</v>
      </c>
      <c r="C251" s="8" t="s">
        <v>52</v>
      </c>
      <c r="D251" s="10">
        <v>41639</v>
      </c>
      <c r="E251" s="12">
        <v>669.5</v>
      </c>
      <c r="F251" s="16">
        <v>672.1</v>
      </c>
      <c r="G251" s="12">
        <v>672.3</v>
      </c>
      <c r="H251" s="12">
        <v>660.1</v>
      </c>
      <c r="I251" s="12">
        <v>667.5</v>
      </c>
      <c r="J251" s="12">
        <v>665.85</v>
      </c>
      <c r="K251" s="16">
        <v>664.42</v>
      </c>
      <c r="L251" s="8">
        <v>1315328</v>
      </c>
      <c r="M251" s="8">
        <v>873927459.35000002</v>
      </c>
      <c r="N251" s="8">
        <v>21691</v>
      </c>
      <c r="O251" s="8">
        <v>741457</v>
      </c>
      <c r="P251" s="12">
        <v>56.37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52"/>
  <sheetViews>
    <sheetView showGridLines="0" topLeftCell="C1" zoomScale="83" zoomScaleNormal="83" workbookViewId="0">
      <pane ySplit="1" topLeftCell="A219" activePane="bottomLeft" state="frozen"/>
      <selection pane="bottomLeft" activeCell="AF251" sqref="AF251"/>
    </sheetView>
  </sheetViews>
  <sheetFormatPr defaultRowHeight="14.4" outlineLevelCol="1" x14ac:dyDescent="0.3"/>
  <cols>
    <col min="1" max="1" width="25.44140625" hidden="1" customWidth="1" outlineLevel="1"/>
    <col min="2" max="2" width="7" hidden="1" customWidth="1" outlineLevel="1"/>
    <col min="3" max="3" width="5" bestFit="1" customWidth="1" collapsed="1"/>
    <col min="4" max="4" width="10.33203125" bestFit="1" customWidth="1"/>
    <col min="5" max="5" width="10.109375" bestFit="1" customWidth="1"/>
    <col min="6" max="6" width="6.5546875" bestFit="1" customWidth="1"/>
    <col min="7" max="7" width="7.109375" bestFit="1" customWidth="1"/>
    <col min="8" max="8" width="12" bestFit="1" customWidth="1"/>
    <col min="9" max="9" width="8.109375" bestFit="1" customWidth="1"/>
    <col min="10" max="10" width="11" bestFit="1" customWidth="1"/>
    <col min="11" max="11" width="10.88671875" bestFit="1" customWidth="1"/>
    <col min="12" max="12" width="18.5546875" hidden="1" customWidth="1" outlineLevel="1"/>
    <col min="13" max="13" width="18.109375" hidden="1" customWidth="1" outlineLevel="1"/>
    <col min="14" max="14" width="21.109375" hidden="1" customWidth="1" outlineLevel="1"/>
    <col min="15" max="15" width="25.5546875" hidden="1" customWidth="1" outlineLevel="1"/>
    <col min="16" max="16" width="20.77734375" hidden="1" customWidth="1" outlineLevel="1"/>
    <col min="17" max="17" width="25.44140625" hidden="1" customWidth="1" outlineLevel="1"/>
    <col min="18" max="18" width="12.88671875" hidden="1" customWidth="1" outlineLevel="1"/>
    <col min="19" max="19" width="18.44140625" hidden="1" customWidth="1" outlineLevel="1"/>
    <col min="20" max="20" width="22.33203125" hidden="1" customWidth="1" outlineLevel="1"/>
    <col min="21" max="21" width="26.88671875" hidden="1" customWidth="1" outlineLevel="1"/>
    <col min="22" max="22" width="22.6640625" hidden="1" customWidth="1" outlineLevel="1"/>
    <col min="23" max="23" width="28.21875" style="28" hidden="1" customWidth="1" outlineLevel="1"/>
    <col min="24" max="24" width="18.33203125" hidden="1" customWidth="1" outlineLevel="1"/>
    <col min="25" max="25" width="23.77734375" hidden="1" customWidth="1" outlineLevel="1"/>
    <col min="26" max="26" width="23.5546875" hidden="1" customWidth="1" outlineLevel="1" collapsed="1"/>
    <col min="27" max="27" width="28.33203125" hidden="1" customWidth="1" outlineLevel="1"/>
    <col min="28" max="28" width="4.44140625" hidden="1" customWidth="1" outlineLevel="1"/>
    <col min="29" max="29" width="4.77734375" hidden="1" customWidth="1" outlineLevel="1"/>
    <col min="30" max="30" width="6.6640625" hidden="1" customWidth="1" outlineLevel="1"/>
    <col min="31" max="31" width="6.77734375" hidden="1" customWidth="1" outlineLevel="1"/>
    <col min="32" max="32" width="21.6640625" bestFit="1" customWidth="1" collapsed="1"/>
    <col min="33" max="33" width="12.44140625" bestFit="1" customWidth="1"/>
    <col min="34" max="34" width="22.109375" bestFit="1" customWidth="1"/>
    <col min="35" max="35" width="12.88671875" bestFit="1" customWidth="1"/>
    <col min="36" max="36" width="21.6640625" hidden="1" customWidth="1" outlineLevel="1"/>
    <col min="37" max="37" width="27.109375" hidden="1" customWidth="1" outlineLevel="1"/>
    <col min="38" max="38" width="22.109375" hidden="1" customWidth="1" outlineLevel="1"/>
    <col min="39" max="39" width="27.5546875" hidden="1" customWidth="1" outlineLevel="1"/>
    <col min="40" max="40" width="33" bestFit="1" customWidth="1" collapsed="1"/>
    <col min="41" max="41" width="27.6640625" bestFit="1" customWidth="1"/>
    <col min="42" max="42" width="10.33203125" bestFit="1" customWidth="1"/>
    <col min="43" max="43" width="25.44140625" customWidth="1"/>
    <col min="46" max="47" width="0" hidden="1" customWidth="1" outlineLevel="1"/>
    <col min="48" max="48" width="8.88671875" collapsed="1"/>
  </cols>
  <sheetData>
    <row r="1" spans="1:47" ht="16.2" x14ac:dyDescent="0.45">
      <c r="A1" t="s">
        <v>54</v>
      </c>
      <c r="C1" s="32" t="s">
        <v>55</v>
      </c>
      <c r="D1" s="6" t="s">
        <v>38</v>
      </c>
      <c r="E1" s="6" t="s">
        <v>56</v>
      </c>
      <c r="F1" s="6" t="s">
        <v>51</v>
      </c>
      <c r="G1" s="6" t="s">
        <v>62</v>
      </c>
      <c r="H1" s="6" t="str">
        <f>A2&amp;" Day Mean"</f>
        <v>10 Day Mean</v>
      </c>
      <c r="I1" s="6" t="str">
        <f>A2&amp;" SD"</f>
        <v>10 SD</v>
      </c>
      <c r="J1" s="6" t="s">
        <v>63</v>
      </c>
      <c r="K1" s="6" t="s">
        <v>64</v>
      </c>
      <c r="L1" s="6" t="s">
        <v>99</v>
      </c>
      <c r="M1" s="6" t="s">
        <v>100</v>
      </c>
      <c r="N1" s="6" t="s">
        <v>101</v>
      </c>
      <c r="O1" s="6" t="s">
        <v>102</v>
      </c>
      <c r="P1" s="6" t="s">
        <v>103</v>
      </c>
      <c r="Q1" s="6" t="s">
        <v>107</v>
      </c>
      <c r="R1" s="6" t="s">
        <v>104</v>
      </c>
      <c r="S1" s="6" t="s">
        <v>105</v>
      </c>
      <c r="T1" s="6" t="s">
        <v>106</v>
      </c>
      <c r="U1" s="6" t="s">
        <v>108</v>
      </c>
      <c r="V1" s="6" t="s">
        <v>109</v>
      </c>
      <c r="W1" s="6" t="s">
        <v>110</v>
      </c>
      <c r="X1" s="6" t="s">
        <v>111</v>
      </c>
      <c r="Y1" s="6" t="s">
        <v>112</v>
      </c>
      <c r="Z1" s="51" t="s">
        <v>113</v>
      </c>
      <c r="AA1" s="6" t="s">
        <v>114</v>
      </c>
      <c r="AB1" s="6" t="s">
        <v>65</v>
      </c>
      <c r="AC1" s="6" t="s">
        <v>66</v>
      </c>
      <c r="AD1" s="6" t="s">
        <v>67</v>
      </c>
      <c r="AE1" s="6" t="s">
        <v>68</v>
      </c>
      <c r="AF1" s="6" t="s">
        <v>137</v>
      </c>
      <c r="AG1" s="6" t="s">
        <v>133</v>
      </c>
      <c r="AH1" s="6" t="s">
        <v>138</v>
      </c>
      <c r="AI1" s="6" t="s">
        <v>134</v>
      </c>
      <c r="AJ1" s="6" t="s">
        <v>135</v>
      </c>
      <c r="AK1" s="6" t="s">
        <v>136</v>
      </c>
      <c r="AL1" s="6" t="s">
        <v>139</v>
      </c>
      <c r="AM1" s="6" t="s">
        <v>140</v>
      </c>
      <c r="AN1" s="6" t="s">
        <v>120</v>
      </c>
      <c r="AO1" s="6" t="s">
        <v>121</v>
      </c>
      <c r="AP1" s="6" t="s">
        <v>129</v>
      </c>
      <c r="AQ1" s="28"/>
      <c r="AT1" t="s">
        <v>51</v>
      </c>
      <c r="AU1" t="s">
        <v>61</v>
      </c>
    </row>
    <row r="2" spans="1:47" x14ac:dyDescent="0.3">
      <c r="A2">
        <v>10</v>
      </c>
      <c r="C2" s="34">
        <f ca="1">INDIRECT($AT$3&amp;$AT$4)</f>
        <v>1</v>
      </c>
      <c r="D2" s="37">
        <f ca="1">VLOOKUP(C2,INDIRECT($AT$3&amp;$AT$5),4,FALSE)</f>
        <v>41275</v>
      </c>
      <c r="E2" s="11">
        <f ca="1">VLOOKUP(C2,INDIRECT($AU$3&amp;$AT$5),10,FALSE)</f>
        <v>684.5</v>
      </c>
      <c r="F2" s="11">
        <f ca="1">VLOOKUP(C2,INDIRECT($AT$3&amp;$AT$5),10,FALSE)</f>
        <v>832.95</v>
      </c>
      <c r="G2" s="41">
        <f ca="1">E2/F2</f>
        <v>0.82177801788822857</v>
      </c>
      <c r="H2" s="41" t="str">
        <f ca="1">IF(C2&gt;=$A$2,AVERAGE(OFFSET(G2,0,0,-$A$2,1)),"")</f>
        <v/>
      </c>
      <c r="I2" s="43" t="str">
        <f ca="1">IF(C2-1&gt;=$A$2,_xlfn.STDEV.S(OFFSET(G2,0,0,-$A$2,1)),"")</f>
        <v/>
      </c>
      <c r="J2" s="41" t="str">
        <f ca="1">IF(C2-1&gt;=$A$2,H2+(2*I2),"")</f>
        <v/>
      </c>
      <c r="K2" s="41" t="str">
        <f ca="1">IF(C2-1&gt;=$A$2,H2-(2*I2),"")</f>
        <v/>
      </c>
      <c r="L2" s="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28"/>
      <c r="AT2" t="s">
        <v>58</v>
      </c>
      <c r="AU2" t="s">
        <v>58</v>
      </c>
    </row>
    <row r="3" spans="1:47" x14ac:dyDescent="0.3">
      <c r="C3" s="35">
        <f ca="1">INDIRECT($AT$3&amp;$AT$4)</f>
        <v>2</v>
      </c>
      <c r="D3" s="37">
        <f ca="1">VLOOKUP(C3,INDIRECT($AT$3&amp;$AT$5),4,FALSE)</f>
        <v>41276</v>
      </c>
      <c r="E3" s="11">
        <f ca="1">VLOOKUP(C3,INDIRECT($AU$3&amp;$AT$5),10,FALSE)</f>
        <v>687.35</v>
      </c>
      <c r="F3" s="11">
        <f ca="1">VLOOKUP(C3,INDIRECT($AT$3&amp;$AT$5),10,FALSE)</f>
        <v>846.6</v>
      </c>
      <c r="G3" s="41">
        <f t="shared" ref="G3:G66" ca="1" si="0">E3/F3</f>
        <v>0.81189463737302148</v>
      </c>
      <c r="H3" s="41" t="str">
        <f ca="1">IF(C3&gt;=$A$2,AVERAGE(OFFSET(G3,0,0,-$A$2,1)),"")</f>
        <v/>
      </c>
      <c r="I3" s="43" t="str">
        <f ca="1">IF(C3-1&gt;=$A$2,_xlfn.STDEV.S(OFFSET(G3,0,0,-$A$2,1)),"")</f>
        <v/>
      </c>
      <c r="J3" s="41" t="str">
        <f t="shared" ref="J3:J11" ca="1" si="1">IF(C3-1&gt;=$A$2,H3+(2*I3),"")</f>
        <v/>
      </c>
      <c r="K3" s="41" t="str">
        <f ca="1">IF(C3-1&gt;=$A$2,H3-(2*I3),"")</f>
        <v/>
      </c>
      <c r="L3" s="45" t="str">
        <f ca="1">IF(C3-1&gt;=$A$2,IF(G3&gt;J3,$A$28,IF(G3&lt;K3,$A$29,"")),"")</f>
        <v/>
      </c>
      <c r="M3" s="48" t="str">
        <f ca="1">IF(C3-1&gt;=$A$2,IF(G3&lt;H3,$A$30,IF(G3&gt;H3,$A$31,"")),"")</f>
        <v/>
      </c>
      <c r="N3" s="47">
        <f ca="1">IF(L3=$A$29,1,0)</f>
        <v>0</v>
      </c>
      <c r="O3" s="47">
        <f ca="1">N3</f>
        <v>0</v>
      </c>
      <c r="P3" s="47">
        <f ca="1">IF(M3=$A$31,1,0)</f>
        <v>0</v>
      </c>
      <c r="Q3" s="47">
        <f ca="1">P3</f>
        <v>0</v>
      </c>
      <c r="R3" s="47">
        <f ca="1">IF(N3=1,$A$29,IF(P3=1,$A$31,R2))</f>
        <v>0</v>
      </c>
      <c r="S3" s="47">
        <f ca="1">IF(R3&lt;&gt;R2,R3,0)</f>
        <v>0</v>
      </c>
      <c r="T3" s="47">
        <f ca="1">IF(L3=$A$28,1,0)</f>
        <v>0</v>
      </c>
      <c r="U3" s="47">
        <f ca="1">T3</f>
        <v>0</v>
      </c>
      <c r="V3" s="47">
        <f ca="1">IF(M3=$A$30,1,0)</f>
        <v>0</v>
      </c>
      <c r="W3" s="47">
        <f ca="1">V3</f>
        <v>0</v>
      </c>
      <c r="X3" s="47">
        <f ca="1">IF(T3=1,$A$28,IF(V3=1,$A$30,X2))</f>
        <v>0</v>
      </c>
      <c r="Y3" s="47">
        <f ca="1">IF(X3&lt;&gt;X2,X3,0)</f>
        <v>0</v>
      </c>
      <c r="Z3" s="47">
        <f ca="1">IF(AND(S3=$A$31,O3&lt;&gt;Q3),0,S3)</f>
        <v>0</v>
      </c>
      <c r="AA3" s="47">
        <f ca="1">IF(AND(Y3=$A$30,U3&lt;1),0,Y3)</f>
        <v>0</v>
      </c>
      <c r="AB3" s="47" t="str">
        <f ca="1">IF(Z3=$A$29,"BUY","")</f>
        <v/>
      </c>
      <c r="AC3" s="47" t="str">
        <f ca="1">IF(Z3=$A$31,"SELL","")</f>
        <v/>
      </c>
      <c r="AD3" s="47" t="str">
        <f ca="1">IF(AA3=$A$28,"SHORT","")</f>
        <v/>
      </c>
      <c r="AE3" s="47" t="str">
        <f ca="1">IF(AA3=$A$30,"COVER","")</f>
        <v/>
      </c>
      <c r="AF3" s="47" t="str">
        <f ca="1">IF(AK3&lt;&gt;AK2,AK3,"")</f>
        <v/>
      </c>
      <c r="AG3" s="47" t="str">
        <f ca="1">AB3&amp;AD3</f>
        <v/>
      </c>
      <c r="AH3" s="47" t="str">
        <f ca="1">IF(AM3&lt;&gt;AM2,AM3,"")</f>
        <v/>
      </c>
      <c r="AI3" s="47" t="str">
        <f ca="1">AC3&amp;AE3</f>
        <v/>
      </c>
      <c r="AJ3" s="47">
        <f ca="1">IF(AG3&lt;&gt;"",1,0)</f>
        <v>0</v>
      </c>
      <c r="AK3" s="47">
        <f ca="1">AJ3</f>
        <v>0</v>
      </c>
      <c r="AL3" s="47">
        <f ca="1">IF(AI3&lt;&gt;"",1,0)</f>
        <v>0</v>
      </c>
      <c r="AM3" s="47">
        <f ca="1">AL3</f>
        <v>0</v>
      </c>
      <c r="AN3" s="47" t="str">
        <f ca="1">IF(OR(AG3&lt;&gt;"",AI3&lt;&gt;""),E3,"")</f>
        <v/>
      </c>
      <c r="AO3" s="47" t="str">
        <f ca="1">IF(OR(AG3&lt;&gt;"",AI3&lt;&gt;""),F3,"")</f>
        <v/>
      </c>
      <c r="AP3" s="38" t="str">
        <f ca="1">IF(OR(AG3&lt;&gt;"",AI3&lt;&gt;""),D3,"")</f>
        <v/>
      </c>
      <c r="AQ3" s="31"/>
      <c r="AT3" t="str">
        <f>AT1&amp;AT2</f>
        <v>HDFC!</v>
      </c>
      <c r="AU3" t="str">
        <f>AU1&amp;AU2</f>
        <v>HDFCBank!</v>
      </c>
    </row>
    <row r="4" spans="1:47" x14ac:dyDescent="0.3">
      <c r="A4" t="s">
        <v>56</v>
      </c>
      <c r="B4" t="s">
        <v>69</v>
      </c>
      <c r="C4" s="35">
        <f ca="1">INDIRECT($AT$3&amp;$AT$4)</f>
        <v>3</v>
      </c>
      <c r="D4" s="37">
        <f ca="1">VLOOKUP(C4,INDIRECT($AT$3&amp;$AT$5),4,FALSE)</f>
        <v>41277</v>
      </c>
      <c r="E4" s="11">
        <f ca="1">VLOOKUP(C4,INDIRECT($AU$3&amp;$AT$5),10,FALSE)</f>
        <v>683.35</v>
      </c>
      <c r="F4" s="11">
        <f ca="1">VLOOKUP(C4,INDIRECT($AT$3&amp;$AT$5),10,FALSE)</f>
        <v>845.5</v>
      </c>
      <c r="G4" s="41">
        <f t="shared" ca="1" si="0"/>
        <v>0.80821998817267893</v>
      </c>
      <c r="H4" s="41" t="str">
        <f t="shared" ref="H4:H66" ca="1" si="2">IF(C4&gt;=$A$2,AVERAGE(OFFSET(G4,0,0,-$A$2,1)),"")</f>
        <v/>
      </c>
      <c r="I4" s="43" t="str">
        <f t="shared" ref="I4:I66" ca="1" si="3">IF(C4-1&gt;=$A$2,_xlfn.STDEV.S(OFFSET(G4,0,0,-$A$2,1)),"")</f>
        <v/>
      </c>
      <c r="J4" s="41" t="str">
        <f t="shared" ca="1" si="1"/>
        <v/>
      </c>
      <c r="K4" s="41" t="str">
        <f ca="1">IF(C4-1&gt;=$A$2,H4-(2*I4),"")</f>
        <v/>
      </c>
      <c r="L4" s="45" t="str">
        <f ca="1">IF(C4-1&gt;=$A$2,IF(G4&gt;J4,$A$28,IF(G4&lt;K4,$A$29,"")),"")</f>
        <v/>
      </c>
      <c r="M4" s="48" t="str">
        <f ca="1">IF(C4-1&gt;=$A$2,IF(G4&lt;H4,$A$30,IF(G4&gt;H4,$A$31,"")),"")</f>
        <v/>
      </c>
      <c r="N4" s="47">
        <f t="shared" ref="N4:N67" ca="1" si="4">IF(L4=$A$29,1,0)</f>
        <v>0</v>
      </c>
      <c r="O4" s="47">
        <f ca="1">O3+N4</f>
        <v>0</v>
      </c>
      <c r="P4" s="47">
        <f t="shared" ref="P4:P67" ca="1" si="5">IF(M4=$A$31,1,0)</f>
        <v>0</v>
      </c>
      <c r="Q4" s="47">
        <f ca="1">Q3+P4</f>
        <v>0</v>
      </c>
      <c r="R4" s="47">
        <f ca="1">IF(N4=1,$A$29,IF(P4=1,$A$31,R3))</f>
        <v>0</v>
      </c>
      <c r="S4" s="47">
        <f t="shared" ref="S4:S67" ca="1" si="6">IF(R4&lt;&gt;R3,R4,0)</f>
        <v>0</v>
      </c>
      <c r="T4" s="47">
        <f t="shared" ref="T4:T67" ca="1" si="7">IF(L4=$A$28,1,0)</f>
        <v>0</v>
      </c>
      <c r="U4" s="47">
        <f ca="1">U3+T4</f>
        <v>0</v>
      </c>
      <c r="V4" s="47">
        <f t="shared" ref="V4:V67" ca="1" si="8">IF(M4=$A$30,1,0)</f>
        <v>0</v>
      </c>
      <c r="W4" s="47">
        <f ca="1">W3+V4</f>
        <v>0</v>
      </c>
      <c r="X4" s="47">
        <f t="shared" ref="X4:X67" ca="1" si="9">IF(T4=1,$A$28,IF(V4=1,$A$30,X3))</f>
        <v>0</v>
      </c>
      <c r="Y4" s="47">
        <f t="shared" ref="Y4:Y67" ca="1" si="10">IF(X4&lt;&gt;X3,X4,0)</f>
        <v>0</v>
      </c>
      <c r="Z4" s="47">
        <f ca="1">IF(AND(S4=$A$31,O4&lt;1),0,S4)</f>
        <v>0</v>
      </c>
      <c r="AA4" s="47">
        <f ca="1">IF(AND(Y4=$A$30,U4&lt;1),0,Y4)</f>
        <v>0</v>
      </c>
      <c r="AB4" s="47" t="str">
        <f t="shared" ref="AB4:AB67" ca="1" si="11">IF(Z4=$A$29,"BUY","")</f>
        <v/>
      </c>
      <c r="AC4" s="47" t="str">
        <f t="shared" ref="AC4:AC67" ca="1" si="12">IF(Z4=$A$31,"SELL","")</f>
        <v/>
      </c>
      <c r="AD4" s="47" t="str">
        <f t="shared" ref="AD4:AD67" ca="1" si="13">IF(AA4=$A$28,"SHORT","")</f>
        <v/>
      </c>
      <c r="AE4" s="47" t="str">
        <f t="shared" ref="AE4:AE67" ca="1" si="14">IF(AA4=$A$30,"COVER","")</f>
        <v/>
      </c>
      <c r="AF4" s="47" t="str">
        <f t="shared" ref="AF4:AF67" ca="1" si="15">IF(AK4&lt;&gt;AK3,AK4,"")</f>
        <v/>
      </c>
      <c r="AG4" s="47" t="str">
        <f t="shared" ref="AG4:AG67" ca="1" si="16">AB4&amp;AD4</f>
        <v/>
      </c>
      <c r="AH4" s="47" t="str">
        <f t="shared" ref="AH4:AH67" ca="1" si="17">IF(AM4&lt;&gt;AM3,AM4,"")</f>
        <v/>
      </c>
      <c r="AI4" s="47" t="str">
        <f t="shared" ref="AI4:AI67" ca="1" si="18">AC4&amp;AE4</f>
        <v/>
      </c>
      <c r="AJ4" s="47">
        <f t="shared" ref="AJ4:AJ67" ca="1" si="19">IF(AG4&lt;&gt;"",1,0)</f>
        <v>0</v>
      </c>
      <c r="AK4" s="47">
        <f ca="1">AK3+AJ4</f>
        <v>0</v>
      </c>
      <c r="AL4" s="47">
        <f t="shared" ref="AL4:AL67" ca="1" si="20">IF(AI4&lt;&gt;"",1,0)</f>
        <v>0</v>
      </c>
      <c r="AM4" s="47">
        <f ca="1">AM3+AL4</f>
        <v>0</v>
      </c>
      <c r="AN4" s="47" t="str">
        <f ca="1">IF(OR(AG4&lt;&gt;"",AI4&lt;&gt;""),E4,"")</f>
        <v/>
      </c>
      <c r="AO4" s="47" t="str">
        <f ca="1">IF(OR(AG4&lt;&gt;"",AI4&lt;&gt;""),F4,"")</f>
        <v/>
      </c>
      <c r="AP4" s="38" t="str">
        <f ca="1">IF(OR(AG4&lt;&gt;"",AI4&lt;&gt;""),D4,"")</f>
        <v/>
      </c>
      <c r="AQ4" s="31"/>
      <c r="AT4" t="s">
        <v>59</v>
      </c>
    </row>
    <row r="5" spans="1:47" x14ac:dyDescent="0.3">
      <c r="A5" t="s">
        <v>51</v>
      </c>
      <c r="B5" t="s">
        <v>70</v>
      </c>
      <c r="C5" s="35">
        <f ca="1">INDIRECT($AT$3&amp;$AT$4)</f>
        <v>4</v>
      </c>
      <c r="D5" s="37">
        <f ca="1">VLOOKUP(C5,INDIRECT($AT$3&amp;$AT$5),4,FALSE)</f>
        <v>41278</v>
      </c>
      <c r="E5" s="11">
        <f ca="1">VLOOKUP(C5,INDIRECT($AU$3&amp;$AT$5),10,FALSE)</f>
        <v>679.35</v>
      </c>
      <c r="F5" s="11">
        <f ca="1">VLOOKUP(C5,INDIRECT($AT$3&amp;$AT$5),10,FALSE)</f>
        <v>837.7</v>
      </c>
      <c r="G5" s="41">
        <f t="shared" ca="1" si="0"/>
        <v>0.81097051450399904</v>
      </c>
      <c r="H5" s="41" t="str">
        <f t="shared" ca="1" si="2"/>
        <v/>
      </c>
      <c r="I5" s="43" t="str">
        <f t="shared" ca="1" si="3"/>
        <v/>
      </c>
      <c r="J5" s="41" t="str">
        <f t="shared" ca="1" si="1"/>
        <v/>
      </c>
      <c r="K5" s="41" t="str">
        <f ca="1">IF(C5-1&gt;=$A$2,H5-(2*I5),"")</f>
        <v/>
      </c>
      <c r="L5" s="45" t="str">
        <f ca="1">IF(C5-1&gt;=$A$2,IF(G5&gt;J5,$A$28,IF(G5&lt;K5,$A$29,"")),"")</f>
        <v/>
      </c>
      <c r="M5" s="48" t="str">
        <f ca="1">IF(C5-1&gt;=$A$2,IF(G5&lt;H5,$A$30,IF(G5&gt;H5,$A$31,"")),"")</f>
        <v/>
      </c>
      <c r="N5" s="47">
        <f t="shared" ca="1" si="4"/>
        <v>0</v>
      </c>
      <c r="O5" s="47">
        <f t="shared" ref="O5:O68" ca="1" si="21">O4+N5</f>
        <v>0</v>
      </c>
      <c r="P5" s="47">
        <f t="shared" ca="1" si="5"/>
        <v>0</v>
      </c>
      <c r="Q5" s="47">
        <f t="shared" ref="Q5:Q68" ca="1" si="22">Q4+P5</f>
        <v>0</v>
      </c>
      <c r="R5" s="47">
        <f t="shared" ref="R5:R67" ca="1" si="23">IF(N5=1,$A$29,IF(P5=1,$A$31,R4))</f>
        <v>0</v>
      </c>
      <c r="S5" s="47">
        <f t="shared" ca="1" si="6"/>
        <v>0</v>
      </c>
      <c r="T5" s="47">
        <f t="shared" ca="1" si="7"/>
        <v>0</v>
      </c>
      <c r="U5" s="47">
        <f t="shared" ref="U5:U68" ca="1" si="24">U4+T5</f>
        <v>0</v>
      </c>
      <c r="V5" s="47">
        <f t="shared" ca="1" si="8"/>
        <v>0</v>
      </c>
      <c r="W5" s="47">
        <f t="shared" ref="W5:W68" ca="1" si="25">W4+V5</f>
        <v>0</v>
      </c>
      <c r="X5" s="47">
        <f t="shared" ca="1" si="9"/>
        <v>0</v>
      </c>
      <c r="Y5" s="47">
        <f t="shared" ca="1" si="10"/>
        <v>0</v>
      </c>
      <c r="Z5" s="47">
        <f ca="1">IF(AND(S5=$A$31,O5&lt;1),0,S5)</f>
        <v>0</v>
      </c>
      <c r="AA5" s="47">
        <f ca="1">IF(AND(Y5=$A$30,U5&lt;1),0,Y5)</f>
        <v>0</v>
      </c>
      <c r="AB5" s="47" t="str">
        <f t="shared" ca="1" si="11"/>
        <v/>
      </c>
      <c r="AC5" s="47" t="str">
        <f t="shared" ca="1" si="12"/>
        <v/>
      </c>
      <c r="AD5" s="47" t="str">
        <f t="shared" ca="1" si="13"/>
        <v/>
      </c>
      <c r="AE5" s="47" t="str">
        <f t="shared" ca="1" si="14"/>
        <v/>
      </c>
      <c r="AF5" s="47" t="str">
        <f t="shared" ca="1" si="15"/>
        <v/>
      </c>
      <c r="AG5" s="47" t="str">
        <f t="shared" ca="1" si="16"/>
        <v/>
      </c>
      <c r="AH5" s="47" t="str">
        <f t="shared" ca="1" si="17"/>
        <v/>
      </c>
      <c r="AI5" s="47" t="str">
        <f t="shared" ca="1" si="18"/>
        <v/>
      </c>
      <c r="AJ5" s="47">
        <f t="shared" ca="1" si="19"/>
        <v>0</v>
      </c>
      <c r="AK5" s="47">
        <f t="shared" ref="AK5:AK68" ca="1" si="26">AK4+AJ5</f>
        <v>0</v>
      </c>
      <c r="AL5" s="47">
        <f t="shared" ca="1" si="20"/>
        <v>0</v>
      </c>
      <c r="AM5" s="47">
        <f t="shared" ref="AM5:AM68" ca="1" si="27">AM4+AL5</f>
        <v>0</v>
      </c>
      <c r="AN5" s="47" t="str">
        <f ca="1">IF(OR(AG5&lt;&gt;"",AI5&lt;&gt;""),E5,"")</f>
        <v/>
      </c>
      <c r="AO5" s="47" t="str">
        <f ca="1">IF(OR(AG5&lt;&gt;"",AI5&lt;&gt;""),F5,"")</f>
        <v/>
      </c>
      <c r="AP5" s="38" t="str">
        <f ca="1">IF(OR(AG5&lt;&gt;"",AI5&lt;&gt;""),D5,"")</f>
        <v/>
      </c>
      <c r="AQ5" s="31"/>
      <c r="AT5" t="s">
        <v>60</v>
      </c>
    </row>
    <row r="6" spans="1:47" x14ac:dyDescent="0.3">
      <c r="C6" s="35">
        <f ca="1">INDIRECT($AT$3&amp;$AT$4)</f>
        <v>5</v>
      </c>
      <c r="D6" s="37">
        <f ca="1">VLOOKUP(C6,INDIRECT($AT$3&amp;$AT$5),4,FALSE)</f>
        <v>41281</v>
      </c>
      <c r="E6" s="11">
        <f ca="1">VLOOKUP(C6,INDIRECT($AU$3&amp;$AT$5),10,FALSE)</f>
        <v>668.2</v>
      </c>
      <c r="F6" s="11">
        <f ca="1">VLOOKUP(C6,INDIRECT($AT$3&amp;$AT$5),10,FALSE)</f>
        <v>822.95</v>
      </c>
      <c r="G6" s="41">
        <f t="shared" ca="1" si="0"/>
        <v>0.81195698402090044</v>
      </c>
      <c r="H6" s="41" t="str">
        <f t="shared" ca="1" si="2"/>
        <v/>
      </c>
      <c r="I6" s="43" t="str">
        <f t="shared" ca="1" si="3"/>
        <v/>
      </c>
      <c r="J6" s="41" t="str">
        <f t="shared" ca="1" si="1"/>
        <v/>
      </c>
      <c r="K6" s="41" t="str">
        <f ca="1">IF(C6-1&gt;=$A$2,H6-(2*I6),"")</f>
        <v/>
      </c>
      <c r="L6" s="45" t="str">
        <f ca="1">IF(C6-1&gt;=$A$2,IF(G6&gt;J6,$A$28,IF(G6&lt;K6,$A$29,"")),"")</f>
        <v/>
      </c>
      <c r="M6" s="48" t="str">
        <f ca="1">IF(C6-1&gt;=$A$2,IF(G6&lt;H6,$A$30,IF(G6&gt;H6,$A$31,"")),"")</f>
        <v/>
      </c>
      <c r="N6" s="47">
        <f t="shared" ca="1" si="4"/>
        <v>0</v>
      </c>
      <c r="O6" s="47">
        <f t="shared" ca="1" si="21"/>
        <v>0</v>
      </c>
      <c r="P6" s="47">
        <f t="shared" ca="1" si="5"/>
        <v>0</v>
      </c>
      <c r="Q6" s="47">
        <f t="shared" ca="1" si="22"/>
        <v>0</v>
      </c>
      <c r="R6" s="47">
        <f t="shared" ca="1" si="23"/>
        <v>0</v>
      </c>
      <c r="S6" s="47">
        <f t="shared" ca="1" si="6"/>
        <v>0</v>
      </c>
      <c r="T6" s="47">
        <f t="shared" ca="1" si="7"/>
        <v>0</v>
      </c>
      <c r="U6" s="47">
        <f t="shared" ca="1" si="24"/>
        <v>0</v>
      </c>
      <c r="V6" s="47">
        <f t="shared" ca="1" si="8"/>
        <v>0</v>
      </c>
      <c r="W6" s="47">
        <f t="shared" ca="1" si="25"/>
        <v>0</v>
      </c>
      <c r="X6" s="47">
        <f t="shared" ca="1" si="9"/>
        <v>0</v>
      </c>
      <c r="Y6" s="47">
        <f t="shared" ca="1" si="10"/>
        <v>0</v>
      </c>
      <c r="Z6" s="47">
        <f ca="1">IF(AND(S6=$A$31,O6&lt;1),0,S6)</f>
        <v>0</v>
      </c>
      <c r="AA6" s="47">
        <f ca="1">IF(AND(Y6=$A$30,U6&lt;1),0,Y6)</f>
        <v>0</v>
      </c>
      <c r="AB6" s="47" t="str">
        <f t="shared" ca="1" si="11"/>
        <v/>
      </c>
      <c r="AC6" s="47" t="str">
        <f t="shared" ca="1" si="12"/>
        <v/>
      </c>
      <c r="AD6" s="47" t="str">
        <f t="shared" ca="1" si="13"/>
        <v/>
      </c>
      <c r="AE6" s="47" t="str">
        <f t="shared" ca="1" si="14"/>
        <v/>
      </c>
      <c r="AF6" s="47" t="str">
        <f t="shared" ca="1" si="15"/>
        <v/>
      </c>
      <c r="AG6" s="47" t="str">
        <f t="shared" ca="1" si="16"/>
        <v/>
      </c>
      <c r="AH6" s="47" t="str">
        <f t="shared" ca="1" si="17"/>
        <v/>
      </c>
      <c r="AI6" s="47" t="str">
        <f t="shared" ca="1" si="18"/>
        <v/>
      </c>
      <c r="AJ6" s="47">
        <f t="shared" ca="1" si="19"/>
        <v>0</v>
      </c>
      <c r="AK6" s="47">
        <f t="shared" ca="1" si="26"/>
        <v>0</v>
      </c>
      <c r="AL6" s="47">
        <f t="shared" ca="1" si="20"/>
        <v>0</v>
      </c>
      <c r="AM6" s="47">
        <f t="shared" ca="1" si="27"/>
        <v>0</v>
      </c>
      <c r="AN6" s="47" t="str">
        <f ca="1">IF(OR(AG6&lt;&gt;"",AI6&lt;&gt;""),E6,"")</f>
        <v/>
      </c>
      <c r="AO6" s="47" t="str">
        <f ca="1">IF(OR(AG6&lt;&gt;"",AI6&lt;&gt;""),F6,"")</f>
        <v/>
      </c>
      <c r="AP6" s="38" t="str">
        <f ca="1">IF(OR(AG6&lt;&gt;"",AI6&lt;&gt;""),D6,"")</f>
        <v/>
      </c>
      <c r="AQ6" s="31"/>
      <c r="AT6">
        <v>10</v>
      </c>
    </row>
    <row r="7" spans="1:47" x14ac:dyDescent="0.3">
      <c r="A7" t="s">
        <v>65</v>
      </c>
      <c r="C7" s="35">
        <f ca="1">INDIRECT($AT$3&amp;$AT$4)</f>
        <v>6</v>
      </c>
      <c r="D7" s="37">
        <f ca="1">VLOOKUP(C7,INDIRECT($AT$3&amp;$AT$5),4,FALSE)</f>
        <v>41282</v>
      </c>
      <c r="E7" s="11">
        <f ca="1">VLOOKUP(C7,INDIRECT($AU$3&amp;$AT$5),10,FALSE)</f>
        <v>670.25</v>
      </c>
      <c r="F7" s="11">
        <f ca="1">VLOOKUP(C7,INDIRECT($AT$3&amp;$AT$5),10,FALSE)</f>
        <v>840.3</v>
      </c>
      <c r="G7" s="41">
        <f t="shared" ca="1" si="0"/>
        <v>0.79763179816732122</v>
      </c>
      <c r="H7" s="41" t="str">
        <f t="shared" ca="1" si="2"/>
        <v/>
      </c>
      <c r="I7" s="43" t="str">
        <f t="shared" ca="1" si="3"/>
        <v/>
      </c>
      <c r="J7" s="41" t="str">
        <f t="shared" ca="1" si="1"/>
        <v/>
      </c>
      <c r="K7" s="41" t="str">
        <f ca="1">IF(C7-1&gt;=$A$2,H7-(2*I7),"")</f>
        <v/>
      </c>
      <c r="L7" s="45" t="str">
        <f ca="1">IF(C7-1&gt;=$A$2,IF(G7&gt;J7,$A$28,IF(G7&lt;K7,$A$29,"")),"")</f>
        <v/>
      </c>
      <c r="M7" s="48" t="str">
        <f ca="1">IF(C7-1&gt;=$A$2,IF(G7&lt;H7,$A$30,IF(G7&gt;H7,$A$31,"")),"")</f>
        <v/>
      </c>
      <c r="N7" s="47">
        <f t="shared" ca="1" si="4"/>
        <v>0</v>
      </c>
      <c r="O7" s="47">
        <f t="shared" ca="1" si="21"/>
        <v>0</v>
      </c>
      <c r="P7" s="47">
        <f t="shared" ca="1" si="5"/>
        <v>0</v>
      </c>
      <c r="Q7" s="47">
        <f t="shared" ca="1" si="22"/>
        <v>0</v>
      </c>
      <c r="R7" s="47">
        <f t="shared" ca="1" si="23"/>
        <v>0</v>
      </c>
      <c r="S7" s="47">
        <f t="shared" ca="1" si="6"/>
        <v>0</v>
      </c>
      <c r="T7" s="47">
        <f t="shared" ca="1" si="7"/>
        <v>0</v>
      </c>
      <c r="U7" s="47">
        <f t="shared" ca="1" si="24"/>
        <v>0</v>
      </c>
      <c r="V7" s="47">
        <f t="shared" ca="1" si="8"/>
        <v>0</v>
      </c>
      <c r="W7" s="47">
        <f t="shared" ca="1" si="25"/>
        <v>0</v>
      </c>
      <c r="X7" s="47">
        <f t="shared" ca="1" si="9"/>
        <v>0</v>
      </c>
      <c r="Y7" s="47">
        <f t="shared" ca="1" si="10"/>
        <v>0</v>
      </c>
      <c r="Z7" s="47">
        <f ca="1">IF(AND(S7=$A$31,O7&lt;1),0,S7)</f>
        <v>0</v>
      </c>
      <c r="AA7" s="47">
        <f ca="1">IF(AND(Y7=$A$30,U7&lt;1),0,Y7)</f>
        <v>0</v>
      </c>
      <c r="AB7" s="47" t="str">
        <f t="shared" ca="1" si="11"/>
        <v/>
      </c>
      <c r="AC7" s="47" t="str">
        <f t="shared" ca="1" si="12"/>
        <v/>
      </c>
      <c r="AD7" s="47" t="str">
        <f t="shared" ca="1" si="13"/>
        <v/>
      </c>
      <c r="AE7" s="47" t="str">
        <f t="shared" ca="1" si="14"/>
        <v/>
      </c>
      <c r="AF7" s="47" t="str">
        <f t="shared" ca="1" si="15"/>
        <v/>
      </c>
      <c r="AG7" s="47" t="str">
        <f t="shared" ca="1" si="16"/>
        <v/>
      </c>
      <c r="AH7" s="47" t="str">
        <f t="shared" ca="1" si="17"/>
        <v/>
      </c>
      <c r="AI7" s="47" t="str">
        <f t="shared" ca="1" si="18"/>
        <v/>
      </c>
      <c r="AJ7" s="47">
        <f t="shared" ca="1" si="19"/>
        <v>0</v>
      </c>
      <c r="AK7" s="47">
        <f t="shared" ca="1" si="26"/>
        <v>0</v>
      </c>
      <c r="AL7" s="47">
        <f t="shared" ca="1" si="20"/>
        <v>0</v>
      </c>
      <c r="AM7" s="47">
        <f t="shared" ca="1" si="27"/>
        <v>0</v>
      </c>
      <c r="AN7" s="47" t="str">
        <f ca="1">IF(OR(AG7&lt;&gt;"",AI7&lt;&gt;""),E7,"")</f>
        <v/>
      </c>
      <c r="AO7" s="47" t="str">
        <f ca="1">IF(OR(AG7&lt;&gt;"",AI7&lt;&gt;""),F7,"")</f>
        <v/>
      </c>
      <c r="AP7" s="38" t="str">
        <f ca="1">IF(OR(AG7&lt;&gt;"",AI7&lt;&gt;""),D7,"")</f>
        <v/>
      </c>
      <c r="AQ7" s="31"/>
    </row>
    <row r="8" spans="1:47" x14ac:dyDescent="0.3">
      <c r="A8" t="s">
        <v>66</v>
      </c>
      <c r="C8" s="35">
        <f ca="1">INDIRECT($AT$3&amp;$AT$4)</f>
        <v>7</v>
      </c>
      <c r="D8" s="37">
        <f ca="1">VLOOKUP(C8,INDIRECT($AT$3&amp;$AT$5),4,FALSE)</f>
        <v>41283</v>
      </c>
      <c r="E8" s="11">
        <f ca="1">VLOOKUP(C8,INDIRECT($AU$3&amp;$AT$5),10,FALSE)</f>
        <v>667.5</v>
      </c>
      <c r="F8" s="11">
        <f ca="1">VLOOKUP(C8,INDIRECT($AT$3&amp;$AT$5),10,FALSE)</f>
        <v>830</v>
      </c>
      <c r="G8" s="41">
        <f t="shared" ca="1" si="0"/>
        <v>0.80421686746987953</v>
      </c>
      <c r="H8" s="41" t="str">
        <f t="shared" ca="1" si="2"/>
        <v/>
      </c>
      <c r="I8" s="43" t="str">
        <f t="shared" ca="1" si="3"/>
        <v/>
      </c>
      <c r="J8" s="41" t="str">
        <f t="shared" ca="1" si="1"/>
        <v/>
      </c>
      <c r="K8" s="41" t="str">
        <f ca="1">IF(C8-1&gt;=$A$2,H8-(2*I8),"")</f>
        <v/>
      </c>
      <c r="L8" s="45" t="str">
        <f ca="1">IF(C8-1&gt;=$A$2,IF(G8&gt;J8,$A$28,IF(G8&lt;K8,$A$29,"")),"")</f>
        <v/>
      </c>
      <c r="M8" s="48" t="str">
        <f ca="1">IF(C8-1&gt;=$A$2,IF(G8&lt;H8,$A$30,IF(G8&gt;H8,$A$31,"")),"")</f>
        <v/>
      </c>
      <c r="N8" s="47">
        <f t="shared" ca="1" si="4"/>
        <v>0</v>
      </c>
      <c r="O8" s="47">
        <f t="shared" ca="1" si="21"/>
        <v>0</v>
      </c>
      <c r="P8" s="47">
        <f t="shared" ca="1" si="5"/>
        <v>0</v>
      </c>
      <c r="Q8" s="47">
        <f t="shared" ca="1" si="22"/>
        <v>0</v>
      </c>
      <c r="R8" s="47">
        <f t="shared" ca="1" si="23"/>
        <v>0</v>
      </c>
      <c r="S8" s="47">
        <f t="shared" ca="1" si="6"/>
        <v>0</v>
      </c>
      <c r="T8" s="47">
        <f t="shared" ca="1" si="7"/>
        <v>0</v>
      </c>
      <c r="U8" s="47">
        <f t="shared" ca="1" si="24"/>
        <v>0</v>
      </c>
      <c r="V8" s="47">
        <f t="shared" ca="1" si="8"/>
        <v>0</v>
      </c>
      <c r="W8" s="47">
        <f t="shared" ca="1" si="25"/>
        <v>0</v>
      </c>
      <c r="X8" s="47">
        <f t="shared" ca="1" si="9"/>
        <v>0</v>
      </c>
      <c r="Y8" s="47">
        <f t="shared" ca="1" si="10"/>
        <v>0</v>
      </c>
      <c r="Z8" s="47">
        <f ca="1">IF(AND(S8=$A$31,O8&lt;1),0,S8)</f>
        <v>0</v>
      </c>
      <c r="AA8" s="47">
        <f ca="1">IF(AND(Y8=$A$30,U8&lt;1),0,Y8)</f>
        <v>0</v>
      </c>
      <c r="AB8" s="47" t="str">
        <f t="shared" ca="1" si="11"/>
        <v/>
      </c>
      <c r="AC8" s="47" t="str">
        <f t="shared" ca="1" si="12"/>
        <v/>
      </c>
      <c r="AD8" s="47" t="str">
        <f t="shared" ca="1" si="13"/>
        <v/>
      </c>
      <c r="AE8" s="47" t="str">
        <f t="shared" ca="1" si="14"/>
        <v/>
      </c>
      <c r="AF8" s="47" t="str">
        <f t="shared" ca="1" si="15"/>
        <v/>
      </c>
      <c r="AG8" s="47" t="str">
        <f t="shared" ca="1" si="16"/>
        <v/>
      </c>
      <c r="AH8" s="47" t="str">
        <f t="shared" ca="1" si="17"/>
        <v/>
      </c>
      <c r="AI8" s="47" t="str">
        <f t="shared" ca="1" si="18"/>
        <v/>
      </c>
      <c r="AJ8" s="47">
        <f t="shared" ca="1" si="19"/>
        <v>0</v>
      </c>
      <c r="AK8" s="47">
        <f t="shared" ca="1" si="26"/>
        <v>0</v>
      </c>
      <c r="AL8" s="47">
        <f t="shared" ca="1" si="20"/>
        <v>0</v>
      </c>
      <c r="AM8" s="47">
        <f t="shared" ca="1" si="27"/>
        <v>0</v>
      </c>
      <c r="AN8" s="47" t="str">
        <f ca="1">IF(OR(AG8&lt;&gt;"",AI8&lt;&gt;""),E8,"")</f>
        <v/>
      </c>
      <c r="AO8" s="47" t="str">
        <f ca="1">IF(OR(AG8&lt;&gt;"",AI8&lt;&gt;""),F8,"")</f>
        <v/>
      </c>
      <c r="AP8" s="38" t="str">
        <f ca="1">IF(OR(AG8&lt;&gt;"",AI8&lt;&gt;""),D8,"")</f>
        <v/>
      </c>
      <c r="AQ8" s="31"/>
    </row>
    <row r="9" spans="1:47" x14ac:dyDescent="0.3">
      <c r="A9" t="s">
        <v>67</v>
      </c>
      <c r="C9" s="35">
        <f ca="1">INDIRECT($AT$3&amp;$AT$4)</f>
        <v>8</v>
      </c>
      <c r="D9" s="37">
        <f ca="1">VLOOKUP(C9,INDIRECT($AT$3&amp;$AT$5),4,FALSE)</f>
        <v>41284</v>
      </c>
      <c r="E9" s="11">
        <f ca="1">VLOOKUP(C9,INDIRECT($AU$3&amp;$AT$5),10,FALSE)</f>
        <v>675.8</v>
      </c>
      <c r="F9" s="11">
        <f ca="1">VLOOKUP(C9,INDIRECT($AT$3&amp;$AT$5),10,FALSE)</f>
        <v>825.5</v>
      </c>
      <c r="G9" s="41">
        <f t="shared" ca="1" si="0"/>
        <v>0.81865536038764375</v>
      </c>
      <c r="H9" s="41" t="str">
        <f t="shared" ca="1" si="2"/>
        <v/>
      </c>
      <c r="I9" s="43" t="str">
        <f t="shared" ca="1" si="3"/>
        <v/>
      </c>
      <c r="J9" s="41" t="str">
        <f t="shared" ca="1" si="1"/>
        <v/>
      </c>
      <c r="K9" s="41" t="str">
        <f ca="1">IF(C9-1&gt;=$A$2,H9-(2*I9),"")</f>
        <v/>
      </c>
      <c r="L9" s="45" t="str">
        <f ca="1">IF(C9-1&gt;=$A$2,IF(G9&gt;J9,$A$28,IF(G9&lt;K9,$A$29,"")),"")</f>
        <v/>
      </c>
      <c r="M9" s="48" t="str">
        <f ca="1">IF(C9-1&gt;=$A$2,IF(G9&lt;H9,$A$30,IF(G9&gt;H9,$A$31,"")),"")</f>
        <v/>
      </c>
      <c r="N9" s="47">
        <f t="shared" ca="1" si="4"/>
        <v>0</v>
      </c>
      <c r="O9" s="47">
        <f t="shared" ca="1" si="21"/>
        <v>0</v>
      </c>
      <c r="P9" s="47">
        <f t="shared" ca="1" si="5"/>
        <v>0</v>
      </c>
      <c r="Q9" s="47">
        <f t="shared" ca="1" si="22"/>
        <v>0</v>
      </c>
      <c r="R9" s="47">
        <f t="shared" ca="1" si="23"/>
        <v>0</v>
      </c>
      <c r="S9" s="47">
        <f t="shared" ca="1" si="6"/>
        <v>0</v>
      </c>
      <c r="T9" s="47">
        <f t="shared" ca="1" si="7"/>
        <v>0</v>
      </c>
      <c r="U9" s="47">
        <f t="shared" ca="1" si="24"/>
        <v>0</v>
      </c>
      <c r="V9" s="47">
        <f t="shared" ca="1" si="8"/>
        <v>0</v>
      </c>
      <c r="W9" s="47">
        <f t="shared" ca="1" si="25"/>
        <v>0</v>
      </c>
      <c r="X9" s="47">
        <f t="shared" ca="1" si="9"/>
        <v>0</v>
      </c>
      <c r="Y9" s="47">
        <f t="shared" ca="1" si="10"/>
        <v>0</v>
      </c>
      <c r="Z9" s="47">
        <f ca="1">IF(AND(S9=$A$31,O9&lt;1),0,S9)</f>
        <v>0</v>
      </c>
      <c r="AA9" s="47">
        <f ca="1">IF(AND(Y9=$A$30,U9&lt;1),0,Y9)</f>
        <v>0</v>
      </c>
      <c r="AB9" s="47" t="str">
        <f t="shared" ca="1" si="11"/>
        <v/>
      </c>
      <c r="AC9" s="47" t="str">
        <f t="shared" ca="1" si="12"/>
        <v/>
      </c>
      <c r="AD9" s="47" t="str">
        <f t="shared" ca="1" si="13"/>
        <v/>
      </c>
      <c r="AE9" s="47" t="str">
        <f t="shared" ca="1" si="14"/>
        <v/>
      </c>
      <c r="AF9" s="47" t="str">
        <f t="shared" ca="1" si="15"/>
        <v/>
      </c>
      <c r="AG9" s="47" t="str">
        <f t="shared" ca="1" si="16"/>
        <v/>
      </c>
      <c r="AH9" s="47" t="str">
        <f t="shared" ca="1" si="17"/>
        <v/>
      </c>
      <c r="AI9" s="47" t="str">
        <f t="shared" ca="1" si="18"/>
        <v/>
      </c>
      <c r="AJ9" s="47">
        <f t="shared" ca="1" si="19"/>
        <v>0</v>
      </c>
      <c r="AK9" s="47">
        <f t="shared" ca="1" si="26"/>
        <v>0</v>
      </c>
      <c r="AL9" s="47">
        <f t="shared" ca="1" si="20"/>
        <v>0</v>
      </c>
      <c r="AM9" s="47">
        <f t="shared" ca="1" si="27"/>
        <v>0</v>
      </c>
      <c r="AN9" s="47" t="str">
        <f ca="1">IF(OR(AG9&lt;&gt;"",AI9&lt;&gt;""),E9,"")</f>
        <v/>
      </c>
      <c r="AO9" s="47" t="str">
        <f ca="1">IF(OR(AG9&lt;&gt;"",AI9&lt;&gt;""),F9,"")</f>
        <v/>
      </c>
      <c r="AP9" s="38" t="str">
        <f ca="1">IF(OR(AG9&lt;&gt;"",AI9&lt;&gt;""),D9,"")</f>
        <v/>
      </c>
      <c r="AQ9" s="31"/>
    </row>
    <row r="10" spans="1:47" x14ac:dyDescent="0.3">
      <c r="A10" t="s">
        <v>68</v>
      </c>
      <c r="C10" s="35">
        <f ca="1">INDIRECT($AT$3&amp;$AT$4)</f>
        <v>9</v>
      </c>
      <c r="D10" s="37">
        <f ca="1">VLOOKUP(C10,INDIRECT($AT$3&amp;$AT$5),4,FALSE)</f>
        <v>41285</v>
      </c>
      <c r="E10" s="11">
        <f ca="1">VLOOKUP(C10,INDIRECT($AU$3&amp;$AT$5),10,FALSE)</f>
        <v>669.3</v>
      </c>
      <c r="F10" s="11">
        <f ca="1">VLOOKUP(C10,INDIRECT($AT$3&amp;$AT$5),10,FALSE)</f>
        <v>809.5</v>
      </c>
      <c r="G10" s="41">
        <f t="shared" ca="1" si="0"/>
        <v>0.82680667078443482</v>
      </c>
      <c r="H10" s="41" t="str">
        <f t="shared" ca="1" si="2"/>
        <v/>
      </c>
      <c r="I10" s="43" t="str">
        <f t="shared" ca="1" si="3"/>
        <v/>
      </c>
      <c r="J10" s="41" t="str">
        <f t="shared" ca="1" si="1"/>
        <v/>
      </c>
      <c r="K10" s="41" t="str">
        <f ca="1">IF(C10-1&gt;=$A$2,H10-(2*I10),"")</f>
        <v/>
      </c>
      <c r="L10" s="45" t="str">
        <f ca="1">IF(C10-1&gt;=$A$2,IF(G10&gt;J10,$A$28,IF(G10&lt;K10,$A$29,"")),"")</f>
        <v/>
      </c>
      <c r="M10" s="48" t="str">
        <f ca="1">IF(C10-1&gt;=$A$2,IF(G10&lt;H10,$A$30,IF(G10&gt;H10,$A$31,"")),"")</f>
        <v/>
      </c>
      <c r="N10" s="47">
        <f t="shared" ca="1" si="4"/>
        <v>0</v>
      </c>
      <c r="O10" s="47">
        <f t="shared" ca="1" si="21"/>
        <v>0</v>
      </c>
      <c r="P10" s="47">
        <f t="shared" ca="1" si="5"/>
        <v>0</v>
      </c>
      <c r="Q10" s="47">
        <f t="shared" ca="1" si="22"/>
        <v>0</v>
      </c>
      <c r="R10" s="47">
        <f t="shared" ca="1" si="23"/>
        <v>0</v>
      </c>
      <c r="S10" s="47">
        <f t="shared" ca="1" si="6"/>
        <v>0</v>
      </c>
      <c r="T10" s="47">
        <f t="shared" ca="1" si="7"/>
        <v>0</v>
      </c>
      <c r="U10" s="47">
        <f t="shared" ca="1" si="24"/>
        <v>0</v>
      </c>
      <c r="V10" s="47">
        <f t="shared" ca="1" si="8"/>
        <v>0</v>
      </c>
      <c r="W10" s="47">
        <f t="shared" ca="1" si="25"/>
        <v>0</v>
      </c>
      <c r="X10" s="47">
        <f t="shared" ca="1" si="9"/>
        <v>0</v>
      </c>
      <c r="Y10" s="47">
        <f t="shared" ca="1" si="10"/>
        <v>0</v>
      </c>
      <c r="Z10" s="47">
        <f ca="1">IF(AND(S10=$A$31,O10&lt;1),0,S10)</f>
        <v>0</v>
      </c>
      <c r="AA10" s="47">
        <f ca="1">IF(AND(Y10=$A$30,U10&lt;1),0,Y10)</f>
        <v>0</v>
      </c>
      <c r="AB10" s="47" t="str">
        <f t="shared" ca="1" si="11"/>
        <v/>
      </c>
      <c r="AC10" s="47" t="str">
        <f t="shared" ca="1" si="12"/>
        <v/>
      </c>
      <c r="AD10" s="47" t="str">
        <f t="shared" ca="1" si="13"/>
        <v/>
      </c>
      <c r="AE10" s="47" t="str">
        <f t="shared" ca="1" si="14"/>
        <v/>
      </c>
      <c r="AF10" s="47" t="str">
        <f t="shared" ca="1" si="15"/>
        <v/>
      </c>
      <c r="AG10" s="47" t="str">
        <f t="shared" ca="1" si="16"/>
        <v/>
      </c>
      <c r="AH10" s="47" t="str">
        <f t="shared" ca="1" si="17"/>
        <v/>
      </c>
      <c r="AI10" s="47" t="str">
        <f t="shared" ca="1" si="18"/>
        <v/>
      </c>
      <c r="AJ10" s="47">
        <f t="shared" ca="1" si="19"/>
        <v>0</v>
      </c>
      <c r="AK10" s="47">
        <f t="shared" ca="1" si="26"/>
        <v>0</v>
      </c>
      <c r="AL10" s="47">
        <f t="shared" ca="1" si="20"/>
        <v>0</v>
      </c>
      <c r="AM10" s="47">
        <f t="shared" ca="1" si="27"/>
        <v>0</v>
      </c>
      <c r="AN10" s="47" t="str">
        <f ca="1">IF(OR(AG10&lt;&gt;"",AI10&lt;&gt;""),E10,"")</f>
        <v/>
      </c>
      <c r="AO10" s="47" t="str">
        <f ca="1">IF(OR(AG10&lt;&gt;"",AI10&lt;&gt;""),F10,"")</f>
        <v/>
      </c>
      <c r="AP10" s="38" t="str">
        <f ca="1">IF(OR(AG10&lt;&gt;"",AI10&lt;&gt;""),D10,"")</f>
        <v/>
      </c>
      <c r="AQ10" s="31"/>
    </row>
    <row r="11" spans="1:47" x14ac:dyDescent="0.3">
      <c r="C11" s="35">
        <f ca="1">INDIRECT($AT$3&amp;$AT$4)</f>
        <v>10</v>
      </c>
      <c r="D11" s="37">
        <f ca="1">VLOOKUP(C11,INDIRECT($AT$3&amp;$AT$5),4,FALSE)</f>
        <v>41288</v>
      </c>
      <c r="E11" s="11">
        <f ca="1">VLOOKUP(C11,INDIRECT($AU$3&amp;$AT$5),10,FALSE)</f>
        <v>669.3</v>
      </c>
      <c r="F11" s="11">
        <f ca="1">VLOOKUP(C11,INDIRECT($AT$3&amp;$AT$5),10,FALSE)</f>
        <v>827.05</v>
      </c>
      <c r="G11" s="41">
        <f t="shared" ca="1" si="0"/>
        <v>0.8092618342300949</v>
      </c>
      <c r="H11" s="41">
        <f ca="1">IF(C11&gt;=$A$2,AVERAGE(OFFSET(G11,0,0,-$A$2,1)),"")</f>
        <v>0.81213926729982033</v>
      </c>
      <c r="I11" s="43" t="str">
        <f t="shared" ca="1" si="3"/>
        <v/>
      </c>
      <c r="J11" s="41" t="str">
        <f t="shared" ca="1" si="1"/>
        <v/>
      </c>
      <c r="K11" s="41" t="str">
        <f ca="1">IF(C11-1&gt;=$A$2,H11-(2*I11),"")</f>
        <v/>
      </c>
      <c r="L11" s="45" t="str">
        <f ca="1">IF(C11-1&gt;=$A$2,IF(G11&gt;J11,$A$28,IF(G11&lt;K11,$A$29,"")),"")</f>
        <v/>
      </c>
      <c r="M11" s="48" t="str">
        <f ca="1">IF(C11-1&gt;=$A$2,IF(G11&lt;H11,$A$30,IF(G11&gt;H11,$A$31,"")),"")</f>
        <v/>
      </c>
      <c r="N11" s="47">
        <f t="shared" ca="1" si="4"/>
        <v>0</v>
      </c>
      <c r="O11" s="47">
        <f t="shared" ca="1" si="21"/>
        <v>0</v>
      </c>
      <c r="P11" s="47">
        <f t="shared" ca="1" si="5"/>
        <v>0</v>
      </c>
      <c r="Q11" s="47">
        <f t="shared" ca="1" si="22"/>
        <v>0</v>
      </c>
      <c r="R11" s="47">
        <f t="shared" ca="1" si="23"/>
        <v>0</v>
      </c>
      <c r="S11" s="47">
        <f t="shared" ca="1" si="6"/>
        <v>0</v>
      </c>
      <c r="T11" s="47">
        <f t="shared" ca="1" si="7"/>
        <v>0</v>
      </c>
      <c r="U11" s="47">
        <f t="shared" ca="1" si="24"/>
        <v>0</v>
      </c>
      <c r="V11" s="47">
        <f ca="1">IF(M11=$A$30,1,0)</f>
        <v>0</v>
      </c>
      <c r="W11" s="47">
        <f t="shared" ca="1" si="25"/>
        <v>0</v>
      </c>
      <c r="X11" s="47">
        <f t="shared" ca="1" si="9"/>
        <v>0</v>
      </c>
      <c r="Y11" s="47">
        <f t="shared" ca="1" si="10"/>
        <v>0</v>
      </c>
      <c r="Z11" s="47">
        <f ca="1">IF(AND(S11=$A$31,O11&lt;1),0,S11)</f>
        <v>0</v>
      </c>
      <c r="AA11" s="47">
        <f ca="1">IF(AND(Y11=$A$30,U11&lt;1),0,Y11)</f>
        <v>0</v>
      </c>
      <c r="AB11" s="47" t="str">
        <f t="shared" ca="1" si="11"/>
        <v/>
      </c>
      <c r="AC11" s="47" t="str">
        <f t="shared" ca="1" si="12"/>
        <v/>
      </c>
      <c r="AD11" s="47" t="str">
        <f t="shared" ca="1" si="13"/>
        <v/>
      </c>
      <c r="AE11" s="47" t="str">
        <f t="shared" ca="1" si="14"/>
        <v/>
      </c>
      <c r="AF11" s="47" t="str">
        <f t="shared" ca="1" si="15"/>
        <v/>
      </c>
      <c r="AG11" s="47" t="str">
        <f t="shared" ca="1" si="16"/>
        <v/>
      </c>
      <c r="AH11" s="47" t="str">
        <f t="shared" ca="1" si="17"/>
        <v/>
      </c>
      <c r="AI11" s="47" t="str">
        <f t="shared" ca="1" si="18"/>
        <v/>
      </c>
      <c r="AJ11" s="47">
        <f t="shared" ca="1" si="19"/>
        <v>0</v>
      </c>
      <c r="AK11" s="47">
        <f t="shared" ca="1" si="26"/>
        <v>0</v>
      </c>
      <c r="AL11" s="47">
        <f t="shared" ca="1" si="20"/>
        <v>0</v>
      </c>
      <c r="AM11" s="47">
        <f t="shared" ca="1" si="27"/>
        <v>0</v>
      </c>
      <c r="AN11" s="47" t="str">
        <f ca="1">IF(OR(AG11&lt;&gt;"",AI11&lt;&gt;""),E11,"")</f>
        <v/>
      </c>
      <c r="AO11" s="47" t="str">
        <f ca="1">IF(OR(AG11&lt;&gt;"",AI11&lt;&gt;""),F11,"")</f>
        <v/>
      </c>
      <c r="AP11" s="38" t="str">
        <f ca="1">IF(OR(AG11&lt;&gt;"",AI11&lt;&gt;""),D11,"")</f>
        <v/>
      </c>
      <c r="AQ11" s="31"/>
    </row>
    <row r="12" spans="1:47" x14ac:dyDescent="0.3">
      <c r="A12" t="str">
        <f>A7&amp;" "&amp;A4</f>
        <v>BUY HDFC Bank</v>
      </c>
      <c r="C12" s="35">
        <f ca="1">INDIRECT($AT$3&amp;$AT$4)</f>
        <v>11</v>
      </c>
      <c r="D12" s="37">
        <f ca="1">VLOOKUP(C12,INDIRECT($AT$3&amp;$AT$5),4,FALSE)</f>
        <v>41289</v>
      </c>
      <c r="E12" s="11">
        <f ca="1">VLOOKUP(C12,INDIRECT($AU$3&amp;$AT$5),10,FALSE)</f>
        <v>668.3</v>
      </c>
      <c r="F12" s="11">
        <f ca="1">VLOOKUP(C12,INDIRECT($AT$3&amp;$AT$5),10,FALSE)</f>
        <v>825.5</v>
      </c>
      <c r="G12" s="41">
        <f t="shared" ca="1" si="0"/>
        <v>0.80956995760145356</v>
      </c>
      <c r="H12" s="41">
        <f t="shared" ca="1" si="2"/>
        <v>0.81091846127114275</v>
      </c>
      <c r="I12" s="43">
        <f t="shared" ca="1" si="3"/>
        <v>7.8004300207309375E-3</v>
      </c>
      <c r="J12" s="41">
        <f ca="1">IF(C12-1&gt;=$A$2,H12+(1*I12),"")</f>
        <v>0.8187188912918737</v>
      </c>
      <c r="K12" s="41">
        <f ca="1">IF(C12-1&gt;=$A$2,H12-(1*I12),"")</f>
        <v>0.80311803125041181</v>
      </c>
      <c r="L12" s="45" t="str">
        <f ca="1">IF(C12-1&gt;=$A$2,IF(G12&gt;J12,$A$28,IF(G12&lt;K12,$A$29,"")),"")</f>
        <v/>
      </c>
      <c r="M12" s="48" t="str">
        <f ca="1">IF(C12-1&gt;=$A$2,IF(G12&lt;H12,$A$30,IF(G12&gt;H12,$A$31,"")),"")</f>
        <v>COVER</v>
      </c>
      <c r="N12" s="47">
        <f t="shared" ca="1" si="4"/>
        <v>0</v>
      </c>
      <c r="O12" s="47">
        <f t="shared" ca="1" si="21"/>
        <v>0</v>
      </c>
      <c r="P12" s="47">
        <f t="shared" ca="1" si="5"/>
        <v>0</v>
      </c>
      <c r="Q12" s="47">
        <f t="shared" ca="1" si="22"/>
        <v>0</v>
      </c>
      <c r="R12" s="47">
        <f t="shared" ca="1" si="23"/>
        <v>0</v>
      </c>
      <c r="S12" s="47">
        <f t="shared" ca="1" si="6"/>
        <v>0</v>
      </c>
      <c r="T12" s="47">
        <f t="shared" ca="1" si="7"/>
        <v>0</v>
      </c>
      <c r="U12" s="47">
        <f t="shared" ca="1" si="24"/>
        <v>0</v>
      </c>
      <c r="V12" s="47">
        <f t="shared" ca="1" si="8"/>
        <v>1</v>
      </c>
      <c r="W12" s="47">
        <f t="shared" ca="1" si="25"/>
        <v>1</v>
      </c>
      <c r="X12" s="47" t="str">
        <f t="shared" ca="1" si="9"/>
        <v>COVER</v>
      </c>
      <c r="Y12" s="47" t="str">
        <f t="shared" ca="1" si="10"/>
        <v>COVER</v>
      </c>
      <c r="Z12" s="47">
        <f ca="1">IF(AND(S12=$A$31,O12&lt;1),0,S12)</f>
        <v>0</v>
      </c>
      <c r="AA12" s="47">
        <f ca="1">IF(AND(Y12=$A$30,U12&lt;1),0,Y12)</f>
        <v>0</v>
      </c>
      <c r="AB12" s="47" t="str">
        <f t="shared" ca="1" si="11"/>
        <v/>
      </c>
      <c r="AC12" s="47" t="str">
        <f t="shared" ca="1" si="12"/>
        <v/>
      </c>
      <c r="AD12" s="47" t="str">
        <f t="shared" ca="1" si="13"/>
        <v/>
      </c>
      <c r="AE12" s="47" t="str">
        <f t="shared" ca="1" si="14"/>
        <v/>
      </c>
      <c r="AF12" s="47" t="str">
        <f t="shared" ca="1" si="15"/>
        <v/>
      </c>
      <c r="AG12" s="47" t="str">
        <f t="shared" ca="1" si="16"/>
        <v/>
      </c>
      <c r="AH12" s="47" t="str">
        <f t="shared" ca="1" si="17"/>
        <v/>
      </c>
      <c r="AI12" s="47" t="str">
        <f ca="1">AC12&amp;AE12</f>
        <v/>
      </c>
      <c r="AJ12" s="47">
        <f t="shared" ca="1" si="19"/>
        <v>0</v>
      </c>
      <c r="AK12" s="47">
        <f t="shared" ca="1" si="26"/>
        <v>0</v>
      </c>
      <c r="AL12" s="47">
        <f t="shared" ca="1" si="20"/>
        <v>0</v>
      </c>
      <c r="AM12" s="47">
        <f t="shared" ca="1" si="27"/>
        <v>0</v>
      </c>
      <c r="AN12" s="47" t="str">
        <f ca="1">IF(OR(AG12&lt;&gt;"",AI12&lt;&gt;""),E12,"")</f>
        <v/>
      </c>
      <c r="AO12" s="47" t="str">
        <f ca="1">IF(OR(AG12&lt;&gt;"",AI12&lt;&gt;""),F12,"")</f>
        <v/>
      </c>
      <c r="AP12" s="38" t="str">
        <f ca="1">IF(OR(AG12&lt;&gt;"",AI12&lt;&gt;""),D12,"")</f>
        <v/>
      </c>
      <c r="AQ12" s="31"/>
    </row>
    <row r="13" spans="1:47" x14ac:dyDescent="0.3">
      <c r="A13" t="str">
        <f>A8&amp;" "&amp;A4</f>
        <v>SELL HDFC Bank</v>
      </c>
      <c r="C13" s="35">
        <f ca="1">INDIRECT($AT$3&amp;$AT$4)</f>
        <v>12</v>
      </c>
      <c r="D13" s="37">
        <f ca="1">VLOOKUP(C13,INDIRECT($AT$3&amp;$AT$5),4,FALSE)</f>
        <v>41290</v>
      </c>
      <c r="E13" s="11">
        <f ca="1">VLOOKUP(C13,INDIRECT($AU$3&amp;$AT$5),10,FALSE)</f>
        <v>660.5</v>
      </c>
      <c r="F13" s="11">
        <f ca="1">VLOOKUP(C13,INDIRECT($AT$3&amp;$AT$5),10,FALSE)</f>
        <v>818.85</v>
      </c>
      <c r="G13" s="41">
        <f ca="1">E13/F13</f>
        <v>0.80661903889601272</v>
      </c>
      <c r="H13" s="41">
        <f t="shared" ca="1" si="2"/>
        <v>0.81039090142344195</v>
      </c>
      <c r="I13" s="43">
        <f t="shared" ca="1" si="3"/>
        <v>7.9047756003269021E-3</v>
      </c>
      <c r="J13" s="41">
        <f t="shared" ref="J13:J76" ca="1" si="28">IF(C13-1&gt;=$A$2,H13+(1*I13),"")</f>
        <v>0.81829567702376882</v>
      </c>
      <c r="K13" s="41">
        <f t="shared" ref="K13:K76" ca="1" si="29">IF(C13-1&gt;=$A$2,H13-(1*I13),"")</f>
        <v>0.80248612582311507</v>
      </c>
      <c r="L13" s="45" t="str">
        <f ca="1">IF(C13-1&gt;=$A$2,IF(G13&gt;J13,$A$28,IF(G13&lt;K13,$A$29,"")),"")</f>
        <v/>
      </c>
      <c r="M13" s="48" t="str">
        <f ca="1">IF(C13-1&gt;=$A$2,IF(G13&lt;H13,$A$30,IF(G13&gt;H13,$A$31,"")),"")</f>
        <v>COVER</v>
      </c>
      <c r="N13" s="47">
        <f t="shared" ca="1" si="4"/>
        <v>0</v>
      </c>
      <c r="O13" s="47">
        <f t="shared" ca="1" si="21"/>
        <v>0</v>
      </c>
      <c r="P13" s="47">
        <f t="shared" ca="1" si="5"/>
        <v>0</v>
      </c>
      <c r="Q13" s="47">
        <f t="shared" ca="1" si="22"/>
        <v>0</v>
      </c>
      <c r="R13" s="47">
        <f t="shared" ca="1" si="23"/>
        <v>0</v>
      </c>
      <c r="S13" s="47">
        <f t="shared" ca="1" si="6"/>
        <v>0</v>
      </c>
      <c r="T13" s="47">
        <f t="shared" ca="1" si="7"/>
        <v>0</v>
      </c>
      <c r="U13" s="47">
        <f t="shared" ca="1" si="24"/>
        <v>0</v>
      </c>
      <c r="V13" s="47">
        <f t="shared" ca="1" si="8"/>
        <v>1</v>
      </c>
      <c r="W13" s="47">
        <f t="shared" ca="1" si="25"/>
        <v>2</v>
      </c>
      <c r="X13" s="47" t="str">
        <f t="shared" ca="1" si="9"/>
        <v>COVER</v>
      </c>
      <c r="Y13" s="47">
        <f t="shared" ca="1" si="10"/>
        <v>0</v>
      </c>
      <c r="Z13" s="47">
        <f ca="1">IF(AND(S13=$A$31,O13&lt;1),0,S13)</f>
        <v>0</v>
      </c>
      <c r="AA13" s="47">
        <f ca="1">IF(AND(Y13=$A$30,U13&lt;1),0,Y13)</f>
        <v>0</v>
      </c>
      <c r="AB13" s="47" t="str">
        <f t="shared" ca="1" si="11"/>
        <v/>
      </c>
      <c r="AC13" s="47" t="str">
        <f t="shared" ca="1" si="12"/>
        <v/>
      </c>
      <c r="AD13" s="47" t="str">
        <f t="shared" ca="1" si="13"/>
        <v/>
      </c>
      <c r="AE13" s="47" t="str">
        <f t="shared" ca="1" si="14"/>
        <v/>
      </c>
      <c r="AF13" s="47" t="str">
        <f t="shared" ca="1" si="15"/>
        <v/>
      </c>
      <c r="AG13" s="47" t="str">
        <f ca="1">AB13&amp;AD13</f>
        <v/>
      </c>
      <c r="AH13" s="47" t="str">
        <f t="shared" ca="1" si="17"/>
        <v/>
      </c>
      <c r="AI13" s="47" t="str">
        <f t="shared" ca="1" si="18"/>
        <v/>
      </c>
      <c r="AJ13" s="47">
        <f t="shared" ca="1" si="19"/>
        <v>0</v>
      </c>
      <c r="AK13" s="47">
        <f t="shared" ca="1" si="26"/>
        <v>0</v>
      </c>
      <c r="AL13" s="47">
        <f t="shared" ca="1" si="20"/>
        <v>0</v>
      </c>
      <c r="AM13" s="47">
        <f t="shared" ca="1" si="27"/>
        <v>0</v>
      </c>
      <c r="AN13" s="47" t="str">
        <f ca="1">IF(OR(AG13&lt;&gt;"",AI13&lt;&gt;""),E13,"")</f>
        <v/>
      </c>
      <c r="AO13" s="47" t="str">
        <f ca="1">IF(OR(AG13&lt;&gt;"",AI13&lt;&gt;""),F13,"")</f>
        <v/>
      </c>
      <c r="AP13" s="38" t="str">
        <f ca="1">IF(OR(AG13&lt;&gt;"",AI13&lt;&gt;""),D13,"")</f>
        <v/>
      </c>
      <c r="AQ13" s="31"/>
    </row>
    <row r="14" spans="1:47" x14ac:dyDescent="0.3">
      <c r="A14" t="str">
        <f>A9&amp;" "&amp;A4</f>
        <v>SHORT HDFC Bank</v>
      </c>
      <c r="C14" s="35">
        <f ca="1">INDIRECT($AT$3&amp;$AT$4)</f>
        <v>13</v>
      </c>
      <c r="D14" s="37">
        <f ca="1">VLOOKUP(C14,INDIRECT($AT$3&amp;$AT$5),4,FALSE)</f>
        <v>41291</v>
      </c>
      <c r="E14" s="11">
        <f ca="1">VLOOKUP(C14,INDIRECT($AU$3&amp;$AT$5),10,FALSE)</f>
        <v>666.8</v>
      </c>
      <c r="F14" s="11">
        <f ca="1">VLOOKUP(C14,INDIRECT($AT$3&amp;$AT$5),10,FALSE)</f>
        <v>807.6</v>
      </c>
      <c r="G14" s="41">
        <f t="shared" ca="1" si="0"/>
        <v>0.82565626547795934</v>
      </c>
      <c r="H14" s="41">
        <f t="shared" ca="1" si="2"/>
        <v>0.81213452915397011</v>
      </c>
      <c r="I14" s="43">
        <f t="shared" ca="1" si="3"/>
        <v>9.1910910630993558E-3</v>
      </c>
      <c r="J14" s="41">
        <f t="shared" ca="1" si="28"/>
        <v>0.82132562021706945</v>
      </c>
      <c r="K14" s="41">
        <f t="shared" ca="1" si="29"/>
        <v>0.80294343809087076</v>
      </c>
      <c r="L14" s="45" t="str">
        <f ca="1">IF(C14-1&gt;=$A$2,IF(G14&gt;J14,$A$28,IF(G14&lt;K14,$A$29,"")),"")</f>
        <v>SHORT</v>
      </c>
      <c r="M14" s="48" t="str">
        <f ca="1">IF(C14-1&gt;=$A$2,IF(G14&lt;H14,$A$30,IF(G14&gt;H14,$A$31,"")),"")</f>
        <v>SELL</v>
      </c>
      <c r="N14" s="47">
        <f t="shared" ca="1" si="4"/>
        <v>0</v>
      </c>
      <c r="O14" s="47">
        <f t="shared" ca="1" si="21"/>
        <v>0</v>
      </c>
      <c r="P14" s="47">
        <f t="shared" ca="1" si="5"/>
        <v>1</v>
      </c>
      <c r="Q14" s="47">
        <f t="shared" ca="1" si="22"/>
        <v>1</v>
      </c>
      <c r="R14" s="47" t="str">
        <f ca="1">IF(N14=1,$A$29,IF(P14=1,$A$31,R13))</f>
        <v>SELL</v>
      </c>
      <c r="S14" s="47" t="str">
        <f t="shared" ca="1" si="6"/>
        <v>SELL</v>
      </c>
      <c r="T14" s="47">
        <f t="shared" ca="1" si="7"/>
        <v>1</v>
      </c>
      <c r="U14" s="47">
        <f t="shared" ca="1" si="24"/>
        <v>1</v>
      </c>
      <c r="V14" s="47">
        <f t="shared" ca="1" si="8"/>
        <v>0</v>
      </c>
      <c r="W14" s="47">
        <f t="shared" ca="1" si="25"/>
        <v>2</v>
      </c>
      <c r="X14" s="47" t="str">
        <f t="shared" ca="1" si="9"/>
        <v>SHORT</v>
      </c>
      <c r="Y14" s="47" t="str">
        <f t="shared" ca="1" si="10"/>
        <v>SHORT</v>
      </c>
      <c r="Z14" s="47">
        <f ca="1">IF(AND(S14=$A$31,O14&lt;1),0,S14)</f>
        <v>0</v>
      </c>
      <c r="AA14" s="47" t="str">
        <f ca="1">IF(AND(Y14=$A$30,U14&lt;1),0,Y14)</f>
        <v>SHORT</v>
      </c>
      <c r="AB14" s="47" t="str">
        <f t="shared" ca="1" si="11"/>
        <v/>
      </c>
      <c r="AC14" s="47" t="str">
        <f t="shared" ca="1" si="12"/>
        <v/>
      </c>
      <c r="AD14" s="47" t="str">
        <f t="shared" ca="1" si="13"/>
        <v>SHORT</v>
      </c>
      <c r="AE14" s="47" t="str">
        <f t="shared" ca="1" si="14"/>
        <v/>
      </c>
      <c r="AF14" s="47">
        <f t="shared" ca="1" si="15"/>
        <v>1</v>
      </c>
      <c r="AG14" s="47" t="str">
        <f ca="1">AB14&amp;AD14</f>
        <v>SHORT</v>
      </c>
      <c r="AH14" s="47" t="str">
        <f t="shared" ca="1" si="17"/>
        <v/>
      </c>
      <c r="AI14" s="47" t="str">
        <f t="shared" ca="1" si="18"/>
        <v/>
      </c>
      <c r="AJ14" s="47">
        <f t="shared" ca="1" si="19"/>
        <v>1</v>
      </c>
      <c r="AK14" s="47">
        <f t="shared" ca="1" si="26"/>
        <v>1</v>
      </c>
      <c r="AL14" s="47">
        <f t="shared" ca="1" si="20"/>
        <v>0</v>
      </c>
      <c r="AM14" s="47">
        <f t="shared" ca="1" si="27"/>
        <v>0</v>
      </c>
      <c r="AN14" s="47">
        <f ca="1">IF(OR(AG14&lt;&gt;"",AI14&lt;&gt;""),E14,"")</f>
        <v>666.8</v>
      </c>
      <c r="AO14" s="47">
        <f ca="1">IF(OR(AG14&lt;&gt;"",AI14&lt;&gt;""),F14,"")</f>
        <v>807.6</v>
      </c>
      <c r="AP14" s="38">
        <f ca="1">IF(OR(AG14&lt;&gt;"",AI14&lt;&gt;""),D14,"")</f>
        <v>41291</v>
      </c>
      <c r="AQ14" s="31"/>
    </row>
    <row r="15" spans="1:47" x14ac:dyDescent="0.3">
      <c r="A15" t="str">
        <f>A10&amp;" "&amp;A4</f>
        <v>COVER HDFC Bank</v>
      </c>
      <c r="C15" s="35">
        <f ca="1">INDIRECT($AT$3&amp;$AT$4)</f>
        <v>14</v>
      </c>
      <c r="D15" s="37">
        <f ca="1">VLOOKUP(C15,INDIRECT($AT$3&amp;$AT$5),4,FALSE)</f>
        <v>41292</v>
      </c>
      <c r="E15" s="11">
        <f ca="1">VLOOKUP(C15,INDIRECT($AU$3&amp;$AT$5),10,FALSE)</f>
        <v>662.85</v>
      </c>
      <c r="F15" s="11">
        <f ca="1">VLOOKUP(C15,INDIRECT($AT$3&amp;$AT$5),10,FALSE)</f>
        <v>822.7</v>
      </c>
      <c r="G15" s="41">
        <f t="shared" ca="1" si="0"/>
        <v>0.80570074146104287</v>
      </c>
      <c r="H15" s="41">
        <f t="shared" ca="1" si="2"/>
        <v>0.81160755184967448</v>
      </c>
      <c r="I15" s="43">
        <f t="shared" ca="1" si="3"/>
        <v>9.4136250990640019E-3</v>
      </c>
      <c r="J15" s="41">
        <f t="shared" ca="1" si="28"/>
        <v>0.82102117694873844</v>
      </c>
      <c r="K15" s="41">
        <f t="shared" ca="1" si="29"/>
        <v>0.80219392675061052</v>
      </c>
      <c r="L15" s="45" t="str">
        <f ca="1">IF(C15-1&gt;=$A$2,IF(G15&gt;J15,$A$28,IF(G15&lt;K15,$A$29,"")),"")</f>
        <v/>
      </c>
      <c r="M15" s="48" t="str">
        <f ca="1">IF(C15-1&gt;=$A$2,IF(G15&lt;H15,$A$30,IF(G15&gt;H15,$A$31,"")),"")</f>
        <v>COVER</v>
      </c>
      <c r="N15" s="47">
        <f t="shared" ca="1" si="4"/>
        <v>0</v>
      </c>
      <c r="O15" s="47">
        <f t="shared" ca="1" si="21"/>
        <v>0</v>
      </c>
      <c r="P15" s="47">
        <f t="shared" ca="1" si="5"/>
        <v>0</v>
      </c>
      <c r="Q15" s="47">
        <f t="shared" ca="1" si="22"/>
        <v>1</v>
      </c>
      <c r="R15" s="47" t="str">
        <f t="shared" ca="1" si="23"/>
        <v>SELL</v>
      </c>
      <c r="S15" s="47">
        <f t="shared" ca="1" si="6"/>
        <v>0</v>
      </c>
      <c r="T15" s="47">
        <f t="shared" ca="1" si="7"/>
        <v>0</v>
      </c>
      <c r="U15" s="47">
        <f t="shared" ca="1" si="24"/>
        <v>1</v>
      </c>
      <c r="V15" s="47">
        <f t="shared" ca="1" si="8"/>
        <v>1</v>
      </c>
      <c r="W15" s="47">
        <f t="shared" ca="1" si="25"/>
        <v>3</v>
      </c>
      <c r="X15" s="47" t="str">
        <f t="shared" ca="1" si="9"/>
        <v>COVER</v>
      </c>
      <c r="Y15" s="47" t="str">
        <f t="shared" ca="1" si="10"/>
        <v>COVER</v>
      </c>
      <c r="Z15" s="47">
        <f ca="1">IF(AND(S15=$A$31,O15&lt;1),0,S15)</f>
        <v>0</v>
      </c>
      <c r="AA15" s="47" t="str">
        <f ca="1">IF(AND(Y15=$A$30,U15&lt;1),0,Y15)</f>
        <v>COVER</v>
      </c>
      <c r="AB15" s="47" t="str">
        <f t="shared" ca="1" si="11"/>
        <v/>
      </c>
      <c r="AC15" s="47" t="str">
        <f t="shared" ca="1" si="12"/>
        <v/>
      </c>
      <c r="AD15" s="47" t="str">
        <f t="shared" ca="1" si="13"/>
        <v/>
      </c>
      <c r="AE15" s="47" t="str">
        <f t="shared" ca="1" si="14"/>
        <v>COVER</v>
      </c>
      <c r="AF15" s="47" t="str">
        <f t="shared" ca="1" si="15"/>
        <v/>
      </c>
      <c r="AG15" s="47" t="str">
        <f t="shared" ca="1" si="16"/>
        <v/>
      </c>
      <c r="AH15" s="47">
        <f t="shared" ca="1" si="17"/>
        <v>1</v>
      </c>
      <c r="AI15" s="47" t="str">
        <f t="shared" ca="1" si="18"/>
        <v>COVER</v>
      </c>
      <c r="AJ15" s="47">
        <f t="shared" ca="1" si="19"/>
        <v>0</v>
      </c>
      <c r="AK15" s="47">
        <f t="shared" ca="1" si="26"/>
        <v>1</v>
      </c>
      <c r="AL15" s="47">
        <f t="shared" ca="1" si="20"/>
        <v>1</v>
      </c>
      <c r="AM15" s="47">
        <f t="shared" ca="1" si="27"/>
        <v>1</v>
      </c>
      <c r="AN15" s="47">
        <f ca="1">IF(OR(AG15&lt;&gt;"",AI15&lt;&gt;""),E15,"")</f>
        <v>662.85</v>
      </c>
      <c r="AO15" s="47">
        <f ca="1">IF(OR(AG15&lt;&gt;"",AI15&lt;&gt;""),F15,"")</f>
        <v>822.7</v>
      </c>
      <c r="AP15" s="38">
        <f ca="1">IF(OR(AG15&lt;&gt;"",AI15&lt;&gt;""),D15,"")</f>
        <v>41292</v>
      </c>
      <c r="AQ15" s="31"/>
    </row>
    <row r="16" spans="1:47" x14ac:dyDescent="0.3">
      <c r="C16" s="35">
        <f ca="1">INDIRECT($AT$3&amp;$AT$4)</f>
        <v>15</v>
      </c>
      <c r="D16" s="37">
        <f ca="1">VLOOKUP(C16,INDIRECT($AT$3&amp;$AT$5),4,FALSE)</f>
        <v>41295</v>
      </c>
      <c r="E16" s="11">
        <f ca="1">VLOOKUP(C16,INDIRECT($AU$3&amp;$AT$5),10,FALSE)</f>
        <v>658.55</v>
      </c>
      <c r="F16" s="11">
        <f ca="1">VLOOKUP(C16,INDIRECT($AT$3&amp;$AT$5),10,FALSE)</f>
        <v>812.5</v>
      </c>
      <c r="G16" s="41">
        <f t="shared" ca="1" si="0"/>
        <v>0.8105230769230769</v>
      </c>
      <c r="H16" s="41">
        <f t="shared" ca="1" si="2"/>
        <v>0.81146416113989195</v>
      </c>
      <c r="I16" s="43">
        <f t="shared" ca="1" si="3"/>
        <v>9.4186305422294773E-3</v>
      </c>
      <c r="J16" s="41">
        <f t="shared" ca="1" si="28"/>
        <v>0.82088279168212142</v>
      </c>
      <c r="K16" s="41">
        <f t="shared" ca="1" si="29"/>
        <v>0.80204553059766248</v>
      </c>
      <c r="L16" s="45" t="str">
        <f ca="1">IF(C16-1&gt;=$A$2,IF(G16&gt;J16,$A$28,IF(G16&lt;K16,$A$29,"")),"")</f>
        <v/>
      </c>
      <c r="M16" s="48" t="str">
        <f ca="1">IF(C16-1&gt;=$A$2,IF(G16&lt;H16,$A$30,IF(G16&gt;H16,$A$31,"")),"")</f>
        <v>COVER</v>
      </c>
      <c r="N16" s="47">
        <f t="shared" ca="1" si="4"/>
        <v>0</v>
      </c>
      <c r="O16" s="47">
        <f t="shared" ca="1" si="21"/>
        <v>0</v>
      </c>
      <c r="P16" s="47">
        <f t="shared" ca="1" si="5"/>
        <v>0</v>
      </c>
      <c r="Q16" s="47">
        <f t="shared" ca="1" si="22"/>
        <v>1</v>
      </c>
      <c r="R16" s="47" t="str">
        <f t="shared" ca="1" si="23"/>
        <v>SELL</v>
      </c>
      <c r="S16" s="47">
        <f t="shared" ca="1" si="6"/>
        <v>0</v>
      </c>
      <c r="T16" s="47">
        <f t="shared" ca="1" si="7"/>
        <v>0</v>
      </c>
      <c r="U16" s="47">
        <f t="shared" ca="1" si="24"/>
        <v>1</v>
      </c>
      <c r="V16" s="47">
        <f t="shared" ca="1" si="8"/>
        <v>1</v>
      </c>
      <c r="W16" s="47">
        <f t="shared" ca="1" si="25"/>
        <v>4</v>
      </c>
      <c r="X16" s="47" t="str">
        <f t="shared" ca="1" si="9"/>
        <v>COVER</v>
      </c>
      <c r="Y16" s="47">
        <f t="shared" ca="1" si="10"/>
        <v>0</v>
      </c>
      <c r="Z16" s="47">
        <f ca="1">IF(AND(S16=$A$31,O16&lt;1),0,S16)</f>
        <v>0</v>
      </c>
      <c r="AA16" s="47">
        <f ca="1">IF(AND(Y16=$A$30,U16&lt;1),0,Y16)</f>
        <v>0</v>
      </c>
      <c r="AB16" s="47" t="str">
        <f t="shared" ca="1" si="11"/>
        <v/>
      </c>
      <c r="AC16" s="47" t="str">
        <f t="shared" ca="1" si="12"/>
        <v/>
      </c>
      <c r="AD16" s="47" t="str">
        <f t="shared" ca="1" si="13"/>
        <v/>
      </c>
      <c r="AE16" s="47" t="str">
        <f t="shared" ca="1" si="14"/>
        <v/>
      </c>
      <c r="AF16" s="47" t="str">
        <f t="shared" ca="1" si="15"/>
        <v/>
      </c>
      <c r="AG16" s="47" t="str">
        <f t="shared" ca="1" si="16"/>
        <v/>
      </c>
      <c r="AH16" s="47" t="str">
        <f t="shared" ca="1" si="17"/>
        <v/>
      </c>
      <c r="AI16" s="47" t="str">
        <f t="shared" ca="1" si="18"/>
        <v/>
      </c>
      <c r="AJ16" s="47">
        <f t="shared" ca="1" si="19"/>
        <v>0</v>
      </c>
      <c r="AK16" s="47">
        <f t="shared" ca="1" si="26"/>
        <v>1</v>
      </c>
      <c r="AL16" s="47">
        <f t="shared" ca="1" si="20"/>
        <v>0</v>
      </c>
      <c r="AM16" s="47">
        <f t="shared" ca="1" si="27"/>
        <v>1</v>
      </c>
      <c r="AN16" s="47" t="str">
        <f ca="1">IF(OR(AG16&lt;&gt;"",AI16&lt;&gt;""),E16,"")</f>
        <v/>
      </c>
      <c r="AO16" s="47" t="str">
        <f ca="1">IF(OR(AG16&lt;&gt;"",AI16&lt;&gt;""),F16,"")</f>
        <v/>
      </c>
      <c r="AP16" s="38" t="str">
        <f ca="1">IF(OR(AG16&lt;&gt;"",AI16&lt;&gt;""),D16,"")</f>
        <v/>
      </c>
      <c r="AQ16" s="31"/>
    </row>
    <row r="17" spans="1:43" x14ac:dyDescent="0.3">
      <c r="A17" t="str">
        <f>A7&amp;" "&amp;A5</f>
        <v>BUY HDFC</v>
      </c>
      <c r="C17" s="35">
        <f ca="1">INDIRECT($AT$3&amp;$AT$4)</f>
        <v>16</v>
      </c>
      <c r="D17" s="37">
        <f ca="1">VLOOKUP(C17,INDIRECT($AT$3&amp;$AT$5),4,FALSE)</f>
        <v>41296</v>
      </c>
      <c r="E17" s="11">
        <f ca="1">VLOOKUP(C17,INDIRECT($AU$3&amp;$AT$5),10,FALSE)</f>
        <v>653.75</v>
      </c>
      <c r="F17" s="11">
        <f ca="1">VLOOKUP(C17,INDIRECT($AT$3&amp;$AT$5),10,FALSE)</f>
        <v>813.35</v>
      </c>
      <c r="G17" s="41">
        <f t="shared" ca="1" si="0"/>
        <v>0.80377451281736023</v>
      </c>
      <c r="H17" s="41">
        <f t="shared" ca="1" si="2"/>
        <v>0.81207843260489587</v>
      </c>
      <c r="I17" s="43">
        <f t="shared" ca="1" si="3"/>
        <v>8.5791643157597554E-3</v>
      </c>
      <c r="J17" s="41">
        <f t="shared" ca="1" si="28"/>
        <v>0.82065759692065565</v>
      </c>
      <c r="K17" s="41">
        <f t="shared" ca="1" si="29"/>
        <v>0.80349926828913609</v>
      </c>
      <c r="L17" s="45" t="str">
        <f ca="1">IF(C17-1&gt;=$A$2,IF(G17&gt;J17,$A$28,IF(G17&lt;K17,$A$29,"")),"")</f>
        <v/>
      </c>
      <c r="M17" s="48" t="str">
        <f ca="1">IF(C17-1&gt;=$A$2,IF(G17&lt;H17,$A$30,IF(G17&gt;H17,$A$31,"")),"")</f>
        <v>COVER</v>
      </c>
      <c r="N17" s="47">
        <f t="shared" ca="1" si="4"/>
        <v>0</v>
      </c>
      <c r="O17" s="47">
        <f t="shared" ca="1" si="21"/>
        <v>0</v>
      </c>
      <c r="P17" s="47">
        <f t="shared" ca="1" si="5"/>
        <v>0</v>
      </c>
      <c r="Q17" s="47">
        <f t="shared" ca="1" si="22"/>
        <v>1</v>
      </c>
      <c r="R17" s="47" t="str">
        <f t="shared" ca="1" si="23"/>
        <v>SELL</v>
      </c>
      <c r="S17" s="47">
        <f t="shared" ca="1" si="6"/>
        <v>0</v>
      </c>
      <c r="T17" s="47">
        <f t="shared" ca="1" si="7"/>
        <v>0</v>
      </c>
      <c r="U17" s="47">
        <f t="shared" ca="1" si="24"/>
        <v>1</v>
      </c>
      <c r="V17" s="47">
        <f t="shared" ca="1" si="8"/>
        <v>1</v>
      </c>
      <c r="W17" s="47">
        <f t="shared" ca="1" si="25"/>
        <v>5</v>
      </c>
      <c r="X17" s="47" t="str">
        <f t="shared" ca="1" si="9"/>
        <v>COVER</v>
      </c>
      <c r="Y17" s="47">
        <f t="shared" ca="1" si="10"/>
        <v>0</v>
      </c>
      <c r="Z17" s="47">
        <f ca="1">IF(AND(S17=$A$31,O17&lt;1),0,S17)</f>
        <v>0</v>
      </c>
      <c r="AA17" s="47">
        <f ca="1">IF(AND(Y17=$A$30,U17&lt;1),0,Y17)</f>
        <v>0</v>
      </c>
      <c r="AB17" s="47" t="str">
        <f t="shared" ca="1" si="11"/>
        <v/>
      </c>
      <c r="AC17" s="47" t="str">
        <f t="shared" ca="1" si="12"/>
        <v/>
      </c>
      <c r="AD17" s="47" t="str">
        <f t="shared" ca="1" si="13"/>
        <v/>
      </c>
      <c r="AE17" s="47" t="str">
        <f t="shared" ca="1" si="14"/>
        <v/>
      </c>
      <c r="AF17" s="47" t="str">
        <f t="shared" ca="1" si="15"/>
        <v/>
      </c>
      <c r="AG17" s="47" t="str">
        <f t="shared" ca="1" si="16"/>
        <v/>
      </c>
      <c r="AH17" s="47" t="str">
        <f t="shared" ca="1" si="17"/>
        <v/>
      </c>
      <c r="AI17" s="47" t="str">
        <f t="shared" ca="1" si="18"/>
        <v/>
      </c>
      <c r="AJ17" s="47">
        <f t="shared" ca="1" si="19"/>
        <v>0</v>
      </c>
      <c r="AK17" s="47">
        <f t="shared" ca="1" si="26"/>
        <v>1</v>
      </c>
      <c r="AL17" s="47">
        <f t="shared" ca="1" si="20"/>
        <v>0</v>
      </c>
      <c r="AM17" s="47">
        <f t="shared" ca="1" si="27"/>
        <v>1</v>
      </c>
      <c r="AN17" s="47" t="str">
        <f ca="1">IF(OR(AG17&lt;&gt;"",AI17&lt;&gt;""),E17,"")</f>
        <v/>
      </c>
      <c r="AO17" s="47" t="str">
        <f ca="1">IF(OR(AG17&lt;&gt;"",AI17&lt;&gt;""),F17,"")</f>
        <v/>
      </c>
      <c r="AP17" s="38" t="str">
        <f ca="1">IF(OR(AG17&lt;&gt;"",AI17&lt;&gt;""),D17,"")</f>
        <v/>
      </c>
      <c r="AQ17" s="31"/>
    </row>
    <row r="18" spans="1:43" x14ac:dyDescent="0.3">
      <c r="A18" t="str">
        <f>A8&amp;" "&amp;A5</f>
        <v>SELL HDFC</v>
      </c>
      <c r="C18" s="35">
        <f ca="1">INDIRECT($AT$3&amp;$AT$4)</f>
        <v>17</v>
      </c>
      <c r="D18" s="37">
        <f ca="1">VLOOKUP(C18,INDIRECT($AT$3&amp;$AT$5),4,FALSE)</f>
        <v>41297</v>
      </c>
      <c r="E18" s="11">
        <f ca="1">VLOOKUP(C18,INDIRECT($AU$3&amp;$AT$5),10,FALSE)</f>
        <v>656.6</v>
      </c>
      <c r="F18" s="11">
        <f ca="1">VLOOKUP(C18,INDIRECT($AT$3&amp;$AT$5),10,FALSE)</f>
        <v>820.85</v>
      </c>
      <c r="G18" s="41">
        <f t="shared" ca="1" si="0"/>
        <v>0.79990254004994821</v>
      </c>
      <c r="H18" s="41">
        <f t="shared" ca="1" si="2"/>
        <v>0.81164699986290256</v>
      </c>
      <c r="I18" s="43">
        <f t="shared" ca="1" si="3"/>
        <v>9.1104662293194916E-3</v>
      </c>
      <c r="J18" s="41">
        <f t="shared" ca="1" si="28"/>
        <v>0.82075746609222211</v>
      </c>
      <c r="K18" s="41">
        <f t="shared" ca="1" si="29"/>
        <v>0.80253653363358302</v>
      </c>
      <c r="L18" s="45" t="str">
        <f ca="1">IF(C18-1&gt;=$A$2,IF(G18&gt;J18,$A$28,IF(G18&lt;K18,$A$29,"")),"")</f>
        <v>BUY</v>
      </c>
      <c r="M18" s="48" t="str">
        <f ca="1">IF(C18-1&gt;=$A$2,IF(G18&lt;H18,$A$30,IF(G18&gt;H18,$A$31,"")),"")</f>
        <v>COVER</v>
      </c>
      <c r="N18" s="47">
        <f t="shared" ca="1" si="4"/>
        <v>1</v>
      </c>
      <c r="O18" s="47">
        <f t="shared" ca="1" si="21"/>
        <v>1</v>
      </c>
      <c r="P18" s="47">
        <f t="shared" ca="1" si="5"/>
        <v>0</v>
      </c>
      <c r="Q18" s="47">
        <f t="shared" ca="1" si="22"/>
        <v>1</v>
      </c>
      <c r="R18" s="47" t="str">
        <f t="shared" ca="1" si="23"/>
        <v>BUY</v>
      </c>
      <c r="S18" s="47" t="str">
        <f t="shared" ca="1" si="6"/>
        <v>BUY</v>
      </c>
      <c r="T18" s="47">
        <f t="shared" ca="1" si="7"/>
        <v>0</v>
      </c>
      <c r="U18" s="47">
        <f t="shared" ca="1" si="24"/>
        <v>1</v>
      </c>
      <c r="V18" s="47">
        <f t="shared" ca="1" si="8"/>
        <v>1</v>
      </c>
      <c r="W18" s="47">
        <f t="shared" ca="1" si="25"/>
        <v>6</v>
      </c>
      <c r="X18" s="47" t="str">
        <f t="shared" ca="1" si="9"/>
        <v>COVER</v>
      </c>
      <c r="Y18" s="47">
        <f t="shared" ca="1" si="10"/>
        <v>0</v>
      </c>
      <c r="Z18" s="47" t="str">
        <f ca="1">IF(AND(S18=$A$31,O18&lt;1),0,S18)</f>
        <v>BUY</v>
      </c>
      <c r="AA18" s="47">
        <f ca="1">IF(AND(Y18=$A$30,U18&lt;1),0,Y18)</f>
        <v>0</v>
      </c>
      <c r="AB18" s="47" t="str">
        <f t="shared" ca="1" si="11"/>
        <v>BUY</v>
      </c>
      <c r="AC18" s="47" t="str">
        <f t="shared" ca="1" si="12"/>
        <v/>
      </c>
      <c r="AD18" s="47" t="str">
        <f t="shared" ca="1" si="13"/>
        <v/>
      </c>
      <c r="AE18" s="47" t="str">
        <f t="shared" ca="1" si="14"/>
        <v/>
      </c>
      <c r="AF18" s="47">
        <f t="shared" ca="1" si="15"/>
        <v>2</v>
      </c>
      <c r="AG18" s="47" t="str">
        <f t="shared" ca="1" si="16"/>
        <v>BUY</v>
      </c>
      <c r="AH18" s="47" t="str">
        <f t="shared" ca="1" si="17"/>
        <v/>
      </c>
      <c r="AI18" s="47" t="str">
        <f t="shared" ca="1" si="18"/>
        <v/>
      </c>
      <c r="AJ18" s="47">
        <f t="shared" ca="1" si="19"/>
        <v>1</v>
      </c>
      <c r="AK18" s="47">
        <f t="shared" ca="1" si="26"/>
        <v>2</v>
      </c>
      <c r="AL18" s="47">
        <f t="shared" ca="1" si="20"/>
        <v>0</v>
      </c>
      <c r="AM18" s="47">
        <f t="shared" ca="1" si="27"/>
        <v>1</v>
      </c>
      <c r="AN18" s="47">
        <f ca="1">IF(OR(AG18&lt;&gt;"",AI18&lt;&gt;""),E18,"")</f>
        <v>656.6</v>
      </c>
      <c r="AO18" s="47">
        <f ca="1">IF(OR(AG18&lt;&gt;"",AI18&lt;&gt;""),F18,"")</f>
        <v>820.85</v>
      </c>
      <c r="AP18" s="38">
        <f ca="1">IF(OR(AG18&lt;&gt;"",AI18&lt;&gt;""),D18,"")</f>
        <v>41297</v>
      </c>
      <c r="AQ18" s="31"/>
    </row>
    <row r="19" spans="1:43" x14ac:dyDescent="0.3">
      <c r="A19" t="str">
        <f>A9&amp;" "&amp;A5</f>
        <v>SHORT HDFC</v>
      </c>
      <c r="C19" s="35">
        <f ca="1">INDIRECT($AT$3&amp;$AT$4)</f>
        <v>18</v>
      </c>
      <c r="D19" s="37">
        <f ca="1">VLOOKUP(C19,INDIRECT($AT$3&amp;$AT$5),4,FALSE)</f>
        <v>41298</v>
      </c>
      <c r="E19" s="11">
        <f ca="1">VLOOKUP(C19,INDIRECT($AU$3&amp;$AT$5),10,FALSE)</f>
        <v>660.3</v>
      </c>
      <c r="F19" s="11">
        <f ca="1">VLOOKUP(C19,INDIRECT($AT$3&amp;$AT$5),10,FALSE)</f>
        <v>807.65</v>
      </c>
      <c r="G19" s="41">
        <f t="shared" ca="1" si="0"/>
        <v>0.81755711013434029</v>
      </c>
      <c r="H19" s="41">
        <f t="shared" ca="1" si="2"/>
        <v>0.81153717483757215</v>
      </c>
      <c r="I19" s="43">
        <f t="shared" ca="1" si="3"/>
        <v>9.0227922818582867E-3</v>
      </c>
      <c r="J19" s="41">
        <f t="shared" ca="1" si="28"/>
        <v>0.82055996711943047</v>
      </c>
      <c r="K19" s="41">
        <f t="shared" ca="1" si="29"/>
        <v>0.80251438255571383</v>
      </c>
      <c r="L19" s="45" t="str">
        <f ca="1">IF(C19-1&gt;=$A$2,IF(G19&gt;J19,$A$28,IF(G19&lt;K19,$A$29,"")),"")</f>
        <v/>
      </c>
      <c r="M19" s="48" t="str">
        <f ca="1">IF(C19-1&gt;=$A$2,IF(G19&lt;H19,$A$30,IF(G19&gt;H19,$A$31,"")),"")</f>
        <v>SELL</v>
      </c>
      <c r="N19" s="47">
        <f t="shared" ca="1" si="4"/>
        <v>0</v>
      </c>
      <c r="O19" s="47">
        <f t="shared" ca="1" si="21"/>
        <v>1</v>
      </c>
      <c r="P19" s="47">
        <f t="shared" ca="1" si="5"/>
        <v>1</v>
      </c>
      <c r="Q19" s="47">
        <f t="shared" ca="1" si="22"/>
        <v>2</v>
      </c>
      <c r="R19" s="47" t="str">
        <f t="shared" ca="1" si="23"/>
        <v>SELL</v>
      </c>
      <c r="S19" s="47" t="str">
        <f t="shared" ca="1" si="6"/>
        <v>SELL</v>
      </c>
      <c r="T19" s="47">
        <f t="shared" ca="1" si="7"/>
        <v>0</v>
      </c>
      <c r="U19" s="47">
        <f t="shared" ca="1" si="24"/>
        <v>1</v>
      </c>
      <c r="V19" s="47">
        <f t="shared" ca="1" si="8"/>
        <v>0</v>
      </c>
      <c r="W19" s="47">
        <f t="shared" ca="1" si="25"/>
        <v>6</v>
      </c>
      <c r="X19" s="47" t="str">
        <f t="shared" ca="1" si="9"/>
        <v>COVER</v>
      </c>
      <c r="Y19" s="47">
        <f t="shared" ca="1" si="10"/>
        <v>0</v>
      </c>
      <c r="Z19" s="47" t="str">
        <f ca="1">IF(AND(S19=$A$31,O19&lt;1),0,S19)</f>
        <v>SELL</v>
      </c>
      <c r="AA19" s="47">
        <f ca="1">IF(AND(Y19=$A$30,U19&lt;1),0,Y19)</f>
        <v>0</v>
      </c>
      <c r="AB19" s="47" t="str">
        <f t="shared" ca="1" si="11"/>
        <v/>
      </c>
      <c r="AC19" s="47" t="str">
        <f t="shared" ca="1" si="12"/>
        <v>SELL</v>
      </c>
      <c r="AD19" s="47" t="str">
        <f t="shared" ca="1" si="13"/>
        <v/>
      </c>
      <c r="AE19" s="47" t="str">
        <f t="shared" ca="1" si="14"/>
        <v/>
      </c>
      <c r="AF19" s="47" t="str">
        <f t="shared" ca="1" si="15"/>
        <v/>
      </c>
      <c r="AG19" s="47" t="str">
        <f t="shared" ca="1" si="16"/>
        <v/>
      </c>
      <c r="AH19" s="47">
        <f t="shared" ca="1" si="17"/>
        <v>2</v>
      </c>
      <c r="AI19" s="47" t="str">
        <f t="shared" ca="1" si="18"/>
        <v>SELL</v>
      </c>
      <c r="AJ19" s="47">
        <f t="shared" ca="1" si="19"/>
        <v>0</v>
      </c>
      <c r="AK19" s="47">
        <f t="shared" ca="1" si="26"/>
        <v>2</v>
      </c>
      <c r="AL19" s="47">
        <f t="shared" ca="1" si="20"/>
        <v>1</v>
      </c>
      <c r="AM19" s="47">
        <f t="shared" ca="1" si="27"/>
        <v>2</v>
      </c>
      <c r="AN19" s="47">
        <f ca="1">IF(OR(AG19&lt;&gt;"",AI19&lt;&gt;""),E19,"")</f>
        <v>660.3</v>
      </c>
      <c r="AO19" s="47">
        <f ca="1">IF(OR(AG19&lt;&gt;"",AI19&lt;&gt;""),F19,"")</f>
        <v>807.65</v>
      </c>
      <c r="AP19" s="38">
        <f ca="1">IF(OR(AG19&lt;&gt;"",AI19&lt;&gt;""),D19,"")</f>
        <v>41298</v>
      </c>
      <c r="AQ19" s="31"/>
    </row>
    <row r="20" spans="1:43" x14ac:dyDescent="0.3">
      <c r="A20" t="str">
        <f>A10&amp;" "&amp;A5</f>
        <v>COVER HDFC</v>
      </c>
      <c r="C20" s="35">
        <f ca="1">INDIRECT($AT$3&amp;$AT$4)</f>
        <v>19</v>
      </c>
      <c r="D20" s="37">
        <f ca="1">VLOOKUP(C20,INDIRECT($AT$3&amp;$AT$5),4,FALSE)</f>
        <v>41299</v>
      </c>
      <c r="E20" s="11">
        <f ca="1">VLOOKUP(C20,INDIRECT($AU$3&amp;$AT$5),10,FALSE)</f>
        <v>665.05</v>
      </c>
      <c r="F20" s="11">
        <f ca="1">VLOOKUP(C20,INDIRECT($AT$3&amp;$AT$5),10,FALSE)</f>
        <v>805.85</v>
      </c>
      <c r="G20" s="41">
        <f t="shared" ca="1" si="0"/>
        <v>0.82527765713222057</v>
      </c>
      <c r="H20" s="41">
        <f t="shared" ca="1" si="2"/>
        <v>0.81138427347235087</v>
      </c>
      <c r="I20" s="43">
        <f t="shared" ca="1" si="3"/>
        <v>8.7439285856433582E-3</v>
      </c>
      <c r="J20" s="41">
        <f t="shared" ca="1" si="28"/>
        <v>0.82012820205799419</v>
      </c>
      <c r="K20" s="41">
        <f t="shared" ca="1" si="29"/>
        <v>0.80264034488670755</v>
      </c>
      <c r="L20" s="45" t="str">
        <f ca="1">IF(C20-1&gt;=$A$2,IF(G20&gt;J20,$A$28,IF(G20&lt;K20,$A$29,"")),"")</f>
        <v>SHORT</v>
      </c>
      <c r="M20" s="48" t="str">
        <f ca="1">IF(C20-1&gt;=$A$2,IF(G20&lt;H20,$A$30,IF(G20&gt;H20,$A$31,"")),"")</f>
        <v>SELL</v>
      </c>
      <c r="N20" s="47">
        <f t="shared" ca="1" si="4"/>
        <v>0</v>
      </c>
      <c r="O20" s="47">
        <f t="shared" ca="1" si="21"/>
        <v>1</v>
      </c>
      <c r="P20" s="47">
        <f t="shared" ca="1" si="5"/>
        <v>1</v>
      </c>
      <c r="Q20" s="47">
        <f t="shared" ca="1" si="22"/>
        <v>3</v>
      </c>
      <c r="R20" s="47" t="str">
        <f t="shared" ca="1" si="23"/>
        <v>SELL</v>
      </c>
      <c r="S20" s="47">
        <f t="shared" ca="1" si="6"/>
        <v>0</v>
      </c>
      <c r="T20" s="47">
        <f t="shared" ca="1" si="7"/>
        <v>1</v>
      </c>
      <c r="U20" s="47">
        <f t="shared" ca="1" si="24"/>
        <v>2</v>
      </c>
      <c r="V20" s="47">
        <f t="shared" ca="1" si="8"/>
        <v>0</v>
      </c>
      <c r="W20" s="47">
        <f t="shared" ca="1" si="25"/>
        <v>6</v>
      </c>
      <c r="X20" s="47" t="str">
        <f t="shared" ca="1" si="9"/>
        <v>SHORT</v>
      </c>
      <c r="Y20" s="47" t="str">
        <f t="shared" ca="1" si="10"/>
        <v>SHORT</v>
      </c>
      <c r="Z20" s="47">
        <f ca="1">IF(AND(S20=$A$31,O20&lt;1),0,S20)</f>
        <v>0</v>
      </c>
      <c r="AA20" s="47" t="str">
        <f ca="1">IF(AND(Y20=$A$30,U20&lt;1),0,Y20)</f>
        <v>SHORT</v>
      </c>
      <c r="AB20" s="47" t="str">
        <f t="shared" ca="1" si="11"/>
        <v/>
      </c>
      <c r="AC20" s="47" t="str">
        <f t="shared" ca="1" si="12"/>
        <v/>
      </c>
      <c r="AD20" s="47" t="str">
        <f t="shared" ca="1" si="13"/>
        <v>SHORT</v>
      </c>
      <c r="AE20" s="47" t="str">
        <f t="shared" ca="1" si="14"/>
        <v/>
      </c>
      <c r="AF20" s="47">
        <f t="shared" ca="1" si="15"/>
        <v>3</v>
      </c>
      <c r="AG20" s="47" t="str">
        <f t="shared" ca="1" si="16"/>
        <v>SHORT</v>
      </c>
      <c r="AH20" s="47" t="str">
        <f t="shared" ca="1" si="17"/>
        <v/>
      </c>
      <c r="AI20" s="47" t="str">
        <f t="shared" ca="1" si="18"/>
        <v/>
      </c>
      <c r="AJ20" s="47">
        <f t="shared" ca="1" si="19"/>
        <v>1</v>
      </c>
      <c r="AK20" s="47">
        <f t="shared" ca="1" si="26"/>
        <v>3</v>
      </c>
      <c r="AL20" s="47">
        <f t="shared" ca="1" si="20"/>
        <v>0</v>
      </c>
      <c r="AM20" s="47">
        <f t="shared" ca="1" si="27"/>
        <v>2</v>
      </c>
      <c r="AN20" s="47">
        <f ca="1">IF(OR(AG20&lt;&gt;"",AI20&lt;&gt;""),E20,"")</f>
        <v>665.05</v>
      </c>
      <c r="AO20" s="47">
        <f ca="1">IF(OR(AG20&lt;&gt;"",AI20&lt;&gt;""),F20,"")</f>
        <v>805.85</v>
      </c>
      <c r="AP20" s="38">
        <f ca="1">IF(OR(AG20&lt;&gt;"",AI20&lt;&gt;""),D20,"")</f>
        <v>41299</v>
      </c>
      <c r="AQ20" s="31"/>
    </row>
    <row r="21" spans="1:43" x14ac:dyDescent="0.3">
      <c r="C21" s="35">
        <f ca="1">INDIRECT($AT$3&amp;$AT$4)</f>
        <v>20</v>
      </c>
      <c r="D21" s="37">
        <f ca="1">VLOOKUP(C21,INDIRECT($AT$3&amp;$AT$5),4,FALSE)</f>
        <v>41302</v>
      </c>
      <c r="E21" s="11">
        <f ca="1">VLOOKUP(C21,INDIRECT($AU$3&amp;$AT$5),10,FALSE)</f>
        <v>670.35</v>
      </c>
      <c r="F21" s="11">
        <f ca="1">VLOOKUP(C21,INDIRECT($AT$3&amp;$AT$5),10,FALSE)</f>
        <v>801.7</v>
      </c>
      <c r="G21" s="41">
        <f t="shared" ca="1" si="0"/>
        <v>0.83616065860047395</v>
      </c>
      <c r="H21" s="41">
        <f t="shared" ca="1" si="2"/>
        <v>0.81407415590938881</v>
      </c>
      <c r="I21" s="43">
        <f t="shared" ca="1" si="3"/>
        <v>1.1667221036479535E-2</v>
      </c>
      <c r="J21" s="41">
        <f t="shared" ca="1" si="28"/>
        <v>0.82574137694586836</v>
      </c>
      <c r="K21" s="41">
        <f t="shared" ca="1" si="29"/>
        <v>0.80240693487290926</v>
      </c>
      <c r="L21" s="45" t="str">
        <f ca="1">IF(C21-1&gt;=$A$2,IF(G21&gt;J21,$A$28,IF(G21&lt;K21,$A$29,"")),"")</f>
        <v>SHORT</v>
      </c>
      <c r="M21" s="48" t="str">
        <f ca="1">IF(C21-1&gt;=$A$2,IF(G21&lt;H21,$A$30,IF(G21&gt;H21,$A$31,"")),"")</f>
        <v>SELL</v>
      </c>
      <c r="N21" s="47">
        <f t="shared" ca="1" si="4"/>
        <v>0</v>
      </c>
      <c r="O21" s="47">
        <f t="shared" ca="1" si="21"/>
        <v>1</v>
      </c>
      <c r="P21" s="47">
        <f t="shared" ca="1" si="5"/>
        <v>1</v>
      </c>
      <c r="Q21" s="47">
        <f t="shared" ca="1" si="22"/>
        <v>4</v>
      </c>
      <c r="R21" s="47" t="str">
        <f t="shared" ca="1" si="23"/>
        <v>SELL</v>
      </c>
      <c r="S21" s="47">
        <f t="shared" ca="1" si="6"/>
        <v>0</v>
      </c>
      <c r="T21" s="47">
        <f t="shared" ca="1" si="7"/>
        <v>1</v>
      </c>
      <c r="U21" s="47">
        <f t="shared" ca="1" si="24"/>
        <v>3</v>
      </c>
      <c r="V21" s="47">
        <f t="shared" ca="1" si="8"/>
        <v>0</v>
      </c>
      <c r="W21" s="47">
        <f t="shared" ca="1" si="25"/>
        <v>6</v>
      </c>
      <c r="X21" s="47" t="str">
        <f t="shared" ca="1" si="9"/>
        <v>SHORT</v>
      </c>
      <c r="Y21" s="47">
        <f t="shared" ca="1" si="10"/>
        <v>0</v>
      </c>
      <c r="Z21" s="47">
        <f ca="1">IF(AND(S21=$A$31,O21&lt;1),0,S21)</f>
        <v>0</v>
      </c>
      <c r="AA21" s="47">
        <f ca="1">IF(AND(Y21=$A$30,U21&lt;1),0,Y21)</f>
        <v>0</v>
      </c>
      <c r="AB21" s="47" t="str">
        <f t="shared" ca="1" si="11"/>
        <v/>
      </c>
      <c r="AC21" s="47" t="str">
        <f t="shared" ca="1" si="12"/>
        <v/>
      </c>
      <c r="AD21" s="47" t="str">
        <f t="shared" ca="1" si="13"/>
        <v/>
      </c>
      <c r="AE21" s="47" t="str">
        <f t="shared" ca="1" si="14"/>
        <v/>
      </c>
      <c r="AF21" s="47" t="str">
        <f t="shared" ca="1" si="15"/>
        <v/>
      </c>
      <c r="AG21" s="47" t="str">
        <f t="shared" ca="1" si="16"/>
        <v/>
      </c>
      <c r="AH21" s="47" t="str">
        <f t="shared" ca="1" si="17"/>
        <v/>
      </c>
      <c r="AI21" s="47" t="str">
        <f t="shared" ca="1" si="18"/>
        <v/>
      </c>
      <c r="AJ21" s="47">
        <f t="shared" ca="1" si="19"/>
        <v>0</v>
      </c>
      <c r="AK21" s="47">
        <f t="shared" ca="1" si="26"/>
        <v>3</v>
      </c>
      <c r="AL21" s="47">
        <f t="shared" ca="1" si="20"/>
        <v>0</v>
      </c>
      <c r="AM21" s="47">
        <f t="shared" ca="1" si="27"/>
        <v>2</v>
      </c>
      <c r="AN21" s="47" t="str">
        <f ca="1">IF(OR(AG21&lt;&gt;"",AI21&lt;&gt;""),E21,"")</f>
        <v/>
      </c>
      <c r="AO21" s="47" t="str">
        <f ca="1">IF(OR(AG21&lt;&gt;"",AI21&lt;&gt;""),F21,"")</f>
        <v/>
      </c>
      <c r="AP21" s="38" t="str">
        <f ca="1">IF(OR(AG21&lt;&gt;"",AI21&lt;&gt;""),D21,"")</f>
        <v/>
      </c>
      <c r="AQ21" s="31"/>
    </row>
    <row r="22" spans="1:43" x14ac:dyDescent="0.3">
      <c r="A22" t="str">
        <f>A14&amp;" "&amp;A17</f>
        <v>SHORT HDFC Bank BUY HDFC</v>
      </c>
      <c r="C22" s="35">
        <f ca="1">INDIRECT($AT$3&amp;$AT$4)</f>
        <v>21</v>
      </c>
      <c r="D22" s="37">
        <f ca="1">VLOOKUP(C22,INDIRECT($AT$3&amp;$AT$5),4,FALSE)</f>
        <v>41303</v>
      </c>
      <c r="E22" s="11">
        <f ca="1">VLOOKUP(C22,INDIRECT($AU$3&amp;$AT$5),10,FALSE)</f>
        <v>652.45000000000005</v>
      </c>
      <c r="F22" s="11">
        <f ca="1">VLOOKUP(C22,INDIRECT($AT$3&amp;$AT$5),10,FALSE)</f>
        <v>802.5</v>
      </c>
      <c r="G22" s="41">
        <f t="shared" ca="1" si="0"/>
        <v>0.81302180685358261</v>
      </c>
      <c r="H22" s="41">
        <f t="shared" ca="1" si="2"/>
        <v>0.81441934083460177</v>
      </c>
      <c r="I22" s="43">
        <f t="shared" ca="1" si="3"/>
        <v>1.1569809996705229E-2</v>
      </c>
      <c r="J22" s="41">
        <f t="shared" ca="1" si="28"/>
        <v>0.82598915083130697</v>
      </c>
      <c r="K22" s="41">
        <f t="shared" ca="1" si="29"/>
        <v>0.80284953083789656</v>
      </c>
      <c r="L22" s="45" t="str">
        <f ca="1">IF(C22-1&gt;=$A$2,IF(G22&gt;J22,$A$28,IF(G22&lt;K22,$A$29,"")),"")</f>
        <v/>
      </c>
      <c r="M22" s="48" t="str">
        <f ca="1">IF(C22-1&gt;=$A$2,IF(G22&lt;H22,$A$30,IF(G22&gt;H22,$A$31,"")),"")</f>
        <v>COVER</v>
      </c>
      <c r="N22" s="47">
        <f t="shared" ca="1" si="4"/>
        <v>0</v>
      </c>
      <c r="O22" s="47">
        <f t="shared" ca="1" si="21"/>
        <v>1</v>
      </c>
      <c r="P22" s="47">
        <f t="shared" ca="1" si="5"/>
        <v>0</v>
      </c>
      <c r="Q22" s="47">
        <f t="shared" ca="1" si="22"/>
        <v>4</v>
      </c>
      <c r="R22" s="47" t="str">
        <f t="shared" ca="1" si="23"/>
        <v>SELL</v>
      </c>
      <c r="S22" s="47">
        <f t="shared" ca="1" si="6"/>
        <v>0</v>
      </c>
      <c r="T22" s="47">
        <f t="shared" ca="1" si="7"/>
        <v>0</v>
      </c>
      <c r="U22" s="47">
        <f t="shared" ca="1" si="24"/>
        <v>3</v>
      </c>
      <c r="V22" s="47">
        <f t="shared" ca="1" si="8"/>
        <v>1</v>
      </c>
      <c r="W22" s="47">
        <f t="shared" ca="1" si="25"/>
        <v>7</v>
      </c>
      <c r="X22" s="47" t="str">
        <f t="shared" ca="1" si="9"/>
        <v>COVER</v>
      </c>
      <c r="Y22" s="47" t="str">
        <f t="shared" ca="1" si="10"/>
        <v>COVER</v>
      </c>
      <c r="Z22" s="47">
        <f ca="1">IF(AND(S22=$A$31,O22&lt;1),0,S22)</f>
        <v>0</v>
      </c>
      <c r="AA22" s="47" t="str">
        <f ca="1">IF(AND(Y22=$A$30,U22&lt;1),0,Y22)</f>
        <v>COVER</v>
      </c>
      <c r="AB22" s="47" t="str">
        <f t="shared" ca="1" si="11"/>
        <v/>
      </c>
      <c r="AC22" s="47" t="str">
        <f t="shared" ca="1" si="12"/>
        <v/>
      </c>
      <c r="AD22" s="47" t="str">
        <f t="shared" ca="1" si="13"/>
        <v/>
      </c>
      <c r="AE22" s="47" t="str">
        <f t="shared" ca="1" si="14"/>
        <v>COVER</v>
      </c>
      <c r="AF22" s="47" t="str">
        <f t="shared" ca="1" si="15"/>
        <v/>
      </c>
      <c r="AG22" s="47" t="str">
        <f t="shared" ca="1" si="16"/>
        <v/>
      </c>
      <c r="AH22" s="47">
        <f t="shared" ca="1" si="17"/>
        <v>3</v>
      </c>
      <c r="AI22" s="47" t="str">
        <f t="shared" ca="1" si="18"/>
        <v>COVER</v>
      </c>
      <c r="AJ22" s="47">
        <f t="shared" ca="1" si="19"/>
        <v>0</v>
      </c>
      <c r="AK22" s="47">
        <f t="shared" ca="1" si="26"/>
        <v>3</v>
      </c>
      <c r="AL22" s="47">
        <f t="shared" ca="1" si="20"/>
        <v>1</v>
      </c>
      <c r="AM22" s="47">
        <f t="shared" ca="1" si="27"/>
        <v>3</v>
      </c>
      <c r="AN22" s="47">
        <f ca="1">IF(OR(AG22&lt;&gt;"",AI22&lt;&gt;""),E22,"")</f>
        <v>652.45000000000005</v>
      </c>
      <c r="AO22" s="47">
        <f ca="1">IF(OR(AG22&lt;&gt;"",AI22&lt;&gt;""),F22,"")</f>
        <v>802.5</v>
      </c>
      <c r="AP22" s="38">
        <f ca="1">IF(OR(AG22&lt;&gt;"",AI22&lt;&gt;""),D22,"")</f>
        <v>41303</v>
      </c>
      <c r="AQ22" s="31"/>
    </row>
    <row r="23" spans="1:43" x14ac:dyDescent="0.3">
      <c r="A23" t="str">
        <f>A12&amp;" "&amp;A19</f>
        <v>BUY HDFC Bank SHORT HDFC</v>
      </c>
      <c r="C23" s="35">
        <f ca="1">INDIRECT($AT$3&amp;$AT$4)</f>
        <v>22</v>
      </c>
      <c r="D23" s="37">
        <f ca="1">VLOOKUP(C23,INDIRECT($AT$3&amp;$AT$5),4,FALSE)</f>
        <v>41304</v>
      </c>
      <c r="E23" s="11">
        <f ca="1">VLOOKUP(C23,INDIRECT($AU$3&amp;$AT$5),10,FALSE)</f>
        <v>656.65</v>
      </c>
      <c r="F23" s="11">
        <f ca="1">VLOOKUP(C23,INDIRECT($AT$3&amp;$AT$5),10,FALSE)</f>
        <v>797.15</v>
      </c>
      <c r="G23" s="41">
        <f t="shared" ca="1" si="0"/>
        <v>0.82374709904033117</v>
      </c>
      <c r="H23" s="41">
        <f t="shared" ca="1" si="2"/>
        <v>0.81613214684903357</v>
      </c>
      <c r="I23" s="43">
        <f t="shared" ca="1" si="3"/>
        <v>1.155455585289677E-2</v>
      </c>
      <c r="J23" s="41">
        <f t="shared" ca="1" si="28"/>
        <v>0.82768670270193034</v>
      </c>
      <c r="K23" s="41">
        <f t="shared" ca="1" si="29"/>
        <v>0.80457759099613679</v>
      </c>
      <c r="L23" s="45" t="str">
        <f ca="1">IF(C23-1&gt;=$A$2,IF(G23&gt;J23,$A$28,IF(G23&lt;K23,$A$29,"")),"")</f>
        <v/>
      </c>
      <c r="M23" s="48" t="str">
        <f ca="1">IF(C23-1&gt;=$A$2,IF(G23&lt;H23,$A$30,IF(G23&gt;H23,$A$31,"")),"")</f>
        <v>SELL</v>
      </c>
      <c r="N23" s="47">
        <f t="shared" ca="1" si="4"/>
        <v>0</v>
      </c>
      <c r="O23" s="47">
        <f t="shared" ca="1" si="21"/>
        <v>1</v>
      </c>
      <c r="P23" s="47">
        <f t="shared" ca="1" si="5"/>
        <v>1</v>
      </c>
      <c r="Q23" s="47">
        <f t="shared" ca="1" si="22"/>
        <v>5</v>
      </c>
      <c r="R23" s="47" t="str">
        <f t="shared" ca="1" si="23"/>
        <v>SELL</v>
      </c>
      <c r="S23" s="47">
        <f t="shared" ca="1" si="6"/>
        <v>0</v>
      </c>
      <c r="T23" s="47">
        <f t="shared" ca="1" si="7"/>
        <v>0</v>
      </c>
      <c r="U23" s="47">
        <f t="shared" ca="1" si="24"/>
        <v>3</v>
      </c>
      <c r="V23" s="47">
        <f t="shared" ca="1" si="8"/>
        <v>0</v>
      </c>
      <c r="W23" s="47">
        <f t="shared" ca="1" si="25"/>
        <v>7</v>
      </c>
      <c r="X23" s="47" t="str">
        <f t="shared" ca="1" si="9"/>
        <v>COVER</v>
      </c>
      <c r="Y23" s="47">
        <f t="shared" ca="1" si="10"/>
        <v>0</v>
      </c>
      <c r="Z23" s="47">
        <f ca="1">IF(AND(S23=$A$31,O23&lt;1),0,S23)</f>
        <v>0</v>
      </c>
      <c r="AA23" s="47">
        <f ca="1">IF(AND(Y23=$A$30,U23&lt;1),0,Y23)</f>
        <v>0</v>
      </c>
      <c r="AB23" s="47" t="str">
        <f t="shared" ca="1" si="11"/>
        <v/>
      </c>
      <c r="AC23" s="47" t="str">
        <f t="shared" ca="1" si="12"/>
        <v/>
      </c>
      <c r="AD23" s="47" t="str">
        <f t="shared" ca="1" si="13"/>
        <v/>
      </c>
      <c r="AE23" s="47" t="str">
        <f t="shared" ca="1" si="14"/>
        <v/>
      </c>
      <c r="AF23" s="47" t="str">
        <f t="shared" ca="1" si="15"/>
        <v/>
      </c>
      <c r="AG23" s="47" t="str">
        <f t="shared" ca="1" si="16"/>
        <v/>
      </c>
      <c r="AH23" s="47" t="str">
        <f t="shared" ca="1" si="17"/>
        <v/>
      </c>
      <c r="AI23" s="47" t="str">
        <f t="shared" ca="1" si="18"/>
        <v/>
      </c>
      <c r="AJ23" s="47">
        <f t="shared" ca="1" si="19"/>
        <v>0</v>
      </c>
      <c r="AK23" s="47">
        <f t="shared" ca="1" si="26"/>
        <v>3</v>
      </c>
      <c r="AL23" s="47">
        <f t="shared" ca="1" si="20"/>
        <v>0</v>
      </c>
      <c r="AM23" s="47">
        <f t="shared" ca="1" si="27"/>
        <v>3</v>
      </c>
      <c r="AN23" s="47" t="str">
        <f ca="1">IF(OR(AG23&lt;&gt;"",AI23&lt;&gt;""),E23,"")</f>
        <v/>
      </c>
      <c r="AO23" s="47" t="str">
        <f ca="1">IF(OR(AG23&lt;&gt;"",AI23&lt;&gt;""),F23,"")</f>
        <v/>
      </c>
      <c r="AP23" s="38" t="str">
        <f ca="1">IF(OR(AG23&lt;&gt;"",AI23&lt;&gt;""),D23,"")</f>
        <v/>
      </c>
      <c r="AQ23" s="31"/>
    </row>
    <row r="24" spans="1:43" x14ac:dyDescent="0.3">
      <c r="C24" s="35">
        <f ca="1">INDIRECT($AT$3&amp;$AT$4)</f>
        <v>23</v>
      </c>
      <c r="D24" s="37">
        <f ca="1">VLOOKUP(C24,INDIRECT($AT$3&amp;$AT$5),4,FALSE)</f>
        <v>41305</v>
      </c>
      <c r="E24" s="11">
        <f ca="1">VLOOKUP(C24,INDIRECT($AU$3&amp;$AT$5),10,FALSE)</f>
        <v>643.04999999999995</v>
      </c>
      <c r="F24" s="11">
        <f ca="1">VLOOKUP(C24,INDIRECT($AT$3&amp;$AT$5),10,FALSE)</f>
        <v>786.55</v>
      </c>
      <c r="G24" s="41">
        <f t="shared" ca="1" si="0"/>
        <v>0.81755768864026446</v>
      </c>
      <c r="H24" s="41">
        <f t="shared" ca="1" si="2"/>
        <v>0.81532228916526428</v>
      </c>
      <c r="I24" s="43">
        <f t="shared" ca="1" si="3"/>
        <v>1.108720227048831E-2</v>
      </c>
      <c r="J24" s="41">
        <f t="shared" ca="1" si="28"/>
        <v>0.8264094914357526</v>
      </c>
      <c r="K24" s="41">
        <f t="shared" ca="1" si="29"/>
        <v>0.80423508689477596</v>
      </c>
      <c r="L24" s="45" t="str">
        <f ca="1">IF(C24-1&gt;=$A$2,IF(G24&gt;J24,$A$28,IF(G24&lt;K24,$A$29,"")),"")</f>
        <v/>
      </c>
      <c r="M24" s="48" t="str">
        <f ca="1">IF(C24-1&gt;=$A$2,IF(G24&lt;H24,$A$30,IF(G24&gt;H24,$A$31,"")),"")</f>
        <v>SELL</v>
      </c>
      <c r="N24" s="47">
        <f t="shared" ca="1" si="4"/>
        <v>0</v>
      </c>
      <c r="O24" s="47">
        <f t="shared" ca="1" si="21"/>
        <v>1</v>
      </c>
      <c r="P24" s="47">
        <f t="shared" ca="1" si="5"/>
        <v>1</v>
      </c>
      <c r="Q24" s="47">
        <f t="shared" ca="1" si="22"/>
        <v>6</v>
      </c>
      <c r="R24" s="47" t="str">
        <f t="shared" ca="1" si="23"/>
        <v>SELL</v>
      </c>
      <c r="S24" s="47">
        <f t="shared" ca="1" si="6"/>
        <v>0</v>
      </c>
      <c r="T24" s="47">
        <f t="shared" ca="1" si="7"/>
        <v>0</v>
      </c>
      <c r="U24" s="47">
        <f t="shared" ca="1" si="24"/>
        <v>3</v>
      </c>
      <c r="V24" s="47">
        <f t="shared" ca="1" si="8"/>
        <v>0</v>
      </c>
      <c r="W24" s="47">
        <f t="shared" ca="1" si="25"/>
        <v>7</v>
      </c>
      <c r="X24" s="47" t="str">
        <f t="shared" ca="1" si="9"/>
        <v>COVER</v>
      </c>
      <c r="Y24" s="47">
        <f t="shared" ca="1" si="10"/>
        <v>0</v>
      </c>
      <c r="Z24" s="47">
        <f ca="1">IF(AND(S24=$A$31,O24&lt;1),0,S24)</f>
        <v>0</v>
      </c>
      <c r="AA24" s="47">
        <f ca="1">IF(AND(Y24=$A$30,U24&lt;1),0,Y24)</f>
        <v>0</v>
      </c>
      <c r="AB24" s="47" t="str">
        <f t="shared" ca="1" si="11"/>
        <v/>
      </c>
      <c r="AC24" s="47" t="str">
        <f t="shared" ca="1" si="12"/>
        <v/>
      </c>
      <c r="AD24" s="47" t="str">
        <f t="shared" ca="1" si="13"/>
        <v/>
      </c>
      <c r="AE24" s="47" t="str">
        <f t="shared" ca="1" si="14"/>
        <v/>
      </c>
      <c r="AF24" s="47" t="str">
        <f t="shared" ca="1" si="15"/>
        <v/>
      </c>
      <c r="AG24" s="47" t="str">
        <f t="shared" ca="1" si="16"/>
        <v/>
      </c>
      <c r="AH24" s="47" t="str">
        <f t="shared" ca="1" si="17"/>
        <v/>
      </c>
      <c r="AI24" s="47" t="str">
        <f t="shared" ca="1" si="18"/>
        <v/>
      </c>
      <c r="AJ24" s="47">
        <f t="shared" ca="1" si="19"/>
        <v>0</v>
      </c>
      <c r="AK24" s="47">
        <f t="shared" ca="1" si="26"/>
        <v>3</v>
      </c>
      <c r="AL24" s="47">
        <f t="shared" ca="1" si="20"/>
        <v>0</v>
      </c>
      <c r="AM24" s="47">
        <f t="shared" ca="1" si="27"/>
        <v>3</v>
      </c>
      <c r="AN24" s="47" t="str">
        <f ca="1">IF(OR(AG24&lt;&gt;"",AI24&lt;&gt;""),E24,"")</f>
        <v/>
      </c>
      <c r="AO24" s="47" t="str">
        <f ca="1">IF(OR(AG24&lt;&gt;"",AI24&lt;&gt;""),F24,"")</f>
        <v/>
      </c>
      <c r="AP24" s="38" t="str">
        <f ca="1">IF(OR(AG24&lt;&gt;"",AI24&lt;&gt;""),D24,"")</f>
        <v/>
      </c>
      <c r="AQ24" s="31"/>
    </row>
    <row r="25" spans="1:43" x14ac:dyDescent="0.3">
      <c r="A25" t="str">
        <f>A15&amp;" "&amp;A18</f>
        <v>COVER HDFC Bank SELL HDFC</v>
      </c>
      <c r="C25" s="35">
        <f ca="1">INDIRECT($AT$3&amp;$AT$4)</f>
        <v>24</v>
      </c>
      <c r="D25" s="37">
        <f ca="1">VLOOKUP(C25,INDIRECT($AT$3&amp;$AT$5),4,FALSE)</f>
        <v>41306</v>
      </c>
      <c r="E25" s="11">
        <f ca="1">VLOOKUP(C25,INDIRECT($AU$3&amp;$AT$5),10,FALSE)</f>
        <v>640.15</v>
      </c>
      <c r="F25" s="11">
        <f ca="1">VLOOKUP(C25,INDIRECT($AT$3&amp;$AT$5),10,FALSE)</f>
        <v>777.95</v>
      </c>
      <c r="G25" s="41">
        <f t="shared" ca="1" si="0"/>
        <v>0.8228677935599974</v>
      </c>
      <c r="H25" s="41">
        <f t="shared" ca="1" si="2"/>
        <v>0.81703899437515959</v>
      </c>
      <c r="I25" s="43">
        <f t="shared" ca="1" si="3"/>
        <v>1.0756001819397813E-2</v>
      </c>
      <c r="J25" s="41">
        <f t="shared" ca="1" si="28"/>
        <v>0.82779499619455743</v>
      </c>
      <c r="K25" s="41">
        <f t="shared" ca="1" si="29"/>
        <v>0.80628299255576175</v>
      </c>
      <c r="L25" s="45" t="str">
        <f ca="1">IF(C25-1&gt;=$A$2,IF(G25&gt;J25,$A$28,IF(G25&lt;K25,$A$29,"")),"")</f>
        <v/>
      </c>
      <c r="M25" s="48" t="str">
        <f ca="1">IF(C25-1&gt;=$A$2,IF(G25&lt;H25,$A$30,IF(G25&gt;H25,$A$31,"")),"")</f>
        <v>SELL</v>
      </c>
      <c r="N25" s="47">
        <f t="shared" ca="1" si="4"/>
        <v>0</v>
      </c>
      <c r="O25" s="47">
        <f t="shared" ca="1" si="21"/>
        <v>1</v>
      </c>
      <c r="P25" s="47">
        <f t="shared" ca="1" si="5"/>
        <v>1</v>
      </c>
      <c r="Q25" s="47">
        <f t="shared" ca="1" si="22"/>
        <v>7</v>
      </c>
      <c r="R25" s="47" t="str">
        <f t="shared" ca="1" si="23"/>
        <v>SELL</v>
      </c>
      <c r="S25" s="47">
        <f t="shared" ca="1" si="6"/>
        <v>0</v>
      </c>
      <c r="T25" s="47">
        <f t="shared" ca="1" si="7"/>
        <v>0</v>
      </c>
      <c r="U25" s="47">
        <f t="shared" ca="1" si="24"/>
        <v>3</v>
      </c>
      <c r="V25" s="47">
        <f t="shared" ca="1" si="8"/>
        <v>0</v>
      </c>
      <c r="W25" s="47">
        <f t="shared" ca="1" si="25"/>
        <v>7</v>
      </c>
      <c r="X25" s="47" t="str">
        <f t="shared" ca="1" si="9"/>
        <v>COVER</v>
      </c>
      <c r="Y25" s="47">
        <f t="shared" ca="1" si="10"/>
        <v>0</v>
      </c>
      <c r="Z25" s="47">
        <f ca="1">IF(AND(S25=$A$31,O25&lt;1),0,S25)</f>
        <v>0</v>
      </c>
      <c r="AA25" s="47">
        <f ca="1">IF(AND(Y25=$A$30,U25&lt;1),0,Y25)</f>
        <v>0</v>
      </c>
      <c r="AB25" s="47" t="str">
        <f t="shared" ca="1" si="11"/>
        <v/>
      </c>
      <c r="AC25" s="47" t="str">
        <f t="shared" ca="1" si="12"/>
        <v/>
      </c>
      <c r="AD25" s="47" t="str">
        <f t="shared" ca="1" si="13"/>
        <v/>
      </c>
      <c r="AE25" s="47" t="str">
        <f t="shared" ca="1" si="14"/>
        <v/>
      </c>
      <c r="AF25" s="47" t="str">
        <f t="shared" ca="1" si="15"/>
        <v/>
      </c>
      <c r="AG25" s="47" t="str">
        <f t="shared" ca="1" si="16"/>
        <v/>
      </c>
      <c r="AH25" s="47" t="str">
        <f t="shared" ca="1" si="17"/>
        <v/>
      </c>
      <c r="AI25" s="47" t="str">
        <f t="shared" ca="1" si="18"/>
        <v/>
      </c>
      <c r="AJ25" s="47">
        <f t="shared" ca="1" si="19"/>
        <v>0</v>
      </c>
      <c r="AK25" s="47">
        <f t="shared" ca="1" si="26"/>
        <v>3</v>
      </c>
      <c r="AL25" s="47">
        <f t="shared" ca="1" si="20"/>
        <v>0</v>
      </c>
      <c r="AM25" s="47">
        <f t="shared" ca="1" si="27"/>
        <v>3</v>
      </c>
      <c r="AN25" s="47" t="str">
        <f ca="1">IF(OR(AG25&lt;&gt;"",AI25&lt;&gt;""),E25,"")</f>
        <v/>
      </c>
      <c r="AO25" s="47" t="str">
        <f ca="1">IF(OR(AG25&lt;&gt;"",AI25&lt;&gt;""),F25,"")</f>
        <v/>
      </c>
      <c r="AP25" s="38" t="str">
        <f ca="1">IF(OR(AG25&lt;&gt;"",AI25&lt;&gt;""),D25,"")</f>
        <v/>
      </c>
      <c r="AQ25" s="31"/>
    </row>
    <row r="26" spans="1:43" x14ac:dyDescent="0.3">
      <c r="A26" t="str">
        <f>A13&amp;" "&amp;A20</f>
        <v>SELL HDFC Bank COVER HDFC</v>
      </c>
      <c r="C26" s="35">
        <f ca="1">INDIRECT($AT$3&amp;$AT$4)</f>
        <v>25</v>
      </c>
      <c r="D26" s="37">
        <f ca="1">VLOOKUP(C26,INDIRECT($AT$3&amp;$AT$5),4,FALSE)</f>
        <v>41309</v>
      </c>
      <c r="E26" s="11">
        <f ca="1">VLOOKUP(C26,INDIRECT($AU$3&amp;$AT$5),10,FALSE)</f>
        <v>646.9</v>
      </c>
      <c r="F26" s="11">
        <f ca="1">VLOOKUP(C26,INDIRECT($AT$3&amp;$AT$5),10,FALSE)</f>
        <v>798.25</v>
      </c>
      <c r="G26" s="41">
        <f t="shared" ca="1" si="0"/>
        <v>0.81039774506733475</v>
      </c>
      <c r="H26" s="41">
        <f t="shared" ca="1" si="2"/>
        <v>0.81702646118958544</v>
      </c>
      <c r="I26" s="43">
        <f t="shared" ca="1" si="3"/>
        <v>1.0764507614114306E-2</v>
      </c>
      <c r="J26" s="41">
        <f t="shared" ca="1" si="28"/>
        <v>0.82779096880369973</v>
      </c>
      <c r="K26" s="41">
        <f t="shared" ca="1" si="29"/>
        <v>0.80626195357547115</v>
      </c>
      <c r="L26" s="45" t="str">
        <f ca="1">IF(C26-1&gt;=$A$2,IF(G26&gt;J26,$A$28,IF(G26&lt;K26,$A$29,"")),"")</f>
        <v/>
      </c>
      <c r="M26" s="48" t="str">
        <f ca="1">IF(C26-1&gt;=$A$2,IF(G26&lt;H26,$A$30,IF(G26&gt;H26,$A$31,"")),"")</f>
        <v>COVER</v>
      </c>
      <c r="N26" s="47">
        <f t="shared" ca="1" si="4"/>
        <v>0</v>
      </c>
      <c r="O26" s="47">
        <f t="shared" ca="1" si="21"/>
        <v>1</v>
      </c>
      <c r="P26" s="47">
        <f t="shared" ca="1" si="5"/>
        <v>0</v>
      </c>
      <c r="Q26" s="47">
        <f t="shared" ca="1" si="22"/>
        <v>7</v>
      </c>
      <c r="R26" s="47" t="str">
        <f t="shared" ca="1" si="23"/>
        <v>SELL</v>
      </c>
      <c r="S26" s="47">
        <f t="shared" ca="1" si="6"/>
        <v>0</v>
      </c>
      <c r="T26" s="47">
        <f t="shared" ca="1" si="7"/>
        <v>0</v>
      </c>
      <c r="U26" s="47">
        <f t="shared" ca="1" si="24"/>
        <v>3</v>
      </c>
      <c r="V26" s="47">
        <f t="shared" ca="1" si="8"/>
        <v>1</v>
      </c>
      <c r="W26" s="47">
        <f t="shared" ca="1" si="25"/>
        <v>8</v>
      </c>
      <c r="X26" s="47" t="str">
        <f t="shared" ca="1" si="9"/>
        <v>COVER</v>
      </c>
      <c r="Y26" s="47">
        <f t="shared" ca="1" si="10"/>
        <v>0</v>
      </c>
      <c r="Z26" s="47">
        <f ca="1">IF(AND(S26=$A$31,O26&lt;1),0,S26)</f>
        <v>0</v>
      </c>
      <c r="AA26" s="47">
        <f ca="1">IF(AND(Y26=$A$30,U26&lt;1),0,Y26)</f>
        <v>0</v>
      </c>
      <c r="AB26" s="47" t="str">
        <f t="shared" ca="1" si="11"/>
        <v/>
      </c>
      <c r="AC26" s="47" t="str">
        <f t="shared" ca="1" si="12"/>
        <v/>
      </c>
      <c r="AD26" s="47" t="str">
        <f t="shared" ca="1" si="13"/>
        <v/>
      </c>
      <c r="AE26" s="47" t="str">
        <f t="shared" ca="1" si="14"/>
        <v/>
      </c>
      <c r="AF26" s="47" t="str">
        <f t="shared" ca="1" si="15"/>
        <v/>
      </c>
      <c r="AG26" s="47" t="str">
        <f t="shared" ca="1" si="16"/>
        <v/>
      </c>
      <c r="AH26" s="47" t="str">
        <f t="shared" ca="1" si="17"/>
        <v/>
      </c>
      <c r="AI26" s="47" t="str">
        <f t="shared" ca="1" si="18"/>
        <v/>
      </c>
      <c r="AJ26" s="47">
        <f t="shared" ca="1" si="19"/>
        <v>0</v>
      </c>
      <c r="AK26" s="47">
        <f t="shared" ca="1" si="26"/>
        <v>3</v>
      </c>
      <c r="AL26" s="47">
        <f t="shared" ca="1" si="20"/>
        <v>0</v>
      </c>
      <c r="AM26" s="47">
        <f t="shared" ca="1" si="27"/>
        <v>3</v>
      </c>
      <c r="AN26" s="47" t="str">
        <f ca="1">IF(OR(AG26&lt;&gt;"",AI26&lt;&gt;""),E26,"")</f>
        <v/>
      </c>
      <c r="AO26" s="47" t="str">
        <f ca="1">IF(OR(AG26&lt;&gt;"",AI26&lt;&gt;""),F26,"")</f>
        <v/>
      </c>
      <c r="AP26" s="38" t="str">
        <f ca="1">IF(OR(AG26&lt;&gt;"",AI26&lt;&gt;""),D26,"")</f>
        <v/>
      </c>
      <c r="AQ26" s="31"/>
    </row>
    <row r="27" spans="1:43" x14ac:dyDescent="0.3">
      <c r="C27" s="35">
        <f ca="1">INDIRECT($AT$3&amp;$AT$4)</f>
        <v>26</v>
      </c>
      <c r="D27" s="37">
        <f ca="1">VLOOKUP(C27,INDIRECT($AT$3&amp;$AT$5),4,FALSE)</f>
        <v>41310</v>
      </c>
      <c r="E27" s="11">
        <f ca="1">VLOOKUP(C27,INDIRECT($AU$3&amp;$AT$5),10,FALSE)</f>
        <v>644.15</v>
      </c>
      <c r="F27" s="11">
        <f ca="1">VLOOKUP(C27,INDIRECT($AT$3&amp;$AT$5),10,FALSE)</f>
        <v>797.4</v>
      </c>
      <c r="G27" s="41">
        <f t="shared" ca="1" si="0"/>
        <v>0.80781289189867067</v>
      </c>
      <c r="H27" s="41">
        <f t="shared" ca="1" si="2"/>
        <v>0.81743029909771647</v>
      </c>
      <c r="I27" s="43">
        <f t="shared" ca="1" si="3"/>
        <v>1.0276815819151448E-2</v>
      </c>
      <c r="J27" s="41">
        <f t="shared" ca="1" si="28"/>
        <v>0.82770711491686788</v>
      </c>
      <c r="K27" s="41">
        <f t="shared" ca="1" si="29"/>
        <v>0.80715348327856506</v>
      </c>
      <c r="L27" s="45" t="str">
        <f ca="1">IF(C27-1&gt;=$A$2,IF(G27&gt;J27,$A$28,IF(G27&lt;K27,$A$29,"")),"")</f>
        <v/>
      </c>
      <c r="M27" s="48" t="str">
        <f ca="1">IF(C27-1&gt;=$A$2,IF(G27&lt;H27,$A$30,IF(G27&gt;H27,$A$31,"")),"")</f>
        <v>COVER</v>
      </c>
      <c r="N27" s="47">
        <f t="shared" ca="1" si="4"/>
        <v>0</v>
      </c>
      <c r="O27" s="47">
        <f t="shared" ca="1" si="21"/>
        <v>1</v>
      </c>
      <c r="P27" s="47">
        <f t="shared" ca="1" si="5"/>
        <v>0</v>
      </c>
      <c r="Q27" s="47">
        <f t="shared" ca="1" si="22"/>
        <v>7</v>
      </c>
      <c r="R27" s="47" t="str">
        <f t="shared" ca="1" si="23"/>
        <v>SELL</v>
      </c>
      <c r="S27" s="47">
        <f t="shared" ca="1" si="6"/>
        <v>0</v>
      </c>
      <c r="T27" s="47">
        <f t="shared" ca="1" si="7"/>
        <v>0</v>
      </c>
      <c r="U27" s="47">
        <f t="shared" ca="1" si="24"/>
        <v>3</v>
      </c>
      <c r="V27" s="47">
        <f t="shared" ca="1" si="8"/>
        <v>1</v>
      </c>
      <c r="W27" s="47">
        <f t="shared" ca="1" si="25"/>
        <v>9</v>
      </c>
      <c r="X27" s="47" t="str">
        <f t="shared" ca="1" si="9"/>
        <v>COVER</v>
      </c>
      <c r="Y27" s="47">
        <f t="shared" ca="1" si="10"/>
        <v>0</v>
      </c>
      <c r="Z27" s="47">
        <f ca="1">IF(AND(S27=$A$31,O27&lt;1),0,S27)</f>
        <v>0</v>
      </c>
      <c r="AA27" s="47">
        <f ca="1">IF(AND(Y27=$A$30,U27&lt;1),0,Y27)</f>
        <v>0</v>
      </c>
      <c r="AB27" s="47" t="str">
        <f t="shared" ca="1" si="11"/>
        <v/>
      </c>
      <c r="AC27" s="47" t="str">
        <f t="shared" ca="1" si="12"/>
        <v/>
      </c>
      <c r="AD27" s="47" t="str">
        <f t="shared" ca="1" si="13"/>
        <v/>
      </c>
      <c r="AE27" s="47" t="str">
        <f t="shared" ca="1" si="14"/>
        <v/>
      </c>
      <c r="AF27" s="47" t="str">
        <f t="shared" ca="1" si="15"/>
        <v/>
      </c>
      <c r="AG27" s="47" t="str">
        <f t="shared" ca="1" si="16"/>
        <v/>
      </c>
      <c r="AH27" s="47" t="str">
        <f t="shared" ca="1" si="17"/>
        <v/>
      </c>
      <c r="AI27" s="47" t="str">
        <f t="shared" ca="1" si="18"/>
        <v/>
      </c>
      <c r="AJ27" s="47">
        <f t="shared" ca="1" si="19"/>
        <v>0</v>
      </c>
      <c r="AK27" s="47">
        <f t="shared" ca="1" si="26"/>
        <v>3</v>
      </c>
      <c r="AL27" s="47">
        <f t="shared" ca="1" si="20"/>
        <v>0</v>
      </c>
      <c r="AM27" s="47">
        <f t="shared" ca="1" si="27"/>
        <v>3</v>
      </c>
      <c r="AN27" s="47" t="str">
        <f ca="1">IF(OR(AG27&lt;&gt;"",AI27&lt;&gt;""),E27,"")</f>
        <v/>
      </c>
      <c r="AO27" s="47" t="str">
        <f ca="1">IF(OR(AG27&lt;&gt;"",AI27&lt;&gt;""),F27,"")</f>
        <v/>
      </c>
      <c r="AP27" s="38" t="str">
        <f ca="1">IF(OR(AG27&lt;&gt;"",AI27&lt;&gt;""),D27,"")</f>
        <v/>
      </c>
      <c r="AQ27" s="31"/>
    </row>
    <row r="28" spans="1:43" x14ac:dyDescent="0.3">
      <c r="A28" t="s">
        <v>67</v>
      </c>
      <c r="C28" s="35">
        <f ca="1">INDIRECT($AT$3&amp;$AT$4)</f>
        <v>27</v>
      </c>
      <c r="D28" s="37">
        <f ca="1">VLOOKUP(C28,INDIRECT($AT$3&amp;$AT$5),4,FALSE)</f>
        <v>41311</v>
      </c>
      <c r="E28" s="11">
        <f ca="1">VLOOKUP(C28,INDIRECT($AU$3&amp;$AT$5),10,FALSE)</f>
        <v>639.5</v>
      </c>
      <c r="F28" s="11">
        <f ca="1">VLOOKUP(C28,INDIRECT($AT$3&amp;$AT$5),10,FALSE)</f>
        <v>807.75</v>
      </c>
      <c r="G28" s="41">
        <f t="shared" ca="1" si="0"/>
        <v>0.79170535437944911</v>
      </c>
      <c r="H28" s="41">
        <f t="shared" ca="1" si="2"/>
        <v>0.8166105805306666</v>
      </c>
      <c r="I28" s="43">
        <f ca="1">IF(C28-1&gt;=$A$2,_xlfn.STDEV.S(OFFSET(G28,0,0,-$A$2,1)),"")</f>
        <v>1.2010863363622478E-2</v>
      </c>
      <c r="J28" s="41">
        <f t="shared" ca="1" si="28"/>
        <v>0.82862144389428904</v>
      </c>
      <c r="K28" s="41">
        <f t="shared" ca="1" si="29"/>
        <v>0.80459971716704415</v>
      </c>
      <c r="L28" s="45" t="str">
        <f ca="1">IF(C28-1&gt;=$A$2,IF(G28&gt;J28,$A$28,IF(G28&lt;K28,$A$29,"")),"")</f>
        <v>BUY</v>
      </c>
      <c r="M28" s="48" t="str">
        <f ca="1">IF(C28-1&gt;=$A$2,IF(G28&lt;H28,$A$30,IF(G28&gt;H28,$A$31,"")),"")</f>
        <v>COVER</v>
      </c>
      <c r="N28" s="47">
        <f t="shared" ca="1" si="4"/>
        <v>1</v>
      </c>
      <c r="O28" s="47">
        <f t="shared" ca="1" si="21"/>
        <v>2</v>
      </c>
      <c r="P28" s="47">
        <f t="shared" ca="1" si="5"/>
        <v>0</v>
      </c>
      <c r="Q28" s="47">
        <f t="shared" ca="1" si="22"/>
        <v>7</v>
      </c>
      <c r="R28" s="47" t="str">
        <f t="shared" ca="1" si="23"/>
        <v>BUY</v>
      </c>
      <c r="S28" s="47" t="str">
        <f t="shared" ca="1" si="6"/>
        <v>BUY</v>
      </c>
      <c r="T28" s="47">
        <f t="shared" ca="1" si="7"/>
        <v>0</v>
      </c>
      <c r="U28" s="47">
        <f t="shared" ca="1" si="24"/>
        <v>3</v>
      </c>
      <c r="V28" s="47">
        <f t="shared" ca="1" si="8"/>
        <v>1</v>
      </c>
      <c r="W28" s="47">
        <f t="shared" ca="1" si="25"/>
        <v>10</v>
      </c>
      <c r="X28" s="47" t="str">
        <f t="shared" ca="1" si="9"/>
        <v>COVER</v>
      </c>
      <c r="Y28" s="47">
        <f t="shared" ca="1" si="10"/>
        <v>0</v>
      </c>
      <c r="Z28" s="47" t="str">
        <f ca="1">IF(AND(S28=$A$31,O28&lt;1),0,S28)</f>
        <v>BUY</v>
      </c>
      <c r="AA28" s="47">
        <f ca="1">IF(AND(Y28=$A$30,U28&lt;1),0,Y28)</f>
        <v>0</v>
      </c>
      <c r="AB28" s="47" t="str">
        <f t="shared" ca="1" si="11"/>
        <v>BUY</v>
      </c>
      <c r="AC28" s="47" t="str">
        <f t="shared" ca="1" si="12"/>
        <v/>
      </c>
      <c r="AD28" s="47" t="str">
        <f t="shared" ca="1" si="13"/>
        <v/>
      </c>
      <c r="AE28" s="47" t="str">
        <f t="shared" ca="1" si="14"/>
        <v/>
      </c>
      <c r="AF28" s="47">
        <f t="shared" ca="1" si="15"/>
        <v>4</v>
      </c>
      <c r="AG28" s="47" t="str">
        <f t="shared" ca="1" si="16"/>
        <v>BUY</v>
      </c>
      <c r="AH28" s="47" t="str">
        <f t="shared" ca="1" si="17"/>
        <v/>
      </c>
      <c r="AI28" s="47" t="str">
        <f t="shared" ca="1" si="18"/>
        <v/>
      </c>
      <c r="AJ28" s="47">
        <f t="shared" ca="1" si="19"/>
        <v>1</v>
      </c>
      <c r="AK28" s="47">
        <f t="shared" ca="1" si="26"/>
        <v>4</v>
      </c>
      <c r="AL28" s="47">
        <f t="shared" ca="1" si="20"/>
        <v>0</v>
      </c>
      <c r="AM28" s="47">
        <f t="shared" ca="1" si="27"/>
        <v>3</v>
      </c>
      <c r="AN28" s="47">
        <f ca="1">IF(OR(AG28&lt;&gt;"",AI28&lt;&gt;""),E28,"")</f>
        <v>639.5</v>
      </c>
      <c r="AO28" s="47">
        <f ca="1">IF(OR(AG28&lt;&gt;"",AI28&lt;&gt;""),F28,"")</f>
        <v>807.75</v>
      </c>
      <c r="AP28" s="38">
        <f ca="1">IF(OR(AG28&lt;&gt;"",AI28&lt;&gt;""),D28,"")</f>
        <v>41311</v>
      </c>
      <c r="AQ28" s="31"/>
    </row>
    <row r="29" spans="1:43" x14ac:dyDescent="0.3">
      <c r="A29" t="s">
        <v>65</v>
      </c>
      <c r="C29" s="35">
        <f ca="1">INDIRECT($AT$3&amp;$AT$4)</f>
        <v>28</v>
      </c>
      <c r="D29" s="37">
        <f ca="1">VLOOKUP(C29,INDIRECT($AT$3&amp;$AT$5),4,FALSE)</f>
        <v>41312</v>
      </c>
      <c r="E29" s="11">
        <f ca="1">VLOOKUP(C29,INDIRECT($AU$3&amp;$AT$5),10,FALSE)</f>
        <v>641.5</v>
      </c>
      <c r="F29" s="11">
        <f ca="1">VLOOKUP(C29,INDIRECT($AT$3&amp;$AT$5),10,FALSE)</f>
        <v>810.65</v>
      </c>
      <c r="G29" s="41">
        <f t="shared" ca="1" si="0"/>
        <v>0.79134028248936039</v>
      </c>
      <c r="H29" s="41">
        <f t="shared" ca="1" si="2"/>
        <v>0.81398889776616856</v>
      </c>
      <c r="I29" s="43">
        <f t="shared" ca="1" si="3"/>
        <v>1.4404117421709777E-2</v>
      </c>
      <c r="J29" s="41">
        <f t="shared" ca="1" si="28"/>
        <v>0.82839301518787833</v>
      </c>
      <c r="K29" s="41">
        <f t="shared" ca="1" si="29"/>
        <v>0.79958478034445879</v>
      </c>
      <c r="L29" s="45" t="str">
        <f ca="1">IF(C29-1&gt;=$A$2,IF(G29&gt;J29,$A$28,IF(G29&lt;K29,$A$29,"")),"")</f>
        <v>BUY</v>
      </c>
      <c r="M29" s="48" t="str">
        <f ca="1">IF(C29-1&gt;=$A$2,IF(G29&lt;H29,$A$30,IF(G29&gt;H29,$A$31,"")),"")</f>
        <v>COVER</v>
      </c>
      <c r="N29" s="47">
        <f t="shared" ca="1" si="4"/>
        <v>1</v>
      </c>
      <c r="O29" s="47">
        <f t="shared" ca="1" si="21"/>
        <v>3</v>
      </c>
      <c r="P29" s="47">
        <f t="shared" ca="1" si="5"/>
        <v>0</v>
      </c>
      <c r="Q29" s="47">
        <f t="shared" ca="1" si="22"/>
        <v>7</v>
      </c>
      <c r="R29" s="47" t="str">
        <f t="shared" ca="1" si="23"/>
        <v>BUY</v>
      </c>
      <c r="S29" s="47">
        <f t="shared" ca="1" si="6"/>
        <v>0</v>
      </c>
      <c r="T29" s="47">
        <f t="shared" ca="1" si="7"/>
        <v>0</v>
      </c>
      <c r="U29" s="47">
        <f t="shared" ca="1" si="24"/>
        <v>3</v>
      </c>
      <c r="V29" s="47">
        <f t="shared" ca="1" si="8"/>
        <v>1</v>
      </c>
      <c r="W29" s="47">
        <f t="shared" ca="1" si="25"/>
        <v>11</v>
      </c>
      <c r="X29" s="47" t="str">
        <f t="shared" ca="1" si="9"/>
        <v>COVER</v>
      </c>
      <c r="Y29" s="47">
        <f t="shared" ca="1" si="10"/>
        <v>0</v>
      </c>
      <c r="Z29" s="47">
        <f ca="1">IF(AND(S29=$A$31,O29&lt;1),0,S29)</f>
        <v>0</v>
      </c>
      <c r="AA29" s="47">
        <f ca="1">IF(AND(Y29=$A$30,U29&lt;1),0,Y29)</f>
        <v>0</v>
      </c>
      <c r="AB29" s="47" t="str">
        <f t="shared" ca="1" si="11"/>
        <v/>
      </c>
      <c r="AC29" s="47" t="str">
        <f t="shared" ca="1" si="12"/>
        <v/>
      </c>
      <c r="AD29" s="47" t="str">
        <f t="shared" ca="1" si="13"/>
        <v/>
      </c>
      <c r="AE29" s="47" t="str">
        <f t="shared" ca="1" si="14"/>
        <v/>
      </c>
      <c r="AF29" s="47" t="str">
        <f t="shared" ca="1" si="15"/>
        <v/>
      </c>
      <c r="AG29" s="47" t="str">
        <f t="shared" ca="1" si="16"/>
        <v/>
      </c>
      <c r="AH29" s="47" t="str">
        <f t="shared" ca="1" si="17"/>
        <v/>
      </c>
      <c r="AI29" s="47" t="str">
        <f t="shared" ca="1" si="18"/>
        <v/>
      </c>
      <c r="AJ29" s="47">
        <f t="shared" ca="1" si="19"/>
        <v>0</v>
      </c>
      <c r="AK29" s="47">
        <f t="shared" ca="1" si="26"/>
        <v>4</v>
      </c>
      <c r="AL29" s="47">
        <f t="shared" ca="1" si="20"/>
        <v>0</v>
      </c>
      <c r="AM29" s="47">
        <f t="shared" ca="1" si="27"/>
        <v>3</v>
      </c>
      <c r="AN29" s="47" t="str">
        <f ca="1">IF(OR(AG29&lt;&gt;"",AI29&lt;&gt;""),E29,"")</f>
        <v/>
      </c>
      <c r="AO29" s="47" t="str">
        <f ca="1">IF(OR(AG29&lt;&gt;"",AI29&lt;&gt;""),F29,"")</f>
        <v/>
      </c>
      <c r="AP29" s="38" t="str">
        <f ca="1">IF(OR(AG29&lt;&gt;"",AI29&lt;&gt;""),D29,"")</f>
        <v/>
      </c>
      <c r="AQ29" s="31"/>
    </row>
    <row r="30" spans="1:43" x14ac:dyDescent="0.3">
      <c r="A30" t="s">
        <v>68</v>
      </c>
      <c r="C30" s="35">
        <f ca="1">INDIRECT($AT$3&amp;$AT$4)</f>
        <v>29</v>
      </c>
      <c r="D30" s="37">
        <f ca="1">VLOOKUP(C30,INDIRECT($AT$3&amp;$AT$5),4,FALSE)</f>
        <v>41313</v>
      </c>
      <c r="E30" s="11">
        <f ca="1">VLOOKUP(C30,INDIRECT($AU$3&amp;$AT$5),10,FALSE)</f>
        <v>650.04999999999995</v>
      </c>
      <c r="F30" s="11">
        <f ca="1">VLOOKUP(C30,INDIRECT($AT$3&amp;$AT$5),10,FALSE)</f>
        <v>808.8</v>
      </c>
      <c r="G30" s="41">
        <f t="shared" ca="1" si="0"/>
        <v>0.8037215628090999</v>
      </c>
      <c r="H30" s="41">
        <f t="shared" ca="1" si="2"/>
        <v>0.8118332883338566</v>
      </c>
      <c r="I30" s="43">
        <f t="shared" ca="1" si="3"/>
        <v>1.4137510967222057E-2</v>
      </c>
      <c r="J30" s="41">
        <f t="shared" ca="1" si="28"/>
        <v>0.82597079930107864</v>
      </c>
      <c r="K30" s="41">
        <f t="shared" ca="1" si="29"/>
        <v>0.79769577736663455</v>
      </c>
      <c r="L30" s="45" t="str">
        <f ca="1">IF(C30-1&gt;=$A$2,IF(G30&gt;J30,$A$28,IF(G30&lt;K30,$A$29,"")),"")</f>
        <v/>
      </c>
      <c r="M30" s="48" t="str">
        <f ca="1">IF(C30-1&gt;=$A$2,IF(G30&lt;H30,$A$30,IF(G30&gt;H30,$A$31,"")),"")</f>
        <v>COVER</v>
      </c>
      <c r="N30" s="47">
        <f t="shared" ca="1" si="4"/>
        <v>0</v>
      </c>
      <c r="O30" s="47">
        <f t="shared" ca="1" si="21"/>
        <v>3</v>
      </c>
      <c r="P30" s="47">
        <f t="shared" ca="1" si="5"/>
        <v>0</v>
      </c>
      <c r="Q30" s="47">
        <f t="shared" ca="1" si="22"/>
        <v>7</v>
      </c>
      <c r="R30" s="47" t="str">
        <f t="shared" ca="1" si="23"/>
        <v>BUY</v>
      </c>
      <c r="S30" s="47">
        <f t="shared" ca="1" si="6"/>
        <v>0</v>
      </c>
      <c r="T30" s="47">
        <f t="shared" ca="1" si="7"/>
        <v>0</v>
      </c>
      <c r="U30" s="47">
        <f t="shared" ca="1" si="24"/>
        <v>3</v>
      </c>
      <c r="V30" s="47">
        <f t="shared" ca="1" si="8"/>
        <v>1</v>
      </c>
      <c r="W30" s="47">
        <f t="shared" ca="1" si="25"/>
        <v>12</v>
      </c>
      <c r="X30" s="47" t="str">
        <f t="shared" ca="1" si="9"/>
        <v>COVER</v>
      </c>
      <c r="Y30" s="47">
        <f t="shared" ca="1" si="10"/>
        <v>0</v>
      </c>
      <c r="Z30" s="47">
        <f ca="1">IF(AND(S30=$A$31,O30&lt;1),0,S30)</f>
        <v>0</v>
      </c>
      <c r="AA30" s="47">
        <f ca="1">IF(AND(Y30=$A$30,U30&lt;1),0,Y30)</f>
        <v>0</v>
      </c>
      <c r="AB30" s="47" t="str">
        <f t="shared" ca="1" si="11"/>
        <v/>
      </c>
      <c r="AC30" s="47" t="str">
        <f t="shared" ca="1" si="12"/>
        <v/>
      </c>
      <c r="AD30" s="47" t="str">
        <f t="shared" ca="1" si="13"/>
        <v/>
      </c>
      <c r="AE30" s="47" t="str">
        <f t="shared" ca="1" si="14"/>
        <v/>
      </c>
      <c r="AF30" s="47" t="str">
        <f t="shared" ca="1" si="15"/>
        <v/>
      </c>
      <c r="AG30" s="47" t="str">
        <f t="shared" ca="1" si="16"/>
        <v/>
      </c>
      <c r="AH30" s="47" t="str">
        <f t="shared" ca="1" si="17"/>
        <v/>
      </c>
      <c r="AI30" s="47" t="str">
        <f t="shared" ca="1" si="18"/>
        <v/>
      </c>
      <c r="AJ30" s="47">
        <f t="shared" ca="1" si="19"/>
        <v>0</v>
      </c>
      <c r="AK30" s="47">
        <f t="shared" ca="1" si="26"/>
        <v>4</v>
      </c>
      <c r="AL30" s="47">
        <f t="shared" ca="1" si="20"/>
        <v>0</v>
      </c>
      <c r="AM30" s="47">
        <f t="shared" ca="1" si="27"/>
        <v>3</v>
      </c>
      <c r="AN30" s="47" t="str">
        <f ca="1">IF(OR(AG30&lt;&gt;"",AI30&lt;&gt;""),E30,"")</f>
        <v/>
      </c>
      <c r="AO30" s="47" t="str">
        <f ca="1">IF(OR(AG30&lt;&gt;"",AI30&lt;&gt;""),F30,"")</f>
        <v/>
      </c>
      <c r="AP30" s="38" t="str">
        <f ca="1">IF(OR(AG30&lt;&gt;"",AI30&lt;&gt;""),D30,"")</f>
        <v/>
      </c>
      <c r="AQ30" s="31"/>
    </row>
    <row r="31" spans="1:43" x14ac:dyDescent="0.3">
      <c r="A31" t="s">
        <v>66</v>
      </c>
      <c r="C31" s="35">
        <f ca="1">INDIRECT($AT$3&amp;$AT$4)</f>
        <v>30</v>
      </c>
      <c r="D31" s="37">
        <f ca="1">VLOOKUP(C31,INDIRECT($AT$3&amp;$AT$5),4,FALSE)</f>
        <v>41316</v>
      </c>
      <c r="E31" s="11">
        <f ca="1">VLOOKUP(C31,INDIRECT($AU$3&amp;$AT$5),10,FALSE)</f>
        <v>656.95</v>
      </c>
      <c r="F31" s="11">
        <f ca="1">VLOOKUP(C31,INDIRECT($AT$3&amp;$AT$5),10,FALSE)</f>
        <v>800.2</v>
      </c>
      <c r="G31" s="41">
        <f t="shared" ca="1" si="0"/>
        <v>0.82098225443639095</v>
      </c>
      <c r="H31" s="41">
        <f t="shared" ca="1" si="2"/>
        <v>0.81031544791744814</v>
      </c>
      <c r="I31" s="43">
        <f t="shared" ca="1" si="3"/>
        <v>1.1868104727912587E-2</v>
      </c>
      <c r="J31" s="41">
        <f t="shared" ca="1" si="28"/>
        <v>0.82218355264536069</v>
      </c>
      <c r="K31" s="41">
        <f t="shared" ca="1" si="29"/>
        <v>0.79844734318953559</v>
      </c>
      <c r="L31" s="45" t="str">
        <f ca="1">IF(C31-1&gt;=$A$2,IF(G31&gt;J31,$A$28,IF(G31&lt;K31,$A$29,"")),"")</f>
        <v/>
      </c>
      <c r="M31" s="48" t="str">
        <f ca="1">IF(C31-1&gt;=$A$2,IF(G31&lt;H31,$A$30,IF(G31&gt;H31,$A$31,"")),"")</f>
        <v>SELL</v>
      </c>
      <c r="N31" s="47">
        <f t="shared" ca="1" si="4"/>
        <v>0</v>
      </c>
      <c r="O31" s="47">
        <f t="shared" ca="1" si="21"/>
        <v>3</v>
      </c>
      <c r="P31" s="47">
        <f t="shared" ca="1" si="5"/>
        <v>1</v>
      </c>
      <c r="Q31" s="47">
        <f t="shared" ca="1" si="22"/>
        <v>8</v>
      </c>
      <c r="R31" s="47" t="str">
        <f t="shared" ca="1" si="23"/>
        <v>SELL</v>
      </c>
      <c r="S31" s="47" t="str">
        <f t="shared" ca="1" si="6"/>
        <v>SELL</v>
      </c>
      <c r="T31" s="47">
        <f t="shared" ca="1" si="7"/>
        <v>0</v>
      </c>
      <c r="U31" s="47">
        <f t="shared" ca="1" si="24"/>
        <v>3</v>
      </c>
      <c r="V31" s="47">
        <f t="shared" ca="1" si="8"/>
        <v>0</v>
      </c>
      <c r="W31" s="47">
        <f t="shared" ca="1" si="25"/>
        <v>12</v>
      </c>
      <c r="X31" s="47" t="str">
        <f t="shared" ca="1" si="9"/>
        <v>COVER</v>
      </c>
      <c r="Y31" s="47">
        <f t="shared" ca="1" si="10"/>
        <v>0</v>
      </c>
      <c r="Z31" s="47" t="str">
        <f ca="1">IF(AND(S31=$A$31,O31&lt;1),0,S31)</f>
        <v>SELL</v>
      </c>
      <c r="AA31" s="47">
        <f ca="1">IF(AND(Y31=$A$30,U31&lt;1),0,Y31)</f>
        <v>0</v>
      </c>
      <c r="AB31" s="47" t="str">
        <f t="shared" ca="1" si="11"/>
        <v/>
      </c>
      <c r="AC31" s="47" t="str">
        <f t="shared" ca="1" si="12"/>
        <v>SELL</v>
      </c>
      <c r="AD31" s="47" t="str">
        <f t="shared" ca="1" si="13"/>
        <v/>
      </c>
      <c r="AE31" s="47" t="str">
        <f t="shared" ca="1" si="14"/>
        <v/>
      </c>
      <c r="AF31" s="47" t="str">
        <f t="shared" ca="1" si="15"/>
        <v/>
      </c>
      <c r="AG31" s="47" t="str">
        <f t="shared" ca="1" si="16"/>
        <v/>
      </c>
      <c r="AH31" s="47">
        <f t="shared" ca="1" si="17"/>
        <v>4</v>
      </c>
      <c r="AI31" s="47" t="str">
        <f t="shared" ca="1" si="18"/>
        <v>SELL</v>
      </c>
      <c r="AJ31" s="47">
        <f t="shared" ca="1" si="19"/>
        <v>0</v>
      </c>
      <c r="AK31" s="47">
        <f t="shared" ca="1" si="26"/>
        <v>4</v>
      </c>
      <c r="AL31" s="47">
        <f t="shared" ca="1" si="20"/>
        <v>1</v>
      </c>
      <c r="AM31" s="47">
        <f t="shared" ca="1" si="27"/>
        <v>4</v>
      </c>
      <c r="AN31" s="47">
        <f ca="1">IF(OR(AG31&lt;&gt;"",AI31&lt;&gt;""),E31,"")</f>
        <v>656.95</v>
      </c>
      <c r="AO31" s="47">
        <f ca="1">IF(OR(AG31&lt;&gt;"",AI31&lt;&gt;""),F31,"")</f>
        <v>800.2</v>
      </c>
      <c r="AP31" s="38">
        <f ca="1">IF(OR(AG31&lt;&gt;"",AI31&lt;&gt;""),D31,"")</f>
        <v>41316</v>
      </c>
      <c r="AQ31" s="31"/>
    </row>
    <row r="32" spans="1:43" x14ac:dyDescent="0.3">
      <c r="C32" s="35">
        <f ca="1">INDIRECT($AT$3&amp;$AT$4)</f>
        <v>31</v>
      </c>
      <c r="D32" s="37">
        <f ca="1">VLOOKUP(C32,INDIRECT($AT$3&amp;$AT$5),4,FALSE)</f>
        <v>41317</v>
      </c>
      <c r="E32" s="11">
        <f ca="1">VLOOKUP(C32,INDIRECT($AU$3&amp;$AT$5),10,FALSE)</f>
        <v>665.2</v>
      </c>
      <c r="F32" s="11">
        <f ca="1">VLOOKUP(C32,INDIRECT($AT$3&amp;$AT$5),10,FALSE)</f>
        <v>800.4</v>
      </c>
      <c r="G32" s="41">
        <f t="shared" ca="1" si="0"/>
        <v>0.8310844577711145</v>
      </c>
      <c r="H32" s="41">
        <f t="shared" ca="1" si="2"/>
        <v>0.81212171300920133</v>
      </c>
      <c r="I32" s="43">
        <f t="shared" ca="1" si="3"/>
        <v>1.3577222119286339E-2</v>
      </c>
      <c r="J32" s="41">
        <f t="shared" ca="1" si="28"/>
        <v>0.82569893512848769</v>
      </c>
      <c r="K32" s="41">
        <f t="shared" ca="1" si="29"/>
        <v>0.79854449088991497</v>
      </c>
      <c r="L32" s="45" t="str">
        <f ca="1">IF(C32-1&gt;=$A$2,IF(G32&gt;J32,$A$28,IF(G32&lt;K32,$A$29,"")),"")</f>
        <v>SHORT</v>
      </c>
      <c r="M32" s="48" t="str">
        <f ca="1">IF(C32-1&gt;=$A$2,IF(G32&lt;H32,$A$30,IF(G32&gt;H32,$A$31,"")),"")</f>
        <v>SELL</v>
      </c>
      <c r="N32" s="47">
        <f t="shared" ca="1" si="4"/>
        <v>0</v>
      </c>
      <c r="O32" s="47">
        <f t="shared" ca="1" si="21"/>
        <v>3</v>
      </c>
      <c r="P32" s="47">
        <f t="shared" ca="1" si="5"/>
        <v>1</v>
      </c>
      <c r="Q32" s="47">
        <f t="shared" ca="1" si="22"/>
        <v>9</v>
      </c>
      <c r="R32" s="47" t="str">
        <f t="shared" ca="1" si="23"/>
        <v>SELL</v>
      </c>
      <c r="S32" s="47">
        <f t="shared" ca="1" si="6"/>
        <v>0</v>
      </c>
      <c r="T32" s="47">
        <f t="shared" ca="1" si="7"/>
        <v>1</v>
      </c>
      <c r="U32" s="47">
        <f t="shared" ca="1" si="24"/>
        <v>4</v>
      </c>
      <c r="V32" s="47">
        <f t="shared" ca="1" si="8"/>
        <v>0</v>
      </c>
      <c r="W32" s="47">
        <f t="shared" ca="1" si="25"/>
        <v>12</v>
      </c>
      <c r="X32" s="47" t="str">
        <f t="shared" ca="1" si="9"/>
        <v>SHORT</v>
      </c>
      <c r="Y32" s="47" t="str">
        <f t="shared" ca="1" si="10"/>
        <v>SHORT</v>
      </c>
      <c r="Z32" s="47">
        <f ca="1">IF(AND(S32=$A$31,O32&lt;1),0,S32)</f>
        <v>0</v>
      </c>
      <c r="AA32" s="47" t="str">
        <f ca="1">IF(AND(Y32=$A$30,U32&lt;1),0,Y32)</f>
        <v>SHORT</v>
      </c>
      <c r="AB32" s="47" t="str">
        <f t="shared" ca="1" si="11"/>
        <v/>
      </c>
      <c r="AC32" s="47" t="str">
        <f t="shared" ca="1" si="12"/>
        <v/>
      </c>
      <c r="AD32" s="47" t="str">
        <f t="shared" ca="1" si="13"/>
        <v>SHORT</v>
      </c>
      <c r="AE32" s="47" t="str">
        <f t="shared" ca="1" si="14"/>
        <v/>
      </c>
      <c r="AF32" s="47">
        <f t="shared" ca="1" si="15"/>
        <v>5</v>
      </c>
      <c r="AG32" s="47" t="str">
        <f t="shared" ca="1" si="16"/>
        <v>SHORT</v>
      </c>
      <c r="AH32" s="47" t="str">
        <f t="shared" ca="1" si="17"/>
        <v/>
      </c>
      <c r="AI32" s="47" t="str">
        <f t="shared" ca="1" si="18"/>
        <v/>
      </c>
      <c r="AJ32" s="47">
        <f t="shared" ca="1" si="19"/>
        <v>1</v>
      </c>
      <c r="AK32" s="47">
        <f t="shared" ca="1" si="26"/>
        <v>5</v>
      </c>
      <c r="AL32" s="47">
        <f t="shared" ca="1" si="20"/>
        <v>0</v>
      </c>
      <c r="AM32" s="47">
        <f t="shared" ca="1" si="27"/>
        <v>4</v>
      </c>
      <c r="AN32" s="47">
        <f ca="1">IF(OR(AG32&lt;&gt;"",AI32&lt;&gt;""),E32,"")</f>
        <v>665.2</v>
      </c>
      <c r="AO32" s="47">
        <f ca="1">IF(OR(AG32&lt;&gt;"",AI32&lt;&gt;""),F32,"")</f>
        <v>800.4</v>
      </c>
      <c r="AP32" s="38">
        <f ca="1">IF(OR(AG32&lt;&gt;"",AI32&lt;&gt;""),D32,"")</f>
        <v>41317</v>
      </c>
      <c r="AQ32" s="31"/>
    </row>
    <row r="33" spans="3:43" x14ac:dyDescent="0.3">
      <c r="C33" s="35">
        <f ca="1">INDIRECT($AT$3&amp;$AT$4)</f>
        <v>32</v>
      </c>
      <c r="D33" s="37">
        <f ca="1">VLOOKUP(C33,INDIRECT($AT$3&amp;$AT$5),4,FALSE)</f>
        <v>41318</v>
      </c>
      <c r="E33" s="11">
        <f ca="1">VLOOKUP(C33,INDIRECT($AU$3&amp;$AT$5),10,FALSE)</f>
        <v>664.2</v>
      </c>
      <c r="F33" s="11">
        <f ca="1">VLOOKUP(C33,INDIRECT($AT$3&amp;$AT$5),10,FALSE)</f>
        <v>815</v>
      </c>
      <c r="G33" s="41">
        <f t="shared" ca="1" si="0"/>
        <v>0.81496932515337428</v>
      </c>
      <c r="H33" s="41">
        <f t="shared" ca="1" si="2"/>
        <v>0.81124393562050567</v>
      </c>
      <c r="I33" s="43">
        <f t="shared" ca="1" si="3"/>
        <v>1.3014193138423665E-2</v>
      </c>
      <c r="J33" s="41">
        <f t="shared" ca="1" si="28"/>
        <v>0.82425812875892934</v>
      </c>
      <c r="K33" s="41">
        <f t="shared" ca="1" si="29"/>
        <v>0.79822974248208201</v>
      </c>
      <c r="L33" s="45" t="str">
        <f ca="1">IF(C33-1&gt;=$A$2,IF(G33&gt;J33,$A$28,IF(G33&lt;K33,$A$29,"")),"")</f>
        <v/>
      </c>
      <c r="M33" s="48" t="str">
        <f ca="1">IF(C33-1&gt;=$A$2,IF(G33&lt;H33,$A$30,IF(G33&gt;H33,$A$31,"")),"")</f>
        <v>SELL</v>
      </c>
      <c r="N33" s="47">
        <f t="shared" ca="1" si="4"/>
        <v>0</v>
      </c>
      <c r="O33" s="47">
        <f t="shared" ca="1" si="21"/>
        <v>3</v>
      </c>
      <c r="P33" s="47">
        <f t="shared" ca="1" si="5"/>
        <v>1</v>
      </c>
      <c r="Q33" s="47">
        <f t="shared" ca="1" si="22"/>
        <v>10</v>
      </c>
      <c r="R33" s="47" t="str">
        <f t="shared" ca="1" si="23"/>
        <v>SELL</v>
      </c>
      <c r="S33" s="47">
        <f t="shared" ca="1" si="6"/>
        <v>0</v>
      </c>
      <c r="T33" s="47">
        <f t="shared" ca="1" si="7"/>
        <v>0</v>
      </c>
      <c r="U33" s="47">
        <f t="shared" ca="1" si="24"/>
        <v>4</v>
      </c>
      <c r="V33" s="47">
        <f t="shared" ca="1" si="8"/>
        <v>0</v>
      </c>
      <c r="W33" s="47">
        <f t="shared" ca="1" si="25"/>
        <v>12</v>
      </c>
      <c r="X33" s="47" t="str">
        <f t="shared" ca="1" si="9"/>
        <v>SHORT</v>
      </c>
      <c r="Y33" s="47">
        <f t="shared" ca="1" si="10"/>
        <v>0</v>
      </c>
      <c r="Z33" s="47">
        <f ca="1">IF(AND(S33=$A$31,O33&lt;1),0,S33)</f>
        <v>0</v>
      </c>
      <c r="AA33" s="47">
        <f ca="1">IF(AND(Y33=$A$30,U33&lt;1),0,Y33)</f>
        <v>0</v>
      </c>
      <c r="AB33" s="47" t="str">
        <f t="shared" ca="1" si="11"/>
        <v/>
      </c>
      <c r="AC33" s="47" t="str">
        <f t="shared" ca="1" si="12"/>
        <v/>
      </c>
      <c r="AD33" s="47" t="str">
        <f t="shared" ca="1" si="13"/>
        <v/>
      </c>
      <c r="AE33" s="47" t="str">
        <f t="shared" ca="1" si="14"/>
        <v/>
      </c>
      <c r="AF33" s="47" t="str">
        <f t="shared" ca="1" si="15"/>
        <v/>
      </c>
      <c r="AG33" s="47" t="str">
        <f t="shared" ca="1" si="16"/>
        <v/>
      </c>
      <c r="AH33" s="47" t="str">
        <f t="shared" ca="1" si="17"/>
        <v/>
      </c>
      <c r="AI33" s="47" t="str">
        <f t="shared" ca="1" si="18"/>
        <v/>
      </c>
      <c r="AJ33" s="47">
        <f t="shared" ca="1" si="19"/>
        <v>0</v>
      </c>
      <c r="AK33" s="47">
        <f t="shared" ca="1" si="26"/>
        <v>5</v>
      </c>
      <c r="AL33" s="47">
        <f t="shared" ca="1" si="20"/>
        <v>0</v>
      </c>
      <c r="AM33" s="47">
        <f t="shared" ca="1" si="27"/>
        <v>4</v>
      </c>
      <c r="AN33" s="47" t="str">
        <f ca="1">IF(OR(AG33&lt;&gt;"",AI33&lt;&gt;""),E33,"")</f>
        <v/>
      </c>
      <c r="AO33" s="47" t="str">
        <f ca="1">IF(OR(AG33&lt;&gt;"",AI33&lt;&gt;""),F33,"")</f>
        <v/>
      </c>
      <c r="AP33" s="38" t="str">
        <f ca="1">IF(OR(AG33&lt;&gt;"",AI33&lt;&gt;""),D33,"")</f>
        <v/>
      </c>
      <c r="AQ33" s="31"/>
    </row>
    <row r="34" spans="3:43" x14ac:dyDescent="0.3">
      <c r="C34" s="35">
        <f ca="1">INDIRECT($AT$3&amp;$AT$4)</f>
        <v>33</v>
      </c>
      <c r="D34" s="37">
        <f ca="1">VLOOKUP(C34,INDIRECT($AT$3&amp;$AT$5),4,FALSE)</f>
        <v>41319</v>
      </c>
      <c r="E34" s="11">
        <f ca="1">VLOOKUP(C34,INDIRECT($AU$3&amp;$AT$5),10,FALSE)</f>
        <v>674.8</v>
      </c>
      <c r="F34" s="11">
        <f ca="1">VLOOKUP(C34,INDIRECT($AT$3&amp;$AT$5),10,FALSE)</f>
        <v>816.2</v>
      </c>
      <c r="G34" s="41">
        <f t="shared" ca="1" si="0"/>
        <v>0.82675814751286436</v>
      </c>
      <c r="H34" s="41">
        <f t="shared" ca="1" si="2"/>
        <v>0.8121639815077657</v>
      </c>
      <c r="I34" s="43">
        <f t="shared" ca="1" si="3"/>
        <v>1.3810967688751306E-2</v>
      </c>
      <c r="J34" s="41">
        <f t="shared" ca="1" si="28"/>
        <v>0.82597494919651704</v>
      </c>
      <c r="K34" s="41">
        <f t="shared" ca="1" si="29"/>
        <v>0.79835301381901436</v>
      </c>
      <c r="L34" s="45" t="str">
        <f ca="1">IF(C34-1&gt;=$A$2,IF(G34&gt;J34,$A$28,IF(G34&lt;K34,$A$29,"")),"")</f>
        <v>SHORT</v>
      </c>
      <c r="M34" s="48" t="str">
        <f ca="1">IF(C34-1&gt;=$A$2,IF(G34&lt;H34,$A$30,IF(G34&gt;H34,$A$31,"")),"")</f>
        <v>SELL</v>
      </c>
      <c r="N34" s="47">
        <f t="shared" ca="1" si="4"/>
        <v>0</v>
      </c>
      <c r="O34" s="47">
        <f t="shared" ca="1" si="21"/>
        <v>3</v>
      </c>
      <c r="P34" s="47">
        <f t="shared" ca="1" si="5"/>
        <v>1</v>
      </c>
      <c r="Q34" s="47">
        <f t="shared" ca="1" si="22"/>
        <v>11</v>
      </c>
      <c r="R34" s="47" t="str">
        <f t="shared" ca="1" si="23"/>
        <v>SELL</v>
      </c>
      <c r="S34" s="47">
        <f t="shared" ca="1" si="6"/>
        <v>0</v>
      </c>
      <c r="T34" s="47">
        <f t="shared" ca="1" si="7"/>
        <v>1</v>
      </c>
      <c r="U34" s="47">
        <f t="shared" ca="1" si="24"/>
        <v>5</v>
      </c>
      <c r="V34" s="47">
        <f t="shared" ca="1" si="8"/>
        <v>0</v>
      </c>
      <c r="W34" s="47">
        <f t="shared" ca="1" si="25"/>
        <v>12</v>
      </c>
      <c r="X34" s="47" t="str">
        <f t="shared" ca="1" si="9"/>
        <v>SHORT</v>
      </c>
      <c r="Y34" s="47">
        <f t="shared" ca="1" si="10"/>
        <v>0</v>
      </c>
      <c r="Z34" s="47">
        <f ca="1">IF(AND(S34=$A$31,O34&lt;1),0,S34)</f>
        <v>0</v>
      </c>
      <c r="AA34" s="47">
        <f ca="1">IF(AND(Y34=$A$30,U34&lt;1),0,Y34)</f>
        <v>0</v>
      </c>
      <c r="AB34" s="47" t="str">
        <f t="shared" ca="1" si="11"/>
        <v/>
      </c>
      <c r="AC34" s="47" t="str">
        <f t="shared" ca="1" si="12"/>
        <v/>
      </c>
      <c r="AD34" s="47" t="str">
        <f t="shared" ca="1" si="13"/>
        <v/>
      </c>
      <c r="AE34" s="47" t="str">
        <f t="shared" ca="1" si="14"/>
        <v/>
      </c>
      <c r="AF34" s="47" t="str">
        <f t="shared" ca="1" si="15"/>
        <v/>
      </c>
      <c r="AG34" s="47" t="str">
        <f t="shared" ca="1" si="16"/>
        <v/>
      </c>
      <c r="AH34" s="47" t="str">
        <f t="shared" ca="1" si="17"/>
        <v/>
      </c>
      <c r="AI34" s="47" t="str">
        <f t="shared" ca="1" si="18"/>
        <v/>
      </c>
      <c r="AJ34" s="47">
        <f t="shared" ca="1" si="19"/>
        <v>0</v>
      </c>
      <c r="AK34" s="47">
        <f t="shared" ca="1" si="26"/>
        <v>5</v>
      </c>
      <c r="AL34" s="47">
        <f t="shared" ca="1" si="20"/>
        <v>0</v>
      </c>
      <c r="AM34" s="47">
        <f t="shared" ca="1" si="27"/>
        <v>4</v>
      </c>
      <c r="AN34" s="47" t="str">
        <f ca="1">IF(OR(AG34&lt;&gt;"",AI34&lt;&gt;""),E34,"")</f>
        <v/>
      </c>
      <c r="AO34" s="47" t="str">
        <f ca="1">IF(OR(AG34&lt;&gt;"",AI34&lt;&gt;""),F34,"")</f>
        <v/>
      </c>
      <c r="AP34" s="38" t="str">
        <f ca="1">IF(OR(AG34&lt;&gt;"",AI34&lt;&gt;""),D34,"")</f>
        <v/>
      </c>
      <c r="AQ34" s="31"/>
    </row>
    <row r="35" spans="3:43" x14ac:dyDescent="0.3">
      <c r="C35" s="35">
        <f ca="1">INDIRECT($AT$3&amp;$AT$4)</f>
        <v>34</v>
      </c>
      <c r="D35" s="37">
        <f ca="1">VLOOKUP(C35,INDIRECT($AT$3&amp;$AT$5),4,FALSE)</f>
        <v>41320</v>
      </c>
      <c r="E35" s="11">
        <f ca="1">VLOOKUP(C35,INDIRECT($AU$3&amp;$AT$5),10,FALSE)</f>
        <v>676.75</v>
      </c>
      <c r="F35" s="11">
        <f ca="1">VLOOKUP(C35,INDIRECT($AT$3&amp;$AT$5),10,FALSE)</f>
        <v>812.1</v>
      </c>
      <c r="G35" s="41">
        <f t="shared" ca="1" si="0"/>
        <v>0.83333333333333326</v>
      </c>
      <c r="H35" s="41">
        <f t="shared" ca="1" si="2"/>
        <v>0.81321053548509925</v>
      </c>
      <c r="I35" s="43">
        <f t="shared" ca="1" si="3"/>
        <v>1.5052879268646497E-2</v>
      </c>
      <c r="J35" s="41">
        <f t="shared" ca="1" si="28"/>
        <v>0.82826341475374576</v>
      </c>
      <c r="K35" s="41">
        <f t="shared" ca="1" si="29"/>
        <v>0.79815765621645274</v>
      </c>
      <c r="L35" s="45" t="str">
        <f ca="1">IF(C35-1&gt;=$A$2,IF(G35&gt;J35,$A$28,IF(G35&lt;K35,$A$29,"")),"")</f>
        <v>SHORT</v>
      </c>
      <c r="M35" s="48" t="str">
        <f ca="1">IF(C35-1&gt;=$A$2,IF(G35&lt;H35,$A$30,IF(G35&gt;H35,$A$31,"")),"")</f>
        <v>SELL</v>
      </c>
      <c r="N35" s="47">
        <f t="shared" ca="1" si="4"/>
        <v>0</v>
      </c>
      <c r="O35" s="47">
        <f t="shared" ca="1" si="21"/>
        <v>3</v>
      </c>
      <c r="P35" s="47">
        <f t="shared" ca="1" si="5"/>
        <v>1</v>
      </c>
      <c r="Q35" s="47">
        <f t="shared" ca="1" si="22"/>
        <v>12</v>
      </c>
      <c r="R35" s="47" t="str">
        <f t="shared" ca="1" si="23"/>
        <v>SELL</v>
      </c>
      <c r="S35" s="47">
        <f t="shared" ca="1" si="6"/>
        <v>0</v>
      </c>
      <c r="T35" s="47">
        <f t="shared" ca="1" si="7"/>
        <v>1</v>
      </c>
      <c r="U35" s="47">
        <f t="shared" ca="1" si="24"/>
        <v>6</v>
      </c>
      <c r="V35" s="47">
        <f t="shared" ca="1" si="8"/>
        <v>0</v>
      </c>
      <c r="W35" s="47">
        <f t="shared" ca="1" si="25"/>
        <v>12</v>
      </c>
      <c r="X35" s="47" t="str">
        <f t="shared" ca="1" si="9"/>
        <v>SHORT</v>
      </c>
      <c r="Y35" s="47">
        <f t="shared" ca="1" si="10"/>
        <v>0</v>
      </c>
      <c r="Z35" s="47">
        <f ca="1">IF(AND(S35=$A$31,O35&lt;1),0,S35)</f>
        <v>0</v>
      </c>
      <c r="AA35" s="47">
        <f ca="1">IF(AND(Y35=$A$30,U35&lt;1),0,Y35)</f>
        <v>0</v>
      </c>
      <c r="AB35" s="47" t="str">
        <f t="shared" ca="1" si="11"/>
        <v/>
      </c>
      <c r="AC35" s="47" t="str">
        <f t="shared" ca="1" si="12"/>
        <v/>
      </c>
      <c r="AD35" s="47" t="str">
        <f t="shared" ca="1" si="13"/>
        <v/>
      </c>
      <c r="AE35" s="47" t="str">
        <f t="shared" ca="1" si="14"/>
        <v/>
      </c>
      <c r="AF35" s="47" t="str">
        <f t="shared" ca="1" si="15"/>
        <v/>
      </c>
      <c r="AG35" s="47" t="str">
        <f t="shared" ca="1" si="16"/>
        <v/>
      </c>
      <c r="AH35" s="47" t="str">
        <f t="shared" ca="1" si="17"/>
        <v/>
      </c>
      <c r="AI35" s="47" t="str">
        <f t="shared" ca="1" si="18"/>
        <v/>
      </c>
      <c r="AJ35" s="47">
        <f t="shared" ca="1" si="19"/>
        <v>0</v>
      </c>
      <c r="AK35" s="47">
        <f t="shared" ca="1" si="26"/>
        <v>5</v>
      </c>
      <c r="AL35" s="47">
        <f t="shared" ca="1" si="20"/>
        <v>0</v>
      </c>
      <c r="AM35" s="47">
        <f t="shared" ca="1" si="27"/>
        <v>4</v>
      </c>
      <c r="AN35" s="47" t="str">
        <f ca="1">IF(OR(AG35&lt;&gt;"",AI35&lt;&gt;""),E35,"")</f>
        <v/>
      </c>
      <c r="AO35" s="47" t="str">
        <f ca="1">IF(OR(AG35&lt;&gt;"",AI35&lt;&gt;""),F35,"")</f>
        <v/>
      </c>
      <c r="AP35" s="38" t="str">
        <f ca="1">IF(OR(AG35&lt;&gt;"",AI35&lt;&gt;""),D35,"")</f>
        <v/>
      </c>
      <c r="AQ35" s="31"/>
    </row>
    <row r="36" spans="3:43" x14ac:dyDescent="0.3">
      <c r="C36" s="35">
        <f ca="1">INDIRECT($AT$3&amp;$AT$4)</f>
        <v>35</v>
      </c>
      <c r="D36" s="37">
        <f ca="1">VLOOKUP(C36,INDIRECT($AT$3&amp;$AT$5),4,FALSE)</f>
        <v>41323</v>
      </c>
      <c r="E36" s="11">
        <f ca="1">VLOOKUP(C36,INDIRECT($AU$3&amp;$AT$5),10,FALSE)</f>
        <v>676</v>
      </c>
      <c r="F36" s="11">
        <f ca="1">VLOOKUP(C36,INDIRECT($AT$3&amp;$AT$5),10,FALSE)</f>
        <v>824.45</v>
      </c>
      <c r="G36" s="41">
        <f t="shared" ca="1" si="0"/>
        <v>0.81994056643823154</v>
      </c>
      <c r="H36" s="41">
        <f t="shared" ca="1" si="2"/>
        <v>0.81416481762218884</v>
      </c>
      <c r="I36" s="43">
        <f t="shared" ca="1" si="3"/>
        <v>1.5156874315754458E-2</v>
      </c>
      <c r="J36" s="41">
        <f t="shared" ca="1" si="28"/>
        <v>0.82932169193794325</v>
      </c>
      <c r="K36" s="41">
        <f t="shared" ca="1" si="29"/>
        <v>0.79900794330643443</v>
      </c>
      <c r="L36" s="45" t="str">
        <f ca="1">IF(C36-1&gt;=$A$2,IF(G36&gt;J36,$A$28,IF(G36&lt;K36,$A$29,"")),"")</f>
        <v/>
      </c>
      <c r="M36" s="48" t="str">
        <f ca="1">IF(C36-1&gt;=$A$2,IF(G36&lt;H36,$A$30,IF(G36&gt;H36,$A$31,"")),"")</f>
        <v>SELL</v>
      </c>
      <c r="N36" s="47">
        <f t="shared" ca="1" si="4"/>
        <v>0</v>
      </c>
      <c r="O36" s="47">
        <f t="shared" ca="1" si="21"/>
        <v>3</v>
      </c>
      <c r="P36" s="47">
        <f t="shared" ca="1" si="5"/>
        <v>1</v>
      </c>
      <c r="Q36" s="47">
        <f t="shared" ca="1" si="22"/>
        <v>13</v>
      </c>
      <c r="R36" s="47" t="str">
        <f t="shared" ca="1" si="23"/>
        <v>SELL</v>
      </c>
      <c r="S36" s="47">
        <f t="shared" ca="1" si="6"/>
        <v>0</v>
      </c>
      <c r="T36" s="47">
        <f t="shared" ca="1" si="7"/>
        <v>0</v>
      </c>
      <c r="U36" s="47">
        <f t="shared" ca="1" si="24"/>
        <v>6</v>
      </c>
      <c r="V36" s="47">
        <f t="shared" ca="1" si="8"/>
        <v>0</v>
      </c>
      <c r="W36" s="47">
        <f t="shared" ca="1" si="25"/>
        <v>12</v>
      </c>
      <c r="X36" s="47" t="str">
        <f t="shared" ca="1" si="9"/>
        <v>SHORT</v>
      </c>
      <c r="Y36" s="47">
        <f t="shared" ca="1" si="10"/>
        <v>0</v>
      </c>
      <c r="Z36" s="47">
        <f ca="1">IF(AND(S36=$A$31,O36&lt;1),0,S36)</f>
        <v>0</v>
      </c>
      <c r="AA36" s="47">
        <f ca="1">IF(AND(Y36=$A$30,U36&lt;1),0,Y36)</f>
        <v>0</v>
      </c>
      <c r="AB36" s="47" t="str">
        <f t="shared" ca="1" si="11"/>
        <v/>
      </c>
      <c r="AC36" s="47" t="str">
        <f t="shared" ca="1" si="12"/>
        <v/>
      </c>
      <c r="AD36" s="47" t="str">
        <f t="shared" ca="1" si="13"/>
        <v/>
      </c>
      <c r="AE36" s="47" t="str">
        <f t="shared" ca="1" si="14"/>
        <v/>
      </c>
      <c r="AF36" s="47" t="str">
        <f t="shared" ca="1" si="15"/>
        <v/>
      </c>
      <c r="AG36" s="47" t="str">
        <f t="shared" ca="1" si="16"/>
        <v/>
      </c>
      <c r="AH36" s="47" t="str">
        <f t="shared" ca="1" si="17"/>
        <v/>
      </c>
      <c r="AI36" s="47" t="str">
        <f t="shared" ca="1" si="18"/>
        <v/>
      </c>
      <c r="AJ36" s="47">
        <f t="shared" ca="1" si="19"/>
        <v>0</v>
      </c>
      <c r="AK36" s="47">
        <f t="shared" ca="1" si="26"/>
        <v>5</v>
      </c>
      <c r="AL36" s="47">
        <f t="shared" ca="1" si="20"/>
        <v>0</v>
      </c>
      <c r="AM36" s="47">
        <f t="shared" ca="1" si="27"/>
        <v>4</v>
      </c>
      <c r="AN36" s="47" t="str">
        <f ca="1">IF(OR(AG36&lt;&gt;"",AI36&lt;&gt;""),E36,"")</f>
        <v/>
      </c>
      <c r="AO36" s="47" t="str">
        <f ca="1">IF(OR(AG36&lt;&gt;"",AI36&lt;&gt;""),F36,"")</f>
        <v/>
      </c>
      <c r="AP36" s="38" t="str">
        <f ca="1">IF(OR(AG36&lt;&gt;"",AI36&lt;&gt;""),D36,"")</f>
        <v/>
      </c>
      <c r="AQ36" s="31"/>
    </row>
    <row r="37" spans="3:43" x14ac:dyDescent="0.3">
      <c r="C37" s="35">
        <f ca="1">INDIRECT($AT$3&amp;$AT$4)</f>
        <v>36</v>
      </c>
      <c r="D37" s="37">
        <f ca="1">VLOOKUP(C37,INDIRECT($AT$3&amp;$AT$5),4,FALSE)</f>
        <v>41324</v>
      </c>
      <c r="E37" s="11">
        <f ca="1">VLOOKUP(C37,INDIRECT($AU$3&amp;$AT$5),10,FALSE)</f>
        <v>674.8</v>
      </c>
      <c r="F37" s="11">
        <f ca="1">VLOOKUP(C37,INDIRECT($AT$3&amp;$AT$5),10,FALSE)</f>
        <v>823.45</v>
      </c>
      <c r="G37" s="41">
        <f t="shared" ca="1" si="0"/>
        <v>0.81947902119132909</v>
      </c>
      <c r="H37" s="41">
        <f t="shared" ca="1" si="2"/>
        <v>0.81533143055145474</v>
      </c>
      <c r="I37" s="43">
        <f t="shared" ca="1" si="3"/>
        <v>1.5062320512981547E-2</v>
      </c>
      <c r="J37" s="41">
        <f t="shared" ca="1" si="28"/>
        <v>0.83039375106443625</v>
      </c>
      <c r="K37" s="41">
        <f t="shared" ca="1" si="29"/>
        <v>0.80026911003847323</v>
      </c>
      <c r="L37" s="45" t="str">
        <f ca="1">IF(C37-1&gt;=$A$2,IF(G37&gt;J37,$A$28,IF(G37&lt;K37,$A$29,"")),"")</f>
        <v/>
      </c>
      <c r="M37" s="48" t="str">
        <f ca="1">IF(C37-1&gt;=$A$2,IF(G37&lt;H37,$A$30,IF(G37&gt;H37,$A$31,"")),"")</f>
        <v>SELL</v>
      </c>
      <c r="N37" s="47">
        <f t="shared" ca="1" si="4"/>
        <v>0</v>
      </c>
      <c r="O37" s="47">
        <f t="shared" ca="1" si="21"/>
        <v>3</v>
      </c>
      <c r="P37" s="47">
        <f t="shared" ca="1" si="5"/>
        <v>1</v>
      </c>
      <c r="Q37" s="47">
        <f t="shared" ca="1" si="22"/>
        <v>14</v>
      </c>
      <c r="R37" s="47" t="str">
        <f t="shared" ca="1" si="23"/>
        <v>SELL</v>
      </c>
      <c r="S37" s="47">
        <f t="shared" ca="1" si="6"/>
        <v>0</v>
      </c>
      <c r="T37" s="47">
        <f t="shared" ca="1" si="7"/>
        <v>0</v>
      </c>
      <c r="U37" s="47">
        <f t="shared" ca="1" si="24"/>
        <v>6</v>
      </c>
      <c r="V37" s="47">
        <f t="shared" ca="1" si="8"/>
        <v>0</v>
      </c>
      <c r="W37" s="47">
        <f t="shared" ca="1" si="25"/>
        <v>12</v>
      </c>
      <c r="X37" s="47" t="str">
        <f t="shared" ca="1" si="9"/>
        <v>SHORT</v>
      </c>
      <c r="Y37" s="47">
        <f t="shared" ca="1" si="10"/>
        <v>0</v>
      </c>
      <c r="Z37" s="47">
        <f ca="1">IF(AND(S37=$A$31,O37&lt;1),0,S37)</f>
        <v>0</v>
      </c>
      <c r="AA37" s="47">
        <f ca="1">IF(AND(Y37=$A$30,U37&lt;1),0,Y37)</f>
        <v>0</v>
      </c>
      <c r="AB37" s="47" t="str">
        <f t="shared" ca="1" si="11"/>
        <v/>
      </c>
      <c r="AC37" s="47" t="str">
        <f t="shared" ca="1" si="12"/>
        <v/>
      </c>
      <c r="AD37" s="47" t="str">
        <f t="shared" ca="1" si="13"/>
        <v/>
      </c>
      <c r="AE37" s="47" t="str">
        <f t="shared" ca="1" si="14"/>
        <v/>
      </c>
      <c r="AF37" s="47" t="str">
        <f t="shared" ca="1" si="15"/>
        <v/>
      </c>
      <c r="AG37" s="47" t="str">
        <f t="shared" ca="1" si="16"/>
        <v/>
      </c>
      <c r="AH37" s="47" t="str">
        <f t="shared" ca="1" si="17"/>
        <v/>
      </c>
      <c r="AI37" s="47" t="str">
        <f t="shared" ca="1" si="18"/>
        <v/>
      </c>
      <c r="AJ37" s="47">
        <f t="shared" ca="1" si="19"/>
        <v>0</v>
      </c>
      <c r="AK37" s="47">
        <f t="shared" ca="1" si="26"/>
        <v>5</v>
      </c>
      <c r="AL37" s="47">
        <f t="shared" ca="1" si="20"/>
        <v>0</v>
      </c>
      <c r="AM37" s="47">
        <f t="shared" ca="1" si="27"/>
        <v>4</v>
      </c>
      <c r="AN37" s="47" t="str">
        <f ca="1">IF(OR(AG37&lt;&gt;"",AI37&lt;&gt;""),E37,"")</f>
        <v/>
      </c>
      <c r="AO37" s="47" t="str">
        <f ca="1">IF(OR(AG37&lt;&gt;"",AI37&lt;&gt;""),F37,"")</f>
        <v/>
      </c>
      <c r="AP37" s="38" t="str">
        <f ca="1">IF(OR(AG37&lt;&gt;"",AI37&lt;&gt;""),D37,"")</f>
        <v/>
      </c>
      <c r="AQ37" s="31"/>
    </row>
    <row r="38" spans="3:43" x14ac:dyDescent="0.3">
      <c r="C38" s="35">
        <f ca="1">INDIRECT($AT$3&amp;$AT$4)</f>
        <v>37</v>
      </c>
      <c r="D38" s="37">
        <f ca="1">VLOOKUP(C38,INDIRECT($AT$3&amp;$AT$5),4,FALSE)</f>
        <v>41325</v>
      </c>
      <c r="E38" s="11">
        <f ca="1">VLOOKUP(C38,INDIRECT($AU$3&amp;$AT$5),10,FALSE)</f>
        <v>676.95</v>
      </c>
      <c r="F38" s="11">
        <f ca="1">VLOOKUP(C38,INDIRECT($AT$3&amp;$AT$5),10,FALSE)</f>
        <v>819.6</v>
      </c>
      <c r="G38" s="41">
        <f t="shared" ca="1" si="0"/>
        <v>0.82595168374816985</v>
      </c>
      <c r="H38" s="41">
        <f t="shared" ca="1" si="2"/>
        <v>0.81875606348832675</v>
      </c>
      <c r="I38" s="43">
        <f t="shared" ca="1" si="3"/>
        <v>1.2820030717054103E-2</v>
      </c>
      <c r="J38" s="41">
        <f t="shared" ca="1" si="28"/>
        <v>0.83157609420538081</v>
      </c>
      <c r="K38" s="41">
        <f t="shared" ca="1" si="29"/>
        <v>0.80593603277127268</v>
      </c>
      <c r="L38" s="45" t="str">
        <f ca="1">IF(C38-1&gt;=$A$2,IF(G38&gt;J38,$A$28,IF(G38&lt;K38,$A$29,"")),"")</f>
        <v/>
      </c>
      <c r="M38" s="48" t="str">
        <f ca="1">IF(C38-1&gt;=$A$2,IF(G38&lt;H38,$A$30,IF(G38&gt;H38,$A$31,"")),"")</f>
        <v>SELL</v>
      </c>
      <c r="N38" s="47">
        <f t="shared" ca="1" si="4"/>
        <v>0</v>
      </c>
      <c r="O38" s="47">
        <f t="shared" ca="1" si="21"/>
        <v>3</v>
      </c>
      <c r="P38" s="47">
        <f t="shared" ca="1" si="5"/>
        <v>1</v>
      </c>
      <c r="Q38" s="47">
        <f t="shared" ca="1" si="22"/>
        <v>15</v>
      </c>
      <c r="R38" s="47" t="str">
        <f t="shared" ca="1" si="23"/>
        <v>SELL</v>
      </c>
      <c r="S38" s="47">
        <f t="shared" ca="1" si="6"/>
        <v>0</v>
      </c>
      <c r="T38" s="47">
        <f t="shared" ca="1" si="7"/>
        <v>0</v>
      </c>
      <c r="U38" s="47">
        <f t="shared" ca="1" si="24"/>
        <v>6</v>
      </c>
      <c r="V38" s="47">
        <f t="shared" ca="1" si="8"/>
        <v>0</v>
      </c>
      <c r="W38" s="47">
        <f t="shared" ca="1" si="25"/>
        <v>12</v>
      </c>
      <c r="X38" s="47" t="str">
        <f t="shared" ca="1" si="9"/>
        <v>SHORT</v>
      </c>
      <c r="Y38" s="47">
        <f t="shared" ca="1" si="10"/>
        <v>0</v>
      </c>
      <c r="Z38" s="47">
        <f ca="1">IF(AND(S38=$A$31,O38&lt;1),0,S38)</f>
        <v>0</v>
      </c>
      <c r="AA38" s="47">
        <f ca="1">IF(AND(Y38=$A$30,U38&lt;1),0,Y38)</f>
        <v>0</v>
      </c>
      <c r="AB38" s="47" t="str">
        <f t="shared" ca="1" si="11"/>
        <v/>
      </c>
      <c r="AC38" s="47" t="str">
        <f t="shared" ca="1" si="12"/>
        <v/>
      </c>
      <c r="AD38" s="47" t="str">
        <f t="shared" ca="1" si="13"/>
        <v/>
      </c>
      <c r="AE38" s="47" t="str">
        <f t="shared" ca="1" si="14"/>
        <v/>
      </c>
      <c r="AF38" s="47" t="str">
        <f t="shared" ca="1" si="15"/>
        <v/>
      </c>
      <c r="AG38" s="47" t="str">
        <f t="shared" ca="1" si="16"/>
        <v/>
      </c>
      <c r="AH38" s="47" t="str">
        <f t="shared" ca="1" si="17"/>
        <v/>
      </c>
      <c r="AI38" s="47" t="str">
        <f t="shared" ca="1" si="18"/>
        <v/>
      </c>
      <c r="AJ38" s="47">
        <f t="shared" ca="1" si="19"/>
        <v>0</v>
      </c>
      <c r="AK38" s="47">
        <f t="shared" ca="1" si="26"/>
        <v>5</v>
      </c>
      <c r="AL38" s="47">
        <f t="shared" ca="1" si="20"/>
        <v>0</v>
      </c>
      <c r="AM38" s="47">
        <f t="shared" ca="1" si="27"/>
        <v>4</v>
      </c>
      <c r="AN38" s="47" t="str">
        <f ca="1">IF(OR(AG38&lt;&gt;"",AI38&lt;&gt;""),E38,"")</f>
        <v/>
      </c>
      <c r="AO38" s="47" t="str">
        <f ca="1">IF(OR(AG38&lt;&gt;"",AI38&lt;&gt;""),F38,"")</f>
        <v/>
      </c>
      <c r="AP38" s="38" t="str">
        <f ca="1">IF(OR(AG38&lt;&gt;"",AI38&lt;&gt;""),D38,"")</f>
        <v/>
      </c>
      <c r="AQ38" s="31"/>
    </row>
    <row r="39" spans="3:43" x14ac:dyDescent="0.3">
      <c r="C39" s="35">
        <f ca="1">INDIRECT($AT$3&amp;$AT$4)</f>
        <v>38</v>
      </c>
      <c r="D39" s="37">
        <f ca="1">VLOOKUP(C39,INDIRECT($AT$3&amp;$AT$5),4,FALSE)</f>
        <v>41326</v>
      </c>
      <c r="E39" s="11">
        <f ca="1">VLOOKUP(C39,INDIRECT($AU$3&amp;$AT$5),10,FALSE)</f>
        <v>666.25</v>
      </c>
      <c r="F39" s="11">
        <f ca="1">VLOOKUP(C39,INDIRECT($AT$3&amp;$AT$5),10,FALSE)</f>
        <v>815.05</v>
      </c>
      <c r="G39" s="41">
        <f t="shared" ca="1" si="0"/>
        <v>0.8174345132200479</v>
      </c>
      <c r="H39" s="41">
        <f t="shared" ca="1" si="2"/>
        <v>0.82136548656139541</v>
      </c>
      <c r="I39" s="43">
        <f t="shared" ca="1" si="3"/>
        <v>8.5713297805439809E-3</v>
      </c>
      <c r="J39" s="41">
        <f t="shared" ca="1" si="28"/>
        <v>0.82993681634193939</v>
      </c>
      <c r="K39" s="41">
        <f t="shared" ca="1" si="29"/>
        <v>0.81279415678085143</v>
      </c>
      <c r="L39" s="45" t="str">
        <f ca="1">IF(C39-1&gt;=$A$2,IF(G39&gt;J39,$A$28,IF(G39&lt;K39,$A$29,"")),"")</f>
        <v/>
      </c>
      <c r="M39" s="48" t="str">
        <f ca="1">IF(C39-1&gt;=$A$2,IF(G39&lt;H39,$A$30,IF(G39&gt;H39,$A$31,"")),"")</f>
        <v>COVER</v>
      </c>
      <c r="N39" s="47">
        <f t="shared" ca="1" si="4"/>
        <v>0</v>
      </c>
      <c r="O39" s="47">
        <f t="shared" ca="1" si="21"/>
        <v>3</v>
      </c>
      <c r="P39" s="47">
        <f t="shared" ca="1" si="5"/>
        <v>0</v>
      </c>
      <c r="Q39" s="47">
        <f t="shared" ca="1" si="22"/>
        <v>15</v>
      </c>
      <c r="R39" s="47" t="str">
        <f t="shared" ca="1" si="23"/>
        <v>SELL</v>
      </c>
      <c r="S39" s="47">
        <f t="shared" ca="1" si="6"/>
        <v>0</v>
      </c>
      <c r="T39" s="47">
        <f t="shared" ca="1" si="7"/>
        <v>0</v>
      </c>
      <c r="U39" s="47">
        <f t="shared" ca="1" si="24"/>
        <v>6</v>
      </c>
      <c r="V39" s="47">
        <f t="shared" ca="1" si="8"/>
        <v>1</v>
      </c>
      <c r="W39" s="47">
        <f t="shared" ca="1" si="25"/>
        <v>13</v>
      </c>
      <c r="X39" s="47" t="str">
        <f t="shared" ca="1" si="9"/>
        <v>COVER</v>
      </c>
      <c r="Y39" s="47" t="str">
        <f t="shared" ca="1" si="10"/>
        <v>COVER</v>
      </c>
      <c r="Z39" s="47">
        <f ca="1">IF(AND(S39=$A$31,O39&lt;1),0,S39)</f>
        <v>0</v>
      </c>
      <c r="AA39" s="47" t="str">
        <f ca="1">IF(AND(Y39=$A$30,U39&lt;1),0,Y39)</f>
        <v>COVER</v>
      </c>
      <c r="AB39" s="47" t="str">
        <f t="shared" ca="1" si="11"/>
        <v/>
      </c>
      <c r="AC39" s="47" t="str">
        <f t="shared" ca="1" si="12"/>
        <v/>
      </c>
      <c r="AD39" s="47" t="str">
        <f t="shared" ca="1" si="13"/>
        <v/>
      </c>
      <c r="AE39" s="47" t="str">
        <f t="shared" ca="1" si="14"/>
        <v>COVER</v>
      </c>
      <c r="AF39" s="47" t="str">
        <f t="shared" ca="1" si="15"/>
        <v/>
      </c>
      <c r="AG39" s="47" t="str">
        <f t="shared" ca="1" si="16"/>
        <v/>
      </c>
      <c r="AH39" s="47">
        <f t="shared" ca="1" si="17"/>
        <v>5</v>
      </c>
      <c r="AI39" s="47" t="str">
        <f t="shared" ca="1" si="18"/>
        <v>COVER</v>
      </c>
      <c r="AJ39" s="47">
        <f t="shared" ca="1" si="19"/>
        <v>0</v>
      </c>
      <c r="AK39" s="47">
        <f t="shared" ca="1" si="26"/>
        <v>5</v>
      </c>
      <c r="AL39" s="47">
        <f t="shared" ca="1" si="20"/>
        <v>1</v>
      </c>
      <c r="AM39" s="47">
        <f t="shared" ca="1" si="27"/>
        <v>5</v>
      </c>
      <c r="AN39" s="47">
        <f ca="1">IF(OR(AG39&lt;&gt;"",AI39&lt;&gt;""),E39,"")</f>
        <v>666.25</v>
      </c>
      <c r="AO39" s="47">
        <f ca="1">IF(OR(AG39&lt;&gt;"",AI39&lt;&gt;""),F39,"")</f>
        <v>815.05</v>
      </c>
      <c r="AP39" s="38">
        <f ca="1">IF(OR(AG39&lt;&gt;"",AI39&lt;&gt;""),D39,"")</f>
        <v>41326</v>
      </c>
      <c r="AQ39" s="31"/>
    </row>
    <row r="40" spans="3:43" x14ac:dyDescent="0.3">
      <c r="C40" s="35">
        <f ca="1">INDIRECT($AT$3&amp;$AT$4)</f>
        <v>39</v>
      </c>
      <c r="D40" s="37">
        <f ca="1">VLOOKUP(C40,INDIRECT($AT$3&amp;$AT$5),4,FALSE)</f>
        <v>41327</v>
      </c>
      <c r="E40" s="11">
        <f ca="1">VLOOKUP(C40,INDIRECT($AU$3&amp;$AT$5),10,FALSE)</f>
        <v>659.3</v>
      </c>
      <c r="F40" s="11">
        <f ca="1">VLOOKUP(C40,INDIRECT($AT$3&amp;$AT$5),10,FALSE)</f>
        <v>799.85</v>
      </c>
      <c r="G40" s="41">
        <f t="shared" ca="1" si="0"/>
        <v>0.82427955241607798</v>
      </c>
      <c r="H40" s="41">
        <f t="shared" ca="1" si="2"/>
        <v>0.82342128552209348</v>
      </c>
      <c r="I40" s="43">
        <f t="shared" ca="1" si="3"/>
        <v>5.9266806207381867E-3</v>
      </c>
      <c r="J40" s="41">
        <f t="shared" ca="1" si="28"/>
        <v>0.82934796614283168</v>
      </c>
      <c r="K40" s="41">
        <f t="shared" ca="1" si="29"/>
        <v>0.81749460490135528</v>
      </c>
      <c r="L40" s="45" t="str">
        <f ca="1">IF(C40-1&gt;=$A$2,IF(G40&gt;J40,$A$28,IF(G40&lt;K40,$A$29,"")),"")</f>
        <v/>
      </c>
      <c r="M40" s="48" t="str">
        <f ca="1">IF(C40-1&gt;=$A$2,IF(G40&lt;H40,$A$30,IF(G40&gt;H40,$A$31,"")),"")</f>
        <v>SELL</v>
      </c>
      <c r="N40" s="47">
        <f t="shared" ca="1" si="4"/>
        <v>0</v>
      </c>
      <c r="O40" s="47">
        <f t="shared" ca="1" si="21"/>
        <v>3</v>
      </c>
      <c r="P40" s="47">
        <f t="shared" ca="1" si="5"/>
        <v>1</v>
      </c>
      <c r="Q40" s="47">
        <f t="shared" ca="1" si="22"/>
        <v>16</v>
      </c>
      <c r="R40" s="47" t="str">
        <f t="shared" ca="1" si="23"/>
        <v>SELL</v>
      </c>
      <c r="S40" s="47">
        <f t="shared" ca="1" si="6"/>
        <v>0</v>
      </c>
      <c r="T40" s="47">
        <f t="shared" ca="1" si="7"/>
        <v>0</v>
      </c>
      <c r="U40" s="47">
        <f t="shared" ca="1" si="24"/>
        <v>6</v>
      </c>
      <c r="V40" s="47">
        <f t="shared" ca="1" si="8"/>
        <v>0</v>
      </c>
      <c r="W40" s="47">
        <f t="shared" ca="1" si="25"/>
        <v>13</v>
      </c>
      <c r="X40" s="47" t="str">
        <f t="shared" ca="1" si="9"/>
        <v>COVER</v>
      </c>
      <c r="Y40" s="47">
        <f t="shared" ca="1" si="10"/>
        <v>0</v>
      </c>
      <c r="Z40" s="47">
        <f ca="1">IF(AND(S40=$A$31,O40&lt;1),0,S40)</f>
        <v>0</v>
      </c>
      <c r="AA40" s="47">
        <f ca="1">IF(AND(Y40=$A$30,U40&lt;1),0,Y40)</f>
        <v>0</v>
      </c>
      <c r="AB40" s="47" t="str">
        <f t="shared" ca="1" si="11"/>
        <v/>
      </c>
      <c r="AC40" s="47" t="str">
        <f t="shared" ca="1" si="12"/>
        <v/>
      </c>
      <c r="AD40" s="47" t="str">
        <f t="shared" ca="1" si="13"/>
        <v/>
      </c>
      <c r="AE40" s="47" t="str">
        <f t="shared" ca="1" si="14"/>
        <v/>
      </c>
      <c r="AF40" s="47" t="str">
        <f t="shared" ca="1" si="15"/>
        <v/>
      </c>
      <c r="AG40" s="47" t="str">
        <f t="shared" ca="1" si="16"/>
        <v/>
      </c>
      <c r="AH40" s="47" t="str">
        <f t="shared" ca="1" si="17"/>
        <v/>
      </c>
      <c r="AI40" s="47" t="str">
        <f t="shared" ca="1" si="18"/>
        <v/>
      </c>
      <c r="AJ40" s="47">
        <f t="shared" ca="1" si="19"/>
        <v>0</v>
      </c>
      <c r="AK40" s="47">
        <f t="shared" ca="1" si="26"/>
        <v>5</v>
      </c>
      <c r="AL40" s="47">
        <f t="shared" ca="1" si="20"/>
        <v>0</v>
      </c>
      <c r="AM40" s="47">
        <f t="shared" ca="1" si="27"/>
        <v>5</v>
      </c>
      <c r="AN40" s="47" t="str">
        <f ca="1">IF(OR(AG40&lt;&gt;"",AI40&lt;&gt;""),E40,"")</f>
        <v/>
      </c>
      <c r="AO40" s="47" t="str">
        <f ca="1">IF(OR(AG40&lt;&gt;"",AI40&lt;&gt;""),F40,"")</f>
        <v/>
      </c>
      <c r="AP40" s="38" t="str">
        <f ca="1">IF(OR(AG40&lt;&gt;"",AI40&lt;&gt;""),D40,"")</f>
        <v/>
      </c>
      <c r="AQ40" s="31"/>
    </row>
    <row r="41" spans="3:43" x14ac:dyDescent="0.3">
      <c r="C41" s="35">
        <f ca="1">INDIRECT($AT$3&amp;$AT$4)</f>
        <v>40</v>
      </c>
      <c r="D41" s="37">
        <f ca="1">VLOOKUP(C41,INDIRECT($AT$3&amp;$AT$5),4,FALSE)</f>
        <v>41330</v>
      </c>
      <c r="E41" s="11">
        <f ca="1">VLOOKUP(C41,INDIRECT($AU$3&amp;$AT$5),10,FALSE)</f>
        <v>656.45</v>
      </c>
      <c r="F41" s="11">
        <f ca="1">VLOOKUP(C41,INDIRECT($AT$3&amp;$AT$5),10,FALSE)</f>
        <v>802.05</v>
      </c>
      <c r="G41" s="41">
        <f t="shared" ca="1" si="0"/>
        <v>0.8184651829686429</v>
      </c>
      <c r="H41" s="41">
        <f t="shared" ca="1" si="2"/>
        <v>0.82316957837531857</v>
      </c>
      <c r="I41" s="43">
        <f t="shared" ca="1" si="3"/>
        <v>6.0928957139353207E-3</v>
      </c>
      <c r="J41" s="41">
        <f t="shared" ca="1" si="28"/>
        <v>0.82926247408925391</v>
      </c>
      <c r="K41" s="41">
        <f t="shared" ca="1" si="29"/>
        <v>0.81707668266138322</v>
      </c>
      <c r="L41" s="45" t="str">
        <f ca="1">IF(C41-1&gt;=$A$2,IF(G41&gt;J41,$A$28,IF(G41&lt;K41,$A$29,"")),"")</f>
        <v/>
      </c>
      <c r="M41" s="48" t="str">
        <f ca="1">IF(C41-1&gt;=$A$2,IF(G41&lt;H41,$A$30,IF(G41&gt;H41,$A$31,"")),"")</f>
        <v>COVER</v>
      </c>
      <c r="N41" s="47">
        <f t="shared" ca="1" si="4"/>
        <v>0</v>
      </c>
      <c r="O41" s="47">
        <f t="shared" ca="1" si="21"/>
        <v>3</v>
      </c>
      <c r="P41" s="47">
        <f t="shared" ca="1" si="5"/>
        <v>0</v>
      </c>
      <c r="Q41" s="47">
        <f t="shared" ca="1" si="22"/>
        <v>16</v>
      </c>
      <c r="R41" s="47" t="str">
        <f t="shared" ca="1" si="23"/>
        <v>SELL</v>
      </c>
      <c r="S41" s="47">
        <f t="shared" ca="1" si="6"/>
        <v>0</v>
      </c>
      <c r="T41" s="47">
        <f t="shared" ca="1" si="7"/>
        <v>0</v>
      </c>
      <c r="U41" s="47">
        <f t="shared" ca="1" si="24"/>
        <v>6</v>
      </c>
      <c r="V41" s="47">
        <f t="shared" ca="1" si="8"/>
        <v>1</v>
      </c>
      <c r="W41" s="47">
        <f t="shared" ca="1" si="25"/>
        <v>14</v>
      </c>
      <c r="X41" s="47" t="str">
        <f t="shared" ca="1" si="9"/>
        <v>COVER</v>
      </c>
      <c r="Y41" s="47">
        <f t="shared" ca="1" si="10"/>
        <v>0</v>
      </c>
      <c r="Z41" s="47">
        <f ca="1">IF(AND(S41=$A$31,O41&lt;1),0,S41)</f>
        <v>0</v>
      </c>
      <c r="AA41" s="47">
        <f ca="1">IF(AND(Y41=$A$30,U41&lt;1),0,Y41)</f>
        <v>0</v>
      </c>
      <c r="AB41" s="47" t="str">
        <f t="shared" ca="1" si="11"/>
        <v/>
      </c>
      <c r="AC41" s="47" t="str">
        <f t="shared" ca="1" si="12"/>
        <v/>
      </c>
      <c r="AD41" s="47" t="str">
        <f t="shared" ca="1" si="13"/>
        <v/>
      </c>
      <c r="AE41" s="47" t="str">
        <f t="shared" ca="1" si="14"/>
        <v/>
      </c>
      <c r="AF41" s="47" t="str">
        <f t="shared" ca="1" si="15"/>
        <v/>
      </c>
      <c r="AG41" s="47" t="str">
        <f t="shared" ca="1" si="16"/>
        <v/>
      </c>
      <c r="AH41" s="47" t="str">
        <f t="shared" ca="1" si="17"/>
        <v/>
      </c>
      <c r="AI41" s="47" t="str">
        <f t="shared" ca="1" si="18"/>
        <v/>
      </c>
      <c r="AJ41" s="47">
        <f t="shared" ca="1" si="19"/>
        <v>0</v>
      </c>
      <c r="AK41" s="47">
        <f t="shared" ca="1" si="26"/>
        <v>5</v>
      </c>
      <c r="AL41" s="47">
        <f t="shared" ca="1" si="20"/>
        <v>0</v>
      </c>
      <c r="AM41" s="47">
        <f t="shared" ca="1" si="27"/>
        <v>5</v>
      </c>
      <c r="AN41" s="47" t="str">
        <f ca="1">IF(OR(AG41&lt;&gt;"",AI41&lt;&gt;""),E41,"")</f>
        <v/>
      </c>
      <c r="AO41" s="47" t="str">
        <f ca="1">IF(OR(AG41&lt;&gt;"",AI41&lt;&gt;""),F41,"")</f>
        <v/>
      </c>
      <c r="AP41" s="38" t="str">
        <f ca="1">IF(OR(AG41&lt;&gt;"",AI41&lt;&gt;""),D41,"")</f>
        <v/>
      </c>
      <c r="AQ41" s="31"/>
    </row>
    <row r="42" spans="3:43" x14ac:dyDescent="0.3">
      <c r="C42" s="35">
        <f ca="1">INDIRECT($AT$3&amp;$AT$4)</f>
        <v>41</v>
      </c>
      <c r="D42" s="37">
        <f ca="1">VLOOKUP(C42,INDIRECT($AT$3&amp;$AT$5),4,FALSE)</f>
        <v>41331</v>
      </c>
      <c r="E42" s="11">
        <f ca="1">VLOOKUP(C42,INDIRECT($AU$3&amp;$AT$5),10,FALSE)</f>
        <v>651.25</v>
      </c>
      <c r="F42" s="11">
        <f ca="1">VLOOKUP(C42,INDIRECT($AT$3&amp;$AT$5),10,FALSE)</f>
        <v>771.55</v>
      </c>
      <c r="G42" s="41">
        <f t="shared" ca="1" si="0"/>
        <v>0.84408009850301347</v>
      </c>
      <c r="H42" s="41">
        <f t="shared" ca="1" si="2"/>
        <v>0.82446914244850844</v>
      </c>
      <c r="I42" s="43">
        <f t="shared" ca="1" si="3"/>
        <v>8.7675301981896166E-3</v>
      </c>
      <c r="J42" s="41">
        <f t="shared" ca="1" si="28"/>
        <v>0.8332366726466981</v>
      </c>
      <c r="K42" s="41">
        <f t="shared" ca="1" si="29"/>
        <v>0.81570161225031879</v>
      </c>
      <c r="L42" s="45" t="str">
        <f ca="1">IF(C42-1&gt;=$A$2,IF(G42&gt;J42,$A$28,IF(G42&lt;K42,$A$29,"")),"")</f>
        <v>SHORT</v>
      </c>
      <c r="M42" s="48" t="str">
        <f ca="1">IF(C42-1&gt;=$A$2,IF(G42&lt;H42,$A$30,IF(G42&gt;H42,$A$31,"")),"")</f>
        <v>SELL</v>
      </c>
      <c r="N42" s="47">
        <f t="shared" ca="1" si="4"/>
        <v>0</v>
      </c>
      <c r="O42" s="47">
        <f t="shared" ca="1" si="21"/>
        <v>3</v>
      </c>
      <c r="P42" s="47">
        <f t="shared" ca="1" si="5"/>
        <v>1</v>
      </c>
      <c r="Q42" s="47">
        <f t="shared" ca="1" si="22"/>
        <v>17</v>
      </c>
      <c r="R42" s="47" t="str">
        <f t="shared" ca="1" si="23"/>
        <v>SELL</v>
      </c>
      <c r="S42" s="47">
        <f t="shared" ca="1" si="6"/>
        <v>0</v>
      </c>
      <c r="T42" s="47">
        <f t="shared" ca="1" si="7"/>
        <v>1</v>
      </c>
      <c r="U42" s="47">
        <f t="shared" ca="1" si="24"/>
        <v>7</v>
      </c>
      <c r="V42" s="47">
        <f t="shared" ca="1" si="8"/>
        <v>0</v>
      </c>
      <c r="W42" s="47">
        <f t="shared" ca="1" si="25"/>
        <v>14</v>
      </c>
      <c r="X42" s="47" t="str">
        <f t="shared" ca="1" si="9"/>
        <v>SHORT</v>
      </c>
      <c r="Y42" s="47" t="str">
        <f t="shared" ca="1" si="10"/>
        <v>SHORT</v>
      </c>
      <c r="Z42" s="47">
        <f ca="1">IF(AND(S42=$A$31,O42&lt;1),0,S42)</f>
        <v>0</v>
      </c>
      <c r="AA42" s="47" t="str">
        <f ca="1">IF(AND(Y42=$A$30,U42&lt;1),0,Y42)</f>
        <v>SHORT</v>
      </c>
      <c r="AB42" s="47" t="str">
        <f t="shared" ca="1" si="11"/>
        <v/>
      </c>
      <c r="AC42" s="47" t="str">
        <f t="shared" ca="1" si="12"/>
        <v/>
      </c>
      <c r="AD42" s="47" t="str">
        <f t="shared" ca="1" si="13"/>
        <v>SHORT</v>
      </c>
      <c r="AE42" s="47" t="str">
        <f t="shared" ca="1" si="14"/>
        <v/>
      </c>
      <c r="AF42" s="47">
        <f t="shared" ca="1" si="15"/>
        <v>6</v>
      </c>
      <c r="AG42" s="47" t="str">
        <f t="shared" ca="1" si="16"/>
        <v>SHORT</v>
      </c>
      <c r="AH42" s="47" t="str">
        <f t="shared" ca="1" si="17"/>
        <v/>
      </c>
      <c r="AI42" s="47" t="str">
        <f t="shared" ca="1" si="18"/>
        <v/>
      </c>
      <c r="AJ42" s="47">
        <f t="shared" ca="1" si="19"/>
        <v>1</v>
      </c>
      <c r="AK42" s="47">
        <f t="shared" ca="1" si="26"/>
        <v>6</v>
      </c>
      <c r="AL42" s="47">
        <f t="shared" ca="1" si="20"/>
        <v>0</v>
      </c>
      <c r="AM42" s="47">
        <f t="shared" ca="1" si="27"/>
        <v>5</v>
      </c>
      <c r="AN42" s="47">
        <f ca="1">IF(OR(AG42&lt;&gt;"",AI42&lt;&gt;""),E42,"")</f>
        <v>651.25</v>
      </c>
      <c r="AO42" s="47">
        <f ca="1">IF(OR(AG42&lt;&gt;"",AI42&lt;&gt;""),F42,"")</f>
        <v>771.55</v>
      </c>
      <c r="AP42" s="38">
        <f ca="1">IF(OR(AG42&lt;&gt;"",AI42&lt;&gt;""),D42,"")</f>
        <v>41331</v>
      </c>
      <c r="AQ42" s="31"/>
    </row>
    <row r="43" spans="3:43" x14ac:dyDescent="0.3">
      <c r="C43" s="35">
        <f ca="1">INDIRECT($AT$3&amp;$AT$4)</f>
        <v>42</v>
      </c>
      <c r="D43" s="37">
        <f ca="1">VLOOKUP(C43,INDIRECT($AT$3&amp;$AT$5),4,FALSE)</f>
        <v>41332</v>
      </c>
      <c r="E43" s="11">
        <f ca="1">VLOOKUP(C43,INDIRECT($AU$3&amp;$AT$5),10,FALSE)</f>
        <v>642.75</v>
      </c>
      <c r="F43" s="11">
        <f ca="1">VLOOKUP(C43,INDIRECT($AT$3&amp;$AT$5),10,FALSE)</f>
        <v>779.35</v>
      </c>
      <c r="G43" s="41">
        <f t="shared" ca="1" si="0"/>
        <v>0.82472573298261365</v>
      </c>
      <c r="H43" s="41">
        <f t="shared" ca="1" si="2"/>
        <v>0.82544478323143244</v>
      </c>
      <c r="I43" s="43">
        <f t="shared" ca="1" si="3"/>
        <v>8.1112187923320089E-3</v>
      </c>
      <c r="J43" s="41">
        <f t="shared" ca="1" si="28"/>
        <v>0.83355600202376445</v>
      </c>
      <c r="K43" s="41">
        <f t="shared" ca="1" si="29"/>
        <v>0.81733356443910044</v>
      </c>
      <c r="L43" s="45" t="str">
        <f ca="1">IF(C43-1&gt;=$A$2,IF(G43&gt;J43,$A$28,IF(G43&lt;K43,$A$29,"")),"")</f>
        <v/>
      </c>
      <c r="M43" s="48" t="str">
        <f ca="1">IF(C43-1&gt;=$A$2,IF(G43&lt;H43,$A$30,IF(G43&gt;H43,$A$31,"")),"")</f>
        <v>COVER</v>
      </c>
      <c r="N43" s="47">
        <f t="shared" ca="1" si="4"/>
        <v>0</v>
      </c>
      <c r="O43" s="47">
        <f t="shared" ca="1" si="21"/>
        <v>3</v>
      </c>
      <c r="P43" s="47">
        <f t="shared" ca="1" si="5"/>
        <v>0</v>
      </c>
      <c r="Q43" s="47">
        <f t="shared" ca="1" si="22"/>
        <v>17</v>
      </c>
      <c r="R43" s="47" t="str">
        <f t="shared" ca="1" si="23"/>
        <v>SELL</v>
      </c>
      <c r="S43" s="47">
        <f t="shared" ca="1" si="6"/>
        <v>0</v>
      </c>
      <c r="T43" s="47">
        <f t="shared" ca="1" si="7"/>
        <v>0</v>
      </c>
      <c r="U43" s="47">
        <f t="shared" ca="1" si="24"/>
        <v>7</v>
      </c>
      <c r="V43" s="47">
        <f t="shared" ca="1" si="8"/>
        <v>1</v>
      </c>
      <c r="W43" s="47">
        <f t="shared" ca="1" si="25"/>
        <v>15</v>
      </c>
      <c r="X43" s="47" t="str">
        <f t="shared" ca="1" si="9"/>
        <v>COVER</v>
      </c>
      <c r="Y43" s="47" t="str">
        <f t="shared" ca="1" si="10"/>
        <v>COVER</v>
      </c>
      <c r="Z43" s="47">
        <f ca="1">IF(AND(S43=$A$31,O43&lt;1),0,S43)</f>
        <v>0</v>
      </c>
      <c r="AA43" s="47" t="str">
        <f ca="1">IF(AND(Y43=$A$30,U43&lt;1),0,Y43)</f>
        <v>COVER</v>
      </c>
      <c r="AB43" s="47" t="str">
        <f t="shared" ca="1" si="11"/>
        <v/>
      </c>
      <c r="AC43" s="47" t="str">
        <f t="shared" ca="1" si="12"/>
        <v/>
      </c>
      <c r="AD43" s="47" t="str">
        <f t="shared" ca="1" si="13"/>
        <v/>
      </c>
      <c r="AE43" s="47" t="str">
        <f t="shared" ca="1" si="14"/>
        <v>COVER</v>
      </c>
      <c r="AF43" s="47" t="str">
        <f t="shared" ca="1" si="15"/>
        <v/>
      </c>
      <c r="AG43" s="47" t="str">
        <f t="shared" ca="1" si="16"/>
        <v/>
      </c>
      <c r="AH43" s="47">
        <f t="shared" ca="1" si="17"/>
        <v>6</v>
      </c>
      <c r="AI43" s="47" t="str">
        <f t="shared" ca="1" si="18"/>
        <v>COVER</v>
      </c>
      <c r="AJ43" s="47">
        <f t="shared" ca="1" si="19"/>
        <v>0</v>
      </c>
      <c r="AK43" s="47">
        <f t="shared" ca="1" si="26"/>
        <v>6</v>
      </c>
      <c r="AL43" s="47">
        <f t="shared" ca="1" si="20"/>
        <v>1</v>
      </c>
      <c r="AM43" s="47">
        <f t="shared" ca="1" si="27"/>
        <v>6</v>
      </c>
      <c r="AN43" s="47">
        <f ca="1">IF(OR(AG43&lt;&gt;"",AI43&lt;&gt;""),E43,"")</f>
        <v>642.75</v>
      </c>
      <c r="AO43" s="47">
        <f ca="1">IF(OR(AG43&lt;&gt;"",AI43&lt;&gt;""),F43,"")</f>
        <v>779.35</v>
      </c>
      <c r="AP43" s="38">
        <f ca="1">IF(OR(AG43&lt;&gt;"",AI43&lt;&gt;""),D43,"")</f>
        <v>41332</v>
      </c>
      <c r="AQ43" s="31"/>
    </row>
    <row r="44" spans="3:43" x14ac:dyDescent="0.3">
      <c r="C44" s="35">
        <f ca="1">INDIRECT($AT$3&amp;$AT$4)</f>
        <v>43</v>
      </c>
      <c r="D44" s="37">
        <f ca="1">VLOOKUP(C44,INDIRECT($AT$3&amp;$AT$5),4,FALSE)</f>
        <v>41333</v>
      </c>
      <c r="E44" s="11">
        <f ca="1">VLOOKUP(C44,INDIRECT($AU$3&amp;$AT$5),10,FALSE)</f>
        <v>625.35</v>
      </c>
      <c r="F44" s="11">
        <f ca="1">VLOOKUP(C44,INDIRECT($AT$3&amp;$AT$5),10,FALSE)</f>
        <v>757.65</v>
      </c>
      <c r="G44" s="41">
        <f t="shared" ca="1" si="0"/>
        <v>0.82538111265096026</v>
      </c>
      <c r="H44" s="41">
        <f t="shared" ca="1" si="2"/>
        <v>0.82530707974524198</v>
      </c>
      <c r="I44" s="43">
        <f t="shared" ca="1" si="3"/>
        <v>8.0981228166347695E-3</v>
      </c>
      <c r="J44" s="41">
        <f t="shared" ca="1" si="28"/>
        <v>0.83340520256187678</v>
      </c>
      <c r="K44" s="41">
        <f t="shared" ca="1" si="29"/>
        <v>0.81720895692860718</v>
      </c>
      <c r="L44" s="45" t="str">
        <f ca="1">IF(C44-1&gt;=$A$2,IF(G44&gt;J44,$A$28,IF(G44&lt;K44,$A$29,"")),"")</f>
        <v/>
      </c>
      <c r="M44" s="48" t="str">
        <f ca="1">IF(C44-1&gt;=$A$2,IF(G44&lt;H44,$A$30,IF(G44&gt;H44,$A$31,"")),"")</f>
        <v>SELL</v>
      </c>
      <c r="N44" s="47">
        <f t="shared" ca="1" si="4"/>
        <v>0</v>
      </c>
      <c r="O44" s="47">
        <f t="shared" ca="1" si="21"/>
        <v>3</v>
      </c>
      <c r="P44" s="47">
        <f t="shared" ca="1" si="5"/>
        <v>1</v>
      </c>
      <c r="Q44" s="47">
        <f t="shared" ca="1" si="22"/>
        <v>18</v>
      </c>
      <c r="R44" s="47" t="str">
        <f t="shared" ca="1" si="23"/>
        <v>SELL</v>
      </c>
      <c r="S44" s="47">
        <f t="shared" ca="1" si="6"/>
        <v>0</v>
      </c>
      <c r="T44" s="47">
        <f t="shared" ca="1" si="7"/>
        <v>0</v>
      </c>
      <c r="U44" s="47">
        <f t="shared" ca="1" si="24"/>
        <v>7</v>
      </c>
      <c r="V44" s="47">
        <f t="shared" ca="1" si="8"/>
        <v>0</v>
      </c>
      <c r="W44" s="47">
        <f t="shared" ca="1" si="25"/>
        <v>15</v>
      </c>
      <c r="X44" s="47" t="str">
        <f t="shared" ca="1" si="9"/>
        <v>COVER</v>
      </c>
      <c r="Y44" s="47">
        <f t="shared" ca="1" si="10"/>
        <v>0</v>
      </c>
      <c r="Z44" s="47">
        <f ca="1">IF(AND(S44=$A$31,O44&lt;1),0,S44)</f>
        <v>0</v>
      </c>
      <c r="AA44" s="47">
        <f ca="1">IF(AND(Y44=$A$30,U44&lt;1),0,Y44)</f>
        <v>0</v>
      </c>
      <c r="AB44" s="47" t="str">
        <f t="shared" ca="1" si="11"/>
        <v/>
      </c>
      <c r="AC44" s="47" t="str">
        <f t="shared" ca="1" si="12"/>
        <v/>
      </c>
      <c r="AD44" s="47" t="str">
        <f t="shared" ca="1" si="13"/>
        <v/>
      </c>
      <c r="AE44" s="47" t="str">
        <f t="shared" ca="1" si="14"/>
        <v/>
      </c>
      <c r="AF44" s="47" t="str">
        <f t="shared" ca="1" si="15"/>
        <v/>
      </c>
      <c r="AG44" s="47" t="str">
        <f t="shared" ca="1" si="16"/>
        <v/>
      </c>
      <c r="AH44" s="47" t="str">
        <f t="shared" ca="1" si="17"/>
        <v/>
      </c>
      <c r="AI44" s="47" t="str">
        <f t="shared" ca="1" si="18"/>
        <v/>
      </c>
      <c r="AJ44" s="47">
        <f t="shared" ca="1" si="19"/>
        <v>0</v>
      </c>
      <c r="AK44" s="47">
        <f t="shared" ca="1" si="26"/>
        <v>6</v>
      </c>
      <c r="AL44" s="47">
        <f t="shared" ca="1" si="20"/>
        <v>0</v>
      </c>
      <c r="AM44" s="47">
        <f t="shared" ca="1" si="27"/>
        <v>6</v>
      </c>
      <c r="AN44" s="47" t="str">
        <f ca="1">IF(OR(AG44&lt;&gt;"",AI44&lt;&gt;""),E44,"")</f>
        <v/>
      </c>
      <c r="AO44" s="47" t="str">
        <f ca="1">IF(OR(AG44&lt;&gt;"",AI44&lt;&gt;""),F44,"")</f>
        <v/>
      </c>
      <c r="AP44" s="38" t="str">
        <f ca="1">IF(OR(AG44&lt;&gt;"",AI44&lt;&gt;""),D44,"")</f>
        <v/>
      </c>
      <c r="AQ44" s="31"/>
    </row>
    <row r="45" spans="3:43" x14ac:dyDescent="0.3">
      <c r="C45" s="35">
        <f ca="1">INDIRECT($AT$3&amp;$AT$4)</f>
        <v>44</v>
      </c>
      <c r="D45" s="37">
        <f ca="1">VLOOKUP(C45,INDIRECT($AT$3&amp;$AT$5),4,FALSE)</f>
        <v>41334</v>
      </c>
      <c r="E45" s="11">
        <f ca="1">VLOOKUP(C45,INDIRECT($AU$3&amp;$AT$5),10,FALSE)</f>
        <v>622.5</v>
      </c>
      <c r="F45" s="11">
        <f ca="1">VLOOKUP(C45,INDIRECT($AT$3&amp;$AT$5),10,FALSE)</f>
        <v>777.5</v>
      </c>
      <c r="G45" s="41">
        <f t="shared" ca="1" si="0"/>
        <v>0.80064308681672025</v>
      </c>
      <c r="H45" s="41">
        <f t="shared" ca="1" si="2"/>
        <v>0.82203805509358074</v>
      </c>
      <c r="I45" s="43">
        <f t="shared" ca="1" si="3"/>
        <v>1.0683543508935368E-2</v>
      </c>
      <c r="J45" s="41">
        <f t="shared" ca="1" si="28"/>
        <v>0.83272159860251616</v>
      </c>
      <c r="K45" s="41">
        <f t="shared" ca="1" si="29"/>
        <v>0.81135451158464533</v>
      </c>
      <c r="L45" s="45" t="str">
        <f ca="1">IF(C45-1&gt;=$A$2,IF(G45&gt;J45,$A$28,IF(G45&lt;K45,$A$29,"")),"")</f>
        <v>BUY</v>
      </c>
      <c r="M45" s="48" t="str">
        <f ca="1">IF(C45-1&gt;=$A$2,IF(G45&lt;H45,$A$30,IF(G45&gt;H45,$A$31,"")),"")</f>
        <v>COVER</v>
      </c>
      <c r="N45" s="47">
        <f t="shared" ca="1" si="4"/>
        <v>1</v>
      </c>
      <c r="O45" s="47">
        <f t="shared" ca="1" si="21"/>
        <v>4</v>
      </c>
      <c r="P45" s="47">
        <f t="shared" ca="1" si="5"/>
        <v>0</v>
      </c>
      <c r="Q45" s="47">
        <f t="shared" ca="1" si="22"/>
        <v>18</v>
      </c>
      <c r="R45" s="47" t="str">
        <f t="shared" ca="1" si="23"/>
        <v>BUY</v>
      </c>
      <c r="S45" s="47" t="str">
        <f t="shared" ca="1" si="6"/>
        <v>BUY</v>
      </c>
      <c r="T45" s="47">
        <f t="shared" ca="1" si="7"/>
        <v>0</v>
      </c>
      <c r="U45" s="47">
        <f t="shared" ca="1" si="24"/>
        <v>7</v>
      </c>
      <c r="V45" s="47">
        <f t="shared" ca="1" si="8"/>
        <v>1</v>
      </c>
      <c r="W45" s="47">
        <f t="shared" ca="1" si="25"/>
        <v>16</v>
      </c>
      <c r="X45" s="47" t="str">
        <f t="shared" ca="1" si="9"/>
        <v>COVER</v>
      </c>
      <c r="Y45" s="47">
        <f t="shared" ca="1" si="10"/>
        <v>0</v>
      </c>
      <c r="Z45" s="47" t="str">
        <f ca="1">IF(AND(S45=$A$31,O45&lt;1),0,S45)</f>
        <v>BUY</v>
      </c>
      <c r="AA45" s="47">
        <f ca="1">IF(AND(Y45=$A$30,U45&lt;1),0,Y45)</f>
        <v>0</v>
      </c>
      <c r="AB45" s="47" t="str">
        <f t="shared" ca="1" si="11"/>
        <v>BUY</v>
      </c>
      <c r="AC45" s="47" t="str">
        <f t="shared" ca="1" si="12"/>
        <v/>
      </c>
      <c r="AD45" s="47" t="str">
        <f t="shared" ca="1" si="13"/>
        <v/>
      </c>
      <c r="AE45" s="47" t="str">
        <f t="shared" ca="1" si="14"/>
        <v/>
      </c>
      <c r="AF45" s="47">
        <f t="shared" ca="1" si="15"/>
        <v>7</v>
      </c>
      <c r="AG45" s="47" t="str">
        <f t="shared" ca="1" si="16"/>
        <v>BUY</v>
      </c>
      <c r="AH45" s="47" t="str">
        <f t="shared" ca="1" si="17"/>
        <v/>
      </c>
      <c r="AI45" s="47" t="str">
        <f t="shared" ca="1" si="18"/>
        <v/>
      </c>
      <c r="AJ45" s="47">
        <f t="shared" ca="1" si="19"/>
        <v>1</v>
      </c>
      <c r="AK45" s="47">
        <f t="shared" ca="1" si="26"/>
        <v>7</v>
      </c>
      <c r="AL45" s="47">
        <f t="shared" ca="1" si="20"/>
        <v>0</v>
      </c>
      <c r="AM45" s="47">
        <f t="shared" ca="1" si="27"/>
        <v>6</v>
      </c>
      <c r="AN45" s="47">
        <f ca="1">IF(OR(AG45&lt;&gt;"",AI45&lt;&gt;""),E45,"")</f>
        <v>622.5</v>
      </c>
      <c r="AO45" s="47">
        <f ca="1">IF(OR(AG45&lt;&gt;"",AI45&lt;&gt;""),F45,"")</f>
        <v>777.5</v>
      </c>
      <c r="AP45" s="38">
        <f ca="1">IF(OR(AG45&lt;&gt;"",AI45&lt;&gt;""),D45,"")</f>
        <v>41334</v>
      </c>
      <c r="AQ45" s="31"/>
    </row>
    <row r="46" spans="3:43" x14ac:dyDescent="0.3">
      <c r="C46" s="35">
        <f ca="1">INDIRECT($AT$3&amp;$AT$4)</f>
        <v>45</v>
      </c>
      <c r="D46" s="37">
        <f ca="1">VLOOKUP(C46,INDIRECT($AT$3&amp;$AT$5),4,FALSE)</f>
        <v>41337</v>
      </c>
      <c r="E46" s="11">
        <f ca="1">VLOOKUP(C46,INDIRECT($AU$3&amp;$AT$5),10,FALSE)</f>
        <v>627.65</v>
      </c>
      <c r="F46" s="11">
        <f ca="1">VLOOKUP(C46,INDIRECT($AT$3&amp;$AT$5),10,FALSE)</f>
        <v>773.8</v>
      </c>
      <c r="G46" s="41">
        <f t="shared" ca="1" si="0"/>
        <v>0.81112690617730676</v>
      </c>
      <c r="H46" s="41">
        <f t="shared" ca="1" si="2"/>
        <v>0.82115668906748829</v>
      </c>
      <c r="I46" s="43">
        <f t="shared" ca="1" si="3"/>
        <v>1.1225608463885511E-2</v>
      </c>
      <c r="J46" s="41">
        <f t="shared" ca="1" si="28"/>
        <v>0.83238229753137383</v>
      </c>
      <c r="K46" s="41">
        <f t="shared" ca="1" si="29"/>
        <v>0.80993108060360275</v>
      </c>
      <c r="L46" s="45" t="str">
        <f ca="1">IF(C46-1&gt;=$A$2,IF(G46&gt;J46,$A$28,IF(G46&lt;K46,$A$29,"")),"")</f>
        <v/>
      </c>
      <c r="M46" s="48" t="str">
        <f ca="1">IF(C46-1&gt;=$A$2,IF(G46&lt;H46,$A$30,IF(G46&gt;H46,$A$31,"")),"")</f>
        <v>COVER</v>
      </c>
      <c r="N46" s="47">
        <f t="shared" ca="1" si="4"/>
        <v>0</v>
      </c>
      <c r="O46" s="47">
        <f t="shared" ca="1" si="21"/>
        <v>4</v>
      </c>
      <c r="P46" s="47">
        <f t="shared" ca="1" si="5"/>
        <v>0</v>
      </c>
      <c r="Q46" s="47">
        <f t="shared" ca="1" si="22"/>
        <v>18</v>
      </c>
      <c r="R46" s="47" t="str">
        <f t="shared" ca="1" si="23"/>
        <v>BUY</v>
      </c>
      <c r="S46" s="47">
        <f t="shared" ca="1" si="6"/>
        <v>0</v>
      </c>
      <c r="T46" s="47">
        <f t="shared" ca="1" si="7"/>
        <v>0</v>
      </c>
      <c r="U46" s="47">
        <f t="shared" ca="1" si="24"/>
        <v>7</v>
      </c>
      <c r="V46" s="47">
        <f t="shared" ca="1" si="8"/>
        <v>1</v>
      </c>
      <c r="W46" s="47">
        <f t="shared" ca="1" si="25"/>
        <v>17</v>
      </c>
      <c r="X46" s="47" t="str">
        <f t="shared" ca="1" si="9"/>
        <v>COVER</v>
      </c>
      <c r="Y46" s="47">
        <f t="shared" ca="1" si="10"/>
        <v>0</v>
      </c>
      <c r="Z46" s="47">
        <f ca="1">IF(AND(S46=$A$31,O46&lt;1),0,S46)</f>
        <v>0</v>
      </c>
      <c r="AA46" s="47">
        <f ca="1">IF(AND(Y46=$A$30,U46&lt;1),0,Y46)</f>
        <v>0</v>
      </c>
      <c r="AB46" s="47" t="str">
        <f t="shared" ca="1" si="11"/>
        <v/>
      </c>
      <c r="AC46" s="47" t="str">
        <f t="shared" ca="1" si="12"/>
        <v/>
      </c>
      <c r="AD46" s="47" t="str">
        <f t="shared" ca="1" si="13"/>
        <v/>
      </c>
      <c r="AE46" s="47" t="str">
        <f t="shared" ca="1" si="14"/>
        <v/>
      </c>
      <c r="AF46" s="47" t="str">
        <f t="shared" ca="1" si="15"/>
        <v/>
      </c>
      <c r="AG46" s="47" t="str">
        <f t="shared" ca="1" si="16"/>
        <v/>
      </c>
      <c r="AH46" s="47" t="str">
        <f t="shared" ca="1" si="17"/>
        <v/>
      </c>
      <c r="AI46" s="47" t="str">
        <f t="shared" ca="1" si="18"/>
        <v/>
      </c>
      <c r="AJ46" s="47">
        <f t="shared" ca="1" si="19"/>
        <v>0</v>
      </c>
      <c r="AK46" s="47">
        <f t="shared" ca="1" si="26"/>
        <v>7</v>
      </c>
      <c r="AL46" s="47">
        <f t="shared" ca="1" si="20"/>
        <v>0</v>
      </c>
      <c r="AM46" s="47">
        <f t="shared" ca="1" si="27"/>
        <v>6</v>
      </c>
      <c r="AN46" s="47" t="str">
        <f ca="1">IF(OR(AG46&lt;&gt;"",AI46&lt;&gt;""),E46,"")</f>
        <v/>
      </c>
      <c r="AO46" s="47" t="str">
        <f ca="1">IF(OR(AG46&lt;&gt;"",AI46&lt;&gt;""),F46,"")</f>
        <v/>
      </c>
      <c r="AP46" s="38" t="str">
        <f ca="1">IF(OR(AG46&lt;&gt;"",AI46&lt;&gt;""),D46,"")</f>
        <v/>
      </c>
      <c r="AQ46" s="31"/>
    </row>
    <row r="47" spans="3:43" x14ac:dyDescent="0.3">
      <c r="C47" s="35">
        <f ca="1">INDIRECT($AT$3&amp;$AT$4)</f>
        <v>46</v>
      </c>
      <c r="D47" s="37">
        <f ca="1">VLOOKUP(C47,INDIRECT($AT$3&amp;$AT$5),4,FALSE)</f>
        <v>41338</v>
      </c>
      <c r="E47" s="11">
        <f ca="1">VLOOKUP(C47,INDIRECT($AU$3&amp;$AT$5),10,FALSE)</f>
        <v>632.95000000000005</v>
      </c>
      <c r="F47" s="11">
        <f ca="1">VLOOKUP(C47,INDIRECT($AT$3&amp;$AT$5),10,FALSE)</f>
        <v>773.1</v>
      </c>
      <c r="G47" s="41">
        <f t="shared" ca="1" si="0"/>
        <v>0.81871685422325702</v>
      </c>
      <c r="H47" s="41">
        <f t="shared" ca="1" si="2"/>
        <v>0.82108047237068116</v>
      </c>
      <c r="I47" s="43">
        <f t="shared" ca="1" si="3"/>
        <v>1.1240841720044458E-2</v>
      </c>
      <c r="J47" s="41">
        <f t="shared" ca="1" si="28"/>
        <v>0.83232131409072563</v>
      </c>
      <c r="K47" s="41">
        <f t="shared" ca="1" si="29"/>
        <v>0.80983963065063669</v>
      </c>
      <c r="L47" s="45" t="str">
        <f ca="1">IF(C47-1&gt;=$A$2,IF(G47&gt;J47,$A$28,IF(G47&lt;K47,$A$29,"")),"")</f>
        <v/>
      </c>
      <c r="M47" s="48" t="str">
        <f ca="1">IF(C47-1&gt;=$A$2,IF(G47&lt;H47,$A$30,IF(G47&gt;H47,$A$31,"")),"")</f>
        <v>COVER</v>
      </c>
      <c r="N47" s="47">
        <f t="shared" ca="1" si="4"/>
        <v>0</v>
      </c>
      <c r="O47" s="47">
        <f t="shared" ca="1" si="21"/>
        <v>4</v>
      </c>
      <c r="P47" s="47">
        <f t="shared" ca="1" si="5"/>
        <v>0</v>
      </c>
      <c r="Q47" s="47">
        <f t="shared" ca="1" si="22"/>
        <v>18</v>
      </c>
      <c r="R47" s="47" t="str">
        <f t="shared" ca="1" si="23"/>
        <v>BUY</v>
      </c>
      <c r="S47" s="47">
        <f t="shared" ca="1" si="6"/>
        <v>0</v>
      </c>
      <c r="T47" s="47">
        <f t="shared" ca="1" si="7"/>
        <v>0</v>
      </c>
      <c r="U47" s="47">
        <f t="shared" ca="1" si="24"/>
        <v>7</v>
      </c>
      <c r="V47" s="47">
        <f t="shared" ca="1" si="8"/>
        <v>1</v>
      </c>
      <c r="W47" s="47">
        <f t="shared" ca="1" si="25"/>
        <v>18</v>
      </c>
      <c r="X47" s="47" t="str">
        <f t="shared" ca="1" si="9"/>
        <v>COVER</v>
      </c>
      <c r="Y47" s="47">
        <f t="shared" ca="1" si="10"/>
        <v>0</v>
      </c>
      <c r="Z47" s="47">
        <f ca="1">IF(AND(S47=$A$31,O47&lt;1),0,S47)</f>
        <v>0</v>
      </c>
      <c r="AA47" s="47">
        <f ca="1">IF(AND(Y47=$A$30,U47&lt;1),0,Y47)</f>
        <v>0</v>
      </c>
      <c r="AB47" s="47" t="str">
        <f t="shared" ca="1" si="11"/>
        <v/>
      </c>
      <c r="AC47" s="47" t="str">
        <f t="shared" ca="1" si="12"/>
        <v/>
      </c>
      <c r="AD47" s="47" t="str">
        <f t="shared" ca="1" si="13"/>
        <v/>
      </c>
      <c r="AE47" s="47" t="str">
        <f t="shared" ca="1" si="14"/>
        <v/>
      </c>
      <c r="AF47" s="47" t="str">
        <f t="shared" ca="1" si="15"/>
        <v/>
      </c>
      <c r="AG47" s="47" t="str">
        <f t="shared" ca="1" si="16"/>
        <v/>
      </c>
      <c r="AH47" s="47" t="str">
        <f t="shared" ca="1" si="17"/>
        <v/>
      </c>
      <c r="AI47" s="47" t="str">
        <f t="shared" ca="1" si="18"/>
        <v/>
      </c>
      <c r="AJ47" s="47">
        <f t="shared" ca="1" si="19"/>
        <v>0</v>
      </c>
      <c r="AK47" s="47">
        <f t="shared" ca="1" si="26"/>
        <v>7</v>
      </c>
      <c r="AL47" s="47">
        <f t="shared" ca="1" si="20"/>
        <v>0</v>
      </c>
      <c r="AM47" s="47">
        <f t="shared" ca="1" si="27"/>
        <v>6</v>
      </c>
      <c r="AN47" s="47" t="str">
        <f ca="1">IF(OR(AG47&lt;&gt;"",AI47&lt;&gt;""),E47,"")</f>
        <v/>
      </c>
      <c r="AO47" s="47" t="str">
        <f ca="1">IF(OR(AG47&lt;&gt;"",AI47&lt;&gt;""),F47,"")</f>
        <v/>
      </c>
      <c r="AP47" s="38" t="str">
        <f ca="1">IF(OR(AG47&lt;&gt;"",AI47&lt;&gt;""),D47,"")</f>
        <v/>
      </c>
      <c r="AQ47" s="31"/>
    </row>
    <row r="48" spans="3:43" x14ac:dyDescent="0.3">
      <c r="C48" s="35">
        <f ca="1">INDIRECT($AT$3&amp;$AT$4)</f>
        <v>47</v>
      </c>
      <c r="D48" s="37">
        <f ca="1">VLOOKUP(C48,INDIRECT($AT$3&amp;$AT$5),4,FALSE)</f>
        <v>41339</v>
      </c>
      <c r="E48" s="11">
        <f ca="1">VLOOKUP(C48,INDIRECT($AU$3&amp;$AT$5),10,FALSE)</f>
        <v>630.5</v>
      </c>
      <c r="F48" s="11">
        <f ca="1">VLOOKUP(C48,INDIRECT($AT$3&amp;$AT$5),10,FALSE)</f>
        <v>774.3</v>
      </c>
      <c r="G48" s="41">
        <f t="shared" ca="1" si="0"/>
        <v>0.81428386930130447</v>
      </c>
      <c r="H48" s="41">
        <f t="shared" ca="1" si="2"/>
        <v>0.81991369092599464</v>
      </c>
      <c r="I48" s="43">
        <f t="shared" ca="1" si="3"/>
        <v>1.1284502779267496E-2</v>
      </c>
      <c r="J48" s="41">
        <f t="shared" ca="1" si="28"/>
        <v>0.83119819370526216</v>
      </c>
      <c r="K48" s="41">
        <f t="shared" ca="1" si="29"/>
        <v>0.80862918814672713</v>
      </c>
      <c r="L48" s="45" t="str">
        <f ca="1">IF(C48-1&gt;=$A$2,IF(G48&gt;J48,$A$28,IF(G48&lt;K48,$A$29,"")),"")</f>
        <v/>
      </c>
      <c r="M48" s="48" t="str">
        <f ca="1">IF(C48-1&gt;=$A$2,IF(G48&lt;H48,$A$30,IF(G48&gt;H48,$A$31,"")),"")</f>
        <v>COVER</v>
      </c>
      <c r="N48" s="47">
        <f t="shared" ca="1" si="4"/>
        <v>0</v>
      </c>
      <c r="O48" s="47">
        <f t="shared" ca="1" si="21"/>
        <v>4</v>
      </c>
      <c r="P48" s="47">
        <f t="shared" ca="1" si="5"/>
        <v>0</v>
      </c>
      <c r="Q48" s="47">
        <f t="shared" ca="1" si="22"/>
        <v>18</v>
      </c>
      <c r="R48" s="47" t="str">
        <f t="shared" ca="1" si="23"/>
        <v>BUY</v>
      </c>
      <c r="S48" s="47">
        <f t="shared" ca="1" si="6"/>
        <v>0</v>
      </c>
      <c r="T48" s="47">
        <f t="shared" ca="1" si="7"/>
        <v>0</v>
      </c>
      <c r="U48" s="47">
        <f t="shared" ca="1" si="24"/>
        <v>7</v>
      </c>
      <c r="V48" s="47">
        <f t="shared" ca="1" si="8"/>
        <v>1</v>
      </c>
      <c r="W48" s="47">
        <f t="shared" ca="1" si="25"/>
        <v>19</v>
      </c>
      <c r="X48" s="47" t="str">
        <f t="shared" ca="1" si="9"/>
        <v>COVER</v>
      </c>
      <c r="Y48" s="47">
        <f t="shared" ca="1" si="10"/>
        <v>0</v>
      </c>
      <c r="Z48" s="47">
        <f ca="1">IF(AND(S48=$A$31,O48&lt;1),0,S48)</f>
        <v>0</v>
      </c>
      <c r="AA48" s="47">
        <f ca="1">IF(AND(Y48=$A$30,U48&lt;1),0,Y48)</f>
        <v>0</v>
      </c>
      <c r="AB48" s="47" t="str">
        <f t="shared" ca="1" si="11"/>
        <v/>
      </c>
      <c r="AC48" s="47" t="str">
        <f t="shared" ca="1" si="12"/>
        <v/>
      </c>
      <c r="AD48" s="47" t="str">
        <f t="shared" ca="1" si="13"/>
        <v/>
      </c>
      <c r="AE48" s="47" t="str">
        <f t="shared" ca="1" si="14"/>
        <v/>
      </c>
      <c r="AF48" s="47" t="str">
        <f t="shared" ca="1" si="15"/>
        <v/>
      </c>
      <c r="AG48" s="47" t="str">
        <f t="shared" ca="1" si="16"/>
        <v/>
      </c>
      <c r="AH48" s="47" t="str">
        <f t="shared" ca="1" si="17"/>
        <v/>
      </c>
      <c r="AI48" s="47" t="str">
        <f t="shared" ca="1" si="18"/>
        <v/>
      </c>
      <c r="AJ48" s="47">
        <f t="shared" ca="1" si="19"/>
        <v>0</v>
      </c>
      <c r="AK48" s="47">
        <f t="shared" ca="1" si="26"/>
        <v>7</v>
      </c>
      <c r="AL48" s="47">
        <f t="shared" ca="1" si="20"/>
        <v>0</v>
      </c>
      <c r="AM48" s="47">
        <f t="shared" ca="1" si="27"/>
        <v>6</v>
      </c>
      <c r="AN48" s="47" t="str">
        <f ca="1">IF(OR(AG48&lt;&gt;"",AI48&lt;&gt;""),E48,"")</f>
        <v/>
      </c>
      <c r="AO48" s="47" t="str">
        <f ca="1">IF(OR(AG48&lt;&gt;"",AI48&lt;&gt;""),F48,"")</f>
        <v/>
      </c>
      <c r="AP48" s="38" t="str">
        <f ca="1">IF(OR(AG48&lt;&gt;"",AI48&lt;&gt;""),D48,"")</f>
        <v/>
      </c>
      <c r="AQ48" s="31"/>
    </row>
    <row r="49" spans="3:43" x14ac:dyDescent="0.3">
      <c r="C49" s="35">
        <f ca="1">INDIRECT($AT$3&amp;$AT$4)</f>
        <v>48</v>
      </c>
      <c r="D49" s="37">
        <f ca="1">VLOOKUP(C49,INDIRECT($AT$3&amp;$AT$5),4,FALSE)</f>
        <v>41340</v>
      </c>
      <c r="E49" s="11">
        <f ca="1">VLOOKUP(C49,INDIRECT($AU$3&amp;$AT$5),10,FALSE)</f>
        <v>641.79999999999995</v>
      </c>
      <c r="F49" s="11">
        <f ca="1">VLOOKUP(C49,INDIRECT($AT$3&amp;$AT$5),10,FALSE)</f>
        <v>782.05</v>
      </c>
      <c r="G49" s="41">
        <f t="shared" ca="1" si="0"/>
        <v>0.82066364043219742</v>
      </c>
      <c r="H49" s="41">
        <f t="shared" ca="1" si="2"/>
        <v>0.82023660364720929</v>
      </c>
      <c r="I49" s="43">
        <f t="shared" ca="1" si="3"/>
        <v>1.1251831469126502E-2</v>
      </c>
      <c r="J49" s="41">
        <f t="shared" ca="1" si="28"/>
        <v>0.83148843511633574</v>
      </c>
      <c r="K49" s="41">
        <f t="shared" ca="1" si="29"/>
        <v>0.80898477217808284</v>
      </c>
      <c r="L49" s="45" t="str">
        <f ca="1">IF(C49-1&gt;=$A$2,IF(G49&gt;J49,$A$28,IF(G49&lt;K49,$A$29,"")),"")</f>
        <v/>
      </c>
      <c r="M49" s="48" t="str">
        <f ca="1">IF(C49-1&gt;=$A$2,IF(G49&lt;H49,$A$30,IF(G49&gt;H49,$A$31,"")),"")</f>
        <v>SELL</v>
      </c>
      <c r="N49" s="47">
        <f t="shared" ca="1" si="4"/>
        <v>0</v>
      </c>
      <c r="O49" s="47">
        <f t="shared" ca="1" si="21"/>
        <v>4</v>
      </c>
      <c r="P49" s="47">
        <f t="shared" ca="1" si="5"/>
        <v>1</v>
      </c>
      <c r="Q49" s="47">
        <f t="shared" ca="1" si="22"/>
        <v>19</v>
      </c>
      <c r="R49" s="47" t="str">
        <f t="shared" ca="1" si="23"/>
        <v>SELL</v>
      </c>
      <c r="S49" s="47" t="str">
        <f t="shared" ca="1" si="6"/>
        <v>SELL</v>
      </c>
      <c r="T49" s="47">
        <f t="shared" ca="1" si="7"/>
        <v>0</v>
      </c>
      <c r="U49" s="47">
        <f t="shared" ca="1" si="24"/>
        <v>7</v>
      </c>
      <c r="V49" s="47">
        <f t="shared" ca="1" si="8"/>
        <v>0</v>
      </c>
      <c r="W49" s="47">
        <f t="shared" ca="1" si="25"/>
        <v>19</v>
      </c>
      <c r="X49" s="47" t="str">
        <f t="shared" ca="1" si="9"/>
        <v>COVER</v>
      </c>
      <c r="Y49" s="47">
        <f t="shared" ca="1" si="10"/>
        <v>0</v>
      </c>
      <c r="Z49" s="47" t="str">
        <f ca="1">IF(AND(S49=$A$31,O49&lt;1),0,S49)</f>
        <v>SELL</v>
      </c>
      <c r="AA49" s="47">
        <f ca="1">IF(AND(Y49=$A$30,U49&lt;1),0,Y49)</f>
        <v>0</v>
      </c>
      <c r="AB49" s="47" t="str">
        <f t="shared" ca="1" si="11"/>
        <v/>
      </c>
      <c r="AC49" s="47" t="str">
        <f t="shared" ca="1" si="12"/>
        <v>SELL</v>
      </c>
      <c r="AD49" s="47" t="str">
        <f t="shared" ca="1" si="13"/>
        <v/>
      </c>
      <c r="AE49" s="47" t="str">
        <f t="shared" ca="1" si="14"/>
        <v/>
      </c>
      <c r="AF49" s="47" t="str">
        <f t="shared" ca="1" si="15"/>
        <v/>
      </c>
      <c r="AG49" s="47" t="str">
        <f t="shared" ca="1" si="16"/>
        <v/>
      </c>
      <c r="AH49" s="47">
        <f t="shared" ca="1" si="17"/>
        <v>7</v>
      </c>
      <c r="AI49" s="47" t="str">
        <f t="shared" ca="1" si="18"/>
        <v>SELL</v>
      </c>
      <c r="AJ49" s="47">
        <f t="shared" ca="1" si="19"/>
        <v>0</v>
      </c>
      <c r="AK49" s="47">
        <f t="shared" ca="1" si="26"/>
        <v>7</v>
      </c>
      <c r="AL49" s="47">
        <f t="shared" ca="1" si="20"/>
        <v>1</v>
      </c>
      <c r="AM49" s="47">
        <f t="shared" ca="1" si="27"/>
        <v>7</v>
      </c>
      <c r="AN49" s="47">
        <f ca="1">IF(OR(AG49&lt;&gt;"",AI49&lt;&gt;""),E49,"")</f>
        <v>641.79999999999995</v>
      </c>
      <c r="AO49" s="47">
        <f ca="1">IF(OR(AG49&lt;&gt;"",AI49&lt;&gt;""),F49,"")</f>
        <v>782.05</v>
      </c>
      <c r="AP49" s="38">
        <f ca="1">IF(OR(AG49&lt;&gt;"",AI49&lt;&gt;""),D49,"")</f>
        <v>41340</v>
      </c>
      <c r="AQ49" s="31"/>
    </row>
    <row r="50" spans="3:43" x14ac:dyDescent="0.3">
      <c r="C50" s="35">
        <f ca="1">INDIRECT($AT$3&amp;$AT$4)</f>
        <v>49</v>
      </c>
      <c r="D50" s="37">
        <f ca="1">VLOOKUP(C50,INDIRECT($AT$3&amp;$AT$5),4,FALSE)</f>
        <v>41341</v>
      </c>
      <c r="E50" s="11">
        <f ca="1">VLOOKUP(C50,INDIRECT($AU$3&amp;$AT$5),10,FALSE)</f>
        <v>657.3</v>
      </c>
      <c r="F50" s="11">
        <f ca="1">VLOOKUP(C50,INDIRECT($AT$3&amp;$AT$5),10,FALSE)</f>
        <v>813.25</v>
      </c>
      <c r="G50" s="41">
        <f t="shared" ca="1" si="0"/>
        <v>0.80823854903166303</v>
      </c>
      <c r="H50" s="41">
        <f t="shared" ca="1" si="2"/>
        <v>0.8186325033087678</v>
      </c>
      <c r="I50" s="43">
        <f t="shared" ca="1" si="3"/>
        <v>1.1744076064783025E-2</v>
      </c>
      <c r="J50" s="41">
        <f t="shared" ca="1" si="28"/>
        <v>0.8303765793735508</v>
      </c>
      <c r="K50" s="41">
        <f t="shared" ca="1" si="29"/>
        <v>0.8068884272439848</v>
      </c>
      <c r="L50" s="45" t="str">
        <f ca="1">IF(C50-1&gt;=$A$2,IF(G50&gt;J50,$A$28,IF(G50&lt;K50,$A$29,"")),"")</f>
        <v/>
      </c>
      <c r="M50" s="48" t="str">
        <f ca="1">IF(C50-1&gt;=$A$2,IF(G50&lt;H50,$A$30,IF(G50&gt;H50,$A$31,"")),"")</f>
        <v>COVER</v>
      </c>
      <c r="N50" s="47">
        <f t="shared" ca="1" si="4"/>
        <v>0</v>
      </c>
      <c r="O50" s="47">
        <f t="shared" ca="1" si="21"/>
        <v>4</v>
      </c>
      <c r="P50" s="47">
        <f t="shared" ca="1" si="5"/>
        <v>0</v>
      </c>
      <c r="Q50" s="47">
        <f t="shared" ca="1" si="22"/>
        <v>19</v>
      </c>
      <c r="R50" s="47" t="str">
        <f t="shared" ca="1" si="23"/>
        <v>SELL</v>
      </c>
      <c r="S50" s="47">
        <f t="shared" ca="1" si="6"/>
        <v>0</v>
      </c>
      <c r="T50" s="47">
        <f t="shared" ca="1" si="7"/>
        <v>0</v>
      </c>
      <c r="U50" s="47">
        <f t="shared" ca="1" si="24"/>
        <v>7</v>
      </c>
      <c r="V50" s="47">
        <f t="shared" ca="1" si="8"/>
        <v>1</v>
      </c>
      <c r="W50" s="47">
        <f t="shared" ca="1" si="25"/>
        <v>20</v>
      </c>
      <c r="X50" s="47" t="str">
        <f t="shared" ca="1" si="9"/>
        <v>COVER</v>
      </c>
      <c r="Y50" s="47">
        <f t="shared" ca="1" si="10"/>
        <v>0</v>
      </c>
      <c r="Z50" s="47">
        <f ca="1">IF(AND(S50=$A$31,O50&lt;1),0,S50)</f>
        <v>0</v>
      </c>
      <c r="AA50" s="47">
        <f ca="1">IF(AND(Y50=$A$30,U50&lt;1),0,Y50)</f>
        <v>0</v>
      </c>
      <c r="AB50" s="47" t="str">
        <f t="shared" ca="1" si="11"/>
        <v/>
      </c>
      <c r="AC50" s="47" t="str">
        <f t="shared" ca="1" si="12"/>
        <v/>
      </c>
      <c r="AD50" s="47" t="str">
        <f t="shared" ca="1" si="13"/>
        <v/>
      </c>
      <c r="AE50" s="47" t="str">
        <f t="shared" ca="1" si="14"/>
        <v/>
      </c>
      <c r="AF50" s="47" t="str">
        <f t="shared" ca="1" si="15"/>
        <v/>
      </c>
      <c r="AG50" s="47" t="str">
        <f t="shared" ca="1" si="16"/>
        <v/>
      </c>
      <c r="AH50" s="47" t="str">
        <f t="shared" ca="1" si="17"/>
        <v/>
      </c>
      <c r="AI50" s="47" t="str">
        <f t="shared" ca="1" si="18"/>
        <v/>
      </c>
      <c r="AJ50" s="47">
        <f t="shared" ca="1" si="19"/>
        <v>0</v>
      </c>
      <c r="AK50" s="47">
        <f t="shared" ca="1" si="26"/>
        <v>7</v>
      </c>
      <c r="AL50" s="47">
        <f t="shared" ca="1" si="20"/>
        <v>0</v>
      </c>
      <c r="AM50" s="47">
        <f t="shared" ca="1" si="27"/>
        <v>7</v>
      </c>
      <c r="AN50" s="47" t="str">
        <f ca="1">IF(OR(AG50&lt;&gt;"",AI50&lt;&gt;""),E50,"")</f>
        <v/>
      </c>
      <c r="AO50" s="47" t="str">
        <f ca="1">IF(OR(AG50&lt;&gt;"",AI50&lt;&gt;""),F50,"")</f>
        <v/>
      </c>
      <c r="AP50" s="38" t="str">
        <f ca="1">IF(OR(AG50&lt;&gt;"",AI50&lt;&gt;""),D50,"")</f>
        <v/>
      </c>
      <c r="AQ50" s="31"/>
    </row>
    <row r="51" spans="3:43" x14ac:dyDescent="0.3">
      <c r="C51" s="35">
        <f ca="1">INDIRECT($AT$3&amp;$AT$4)</f>
        <v>50</v>
      </c>
      <c r="D51" s="37">
        <f ca="1">VLOOKUP(C51,INDIRECT($AT$3&amp;$AT$5),4,FALSE)</f>
        <v>41344</v>
      </c>
      <c r="E51" s="11">
        <f ca="1">VLOOKUP(C51,INDIRECT($AU$3&amp;$AT$5),10,FALSE)</f>
        <v>655.25</v>
      </c>
      <c r="F51" s="11">
        <f ca="1">VLOOKUP(C51,INDIRECT($AT$3&amp;$AT$5),10,FALSE)</f>
        <v>831.65</v>
      </c>
      <c r="G51" s="41">
        <f t="shared" ca="1" si="0"/>
        <v>0.78789154091264357</v>
      </c>
      <c r="H51" s="41">
        <f t="shared" ca="1" si="2"/>
        <v>0.81557513910316781</v>
      </c>
      <c r="I51" s="43">
        <f t="shared" ca="1" si="3"/>
        <v>1.5249094390690004E-2</v>
      </c>
      <c r="J51" s="41">
        <f t="shared" ca="1" si="28"/>
        <v>0.83082423349385781</v>
      </c>
      <c r="K51" s="41">
        <f t="shared" ca="1" si="29"/>
        <v>0.80032604471247781</v>
      </c>
      <c r="L51" s="45" t="str">
        <f ca="1">IF(C51-1&gt;=$A$2,IF(G51&gt;J51,$A$28,IF(G51&lt;K51,$A$29,"")),"")</f>
        <v>BUY</v>
      </c>
      <c r="M51" s="48" t="str">
        <f ca="1">IF(C51-1&gt;=$A$2,IF(G51&lt;H51,$A$30,IF(G51&gt;H51,$A$31,"")),"")</f>
        <v>COVER</v>
      </c>
      <c r="N51" s="47">
        <f t="shared" ca="1" si="4"/>
        <v>1</v>
      </c>
      <c r="O51" s="47">
        <f t="shared" ca="1" si="21"/>
        <v>5</v>
      </c>
      <c r="P51" s="47">
        <f t="shared" ca="1" si="5"/>
        <v>0</v>
      </c>
      <c r="Q51" s="47">
        <f t="shared" ca="1" si="22"/>
        <v>19</v>
      </c>
      <c r="R51" s="47" t="str">
        <f t="shared" ca="1" si="23"/>
        <v>BUY</v>
      </c>
      <c r="S51" s="47" t="str">
        <f t="shared" ca="1" si="6"/>
        <v>BUY</v>
      </c>
      <c r="T51" s="47">
        <f t="shared" ca="1" si="7"/>
        <v>0</v>
      </c>
      <c r="U51" s="47">
        <f t="shared" ca="1" si="24"/>
        <v>7</v>
      </c>
      <c r="V51" s="47">
        <f t="shared" ca="1" si="8"/>
        <v>1</v>
      </c>
      <c r="W51" s="47">
        <f t="shared" ca="1" si="25"/>
        <v>21</v>
      </c>
      <c r="X51" s="47" t="str">
        <f t="shared" ca="1" si="9"/>
        <v>COVER</v>
      </c>
      <c r="Y51" s="47">
        <f t="shared" ca="1" si="10"/>
        <v>0</v>
      </c>
      <c r="Z51" s="47" t="str">
        <f ca="1">IF(AND(S51=$A$31,O51&lt;1),0,S51)</f>
        <v>BUY</v>
      </c>
      <c r="AA51" s="47">
        <f ca="1">IF(AND(Y51=$A$30,U51&lt;1),0,Y51)</f>
        <v>0</v>
      </c>
      <c r="AB51" s="47" t="str">
        <f t="shared" ca="1" si="11"/>
        <v>BUY</v>
      </c>
      <c r="AC51" s="47" t="str">
        <f t="shared" ca="1" si="12"/>
        <v/>
      </c>
      <c r="AD51" s="47" t="str">
        <f t="shared" ca="1" si="13"/>
        <v/>
      </c>
      <c r="AE51" s="47" t="str">
        <f t="shared" ca="1" si="14"/>
        <v/>
      </c>
      <c r="AF51" s="47">
        <f t="shared" ca="1" si="15"/>
        <v>8</v>
      </c>
      <c r="AG51" s="47" t="str">
        <f t="shared" ca="1" si="16"/>
        <v>BUY</v>
      </c>
      <c r="AH51" s="47" t="str">
        <f t="shared" ca="1" si="17"/>
        <v/>
      </c>
      <c r="AI51" s="47" t="str">
        <f t="shared" ca="1" si="18"/>
        <v/>
      </c>
      <c r="AJ51" s="47">
        <f t="shared" ca="1" si="19"/>
        <v>1</v>
      </c>
      <c r="AK51" s="47">
        <f t="shared" ca="1" si="26"/>
        <v>8</v>
      </c>
      <c r="AL51" s="47">
        <f t="shared" ca="1" si="20"/>
        <v>0</v>
      </c>
      <c r="AM51" s="47">
        <f t="shared" ca="1" si="27"/>
        <v>7</v>
      </c>
      <c r="AN51" s="47">
        <f ca="1">IF(OR(AG51&lt;&gt;"",AI51&lt;&gt;""),E51,"")</f>
        <v>655.25</v>
      </c>
      <c r="AO51" s="47">
        <f ca="1">IF(OR(AG51&lt;&gt;"",AI51&lt;&gt;""),F51,"")</f>
        <v>831.65</v>
      </c>
      <c r="AP51" s="38">
        <f ca="1">IF(OR(AG51&lt;&gt;"",AI51&lt;&gt;""),D51,"")</f>
        <v>41344</v>
      </c>
      <c r="AQ51" s="31"/>
    </row>
    <row r="52" spans="3:43" x14ac:dyDescent="0.3">
      <c r="C52" s="35">
        <f ca="1">INDIRECT($AT$3&amp;$AT$4)</f>
        <v>51</v>
      </c>
      <c r="D52" s="37">
        <f ca="1">VLOOKUP(C52,INDIRECT($AT$3&amp;$AT$5),4,FALSE)</f>
        <v>41345</v>
      </c>
      <c r="E52" s="11">
        <f ca="1">VLOOKUP(C52,INDIRECT($AU$3&amp;$AT$5),10,FALSE)</f>
        <v>644</v>
      </c>
      <c r="F52" s="11">
        <f ca="1">VLOOKUP(C52,INDIRECT($AT$3&amp;$AT$5),10,FALSE)</f>
        <v>823.8</v>
      </c>
      <c r="G52" s="41">
        <f t="shared" ca="1" si="0"/>
        <v>0.78174314153920854</v>
      </c>
      <c r="H52" s="41">
        <f t="shared" ca="1" si="2"/>
        <v>0.8093414434067876</v>
      </c>
      <c r="I52" s="43">
        <f t="shared" ca="1" si="3"/>
        <v>1.5041777547350333E-2</v>
      </c>
      <c r="J52" s="41">
        <f t="shared" ca="1" si="28"/>
        <v>0.82438322095413796</v>
      </c>
      <c r="K52" s="41">
        <f t="shared" ca="1" si="29"/>
        <v>0.79429966585943723</v>
      </c>
      <c r="L52" s="45" t="str">
        <f ca="1">IF(C52-1&gt;=$A$2,IF(G52&gt;J52,$A$28,IF(G52&lt;K52,$A$29,"")),"")</f>
        <v>BUY</v>
      </c>
      <c r="M52" s="48" t="str">
        <f ca="1">IF(C52-1&gt;=$A$2,IF(G52&lt;H52,$A$30,IF(G52&gt;H52,$A$31,"")),"")</f>
        <v>COVER</v>
      </c>
      <c r="N52" s="47">
        <f t="shared" ca="1" si="4"/>
        <v>1</v>
      </c>
      <c r="O52" s="47">
        <f t="shared" ca="1" si="21"/>
        <v>6</v>
      </c>
      <c r="P52" s="47">
        <f t="shared" ca="1" si="5"/>
        <v>0</v>
      </c>
      <c r="Q52" s="47">
        <f t="shared" ca="1" si="22"/>
        <v>19</v>
      </c>
      <c r="R52" s="47" t="str">
        <f t="shared" ca="1" si="23"/>
        <v>BUY</v>
      </c>
      <c r="S52" s="47">
        <f t="shared" ca="1" si="6"/>
        <v>0</v>
      </c>
      <c r="T52" s="47">
        <f t="shared" ca="1" si="7"/>
        <v>0</v>
      </c>
      <c r="U52" s="47">
        <f t="shared" ca="1" si="24"/>
        <v>7</v>
      </c>
      <c r="V52" s="47">
        <f t="shared" ca="1" si="8"/>
        <v>1</v>
      </c>
      <c r="W52" s="47">
        <f t="shared" ca="1" si="25"/>
        <v>22</v>
      </c>
      <c r="X52" s="47" t="str">
        <f t="shared" ca="1" si="9"/>
        <v>COVER</v>
      </c>
      <c r="Y52" s="47">
        <f t="shared" ca="1" si="10"/>
        <v>0</v>
      </c>
      <c r="Z52" s="47">
        <f ca="1">IF(AND(S52=$A$31,O52&lt;1),0,S52)</f>
        <v>0</v>
      </c>
      <c r="AA52" s="47">
        <f ca="1">IF(AND(Y52=$A$30,U52&lt;1),0,Y52)</f>
        <v>0</v>
      </c>
      <c r="AB52" s="47" t="str">
        <f t="shared" ca="1" si="11"/>
        <v/>
      </c>
      <c r="AC52" s="47" t="str">
        <f t="shared" ca="1" si="12"/>
        <v/>
      </c>
      <c r="AD52" s="47" t="str">
        <f t="shared" ca="1" si="13"/>
        <v/>
      </c>
      <c r="AE52" s="47" t="str">
        <f t="shared" ca="1" si="14"/>
        <v/>
      </c>
      <c r="AF52" s="47" t="str">
        <f t="shared" ca="1" si="15"/>
        <v/>
      </c>
      <c r="AG52" s="47" t="str">
        <f t="shared" ca="1" si="16"/>
        <v/>
      </c>
      <c r="AH52" s="47" t="str">
        <f t="shared" ca="1" si="17"/>
        <v/>
      </c>
      <c r="AI52" s="47" t="str">
        <f t="shared" ca="1" si="18"/>
        <v/>
      </c>
      <c r="AJ52" s="47">
        <f t="shared" ca="1" si="19"/>
        <v>0</v>
      </c>
      <c r="AK52" s="47">
        <f t="shared" ca="1" si="26"/>
        <v>8</v>
      </c>
      <c r="AL52" s="47">
        <f t="shared" ca="1" si="20"/>
        <v>0</v>
      </c>
      <c r="AM52" s="47">
        <f t="shared" ca="1" si="27"/>
        <v>7</v>
      </c>
      <c r="AN52" s="47" t="str">
        <f ca="1">IF(OR(AG52&lt;&gt;"",AI52&lt;&gt;""),E52,"")</f>
        <v/>
      </c>
      <c r="AO52" s="47" t="str">
        <f ca="1">IF(OR(AG52&lt;&gt;"",AI52&lt;&gt;""),F52,"")</f>
        <v/>
      </c>
      <c r="AP52" s="38" t="str">
        <f ca="1">IF(OR(AG52&lt;&gt;"",AI52&lt;&gt;""),D52,"")</f>
        <v/>
      </c>
      <c r="AQ52" s="31"/>
    </row>
    <row r="53" spans="3:43" x14ac:dyDescent="0.3">
      <c r="C53" s="35">
        <f ca="1">INDIRECT($AT$3&amp;$AT$4)</f>
        <v>52</v>
      </c>
      <c r="D53" s="37">
        <f ca="1">VLOOKUP(C53,INDIRECT($AT$3&amp;$AT$5),4,FALSE)</f>
        <v>41346</v>
      </c>
      <c r="E53" s="11">
        <f ca="1">VLOOKUP(C53,INDIRECT($AU$3&amp;$AT$5),10,FALSE)</f>
        <v>634.9</v>
      </c>
      <c r="F53" s="11">
        <f ca="1">VLOOKUP(C53,INDIRECT($AT$3&amp;$AT$5),10,FALSE)</f>
        <v>809.2</v>
      </c>
      <c r="G53" s="41">
        <f t="shared" ca="1" si="0"/>
        <v>0.78460207612456745</v>
      </c>
      <c r="H53" s="41">
        <f t="shared" ca="1" si="2"/>
        <v>0.80532907772098272</v>
      </c>
      <c r="I53" s="43">
        <f t="shared" ca="1" si="3"/>
        <v>1.5813723961804103E-2</v>
      </c>
      <c r="J53" s="41">
        <f t="shared" ca="1" si="28"/>
        <v>0.82114280168278686</v>
      </c>
      <c r="K53" s="41">
        <f t="shared" ca="1" si="29"/>
        <v>0.78951535375917858</v>
      </c>
      <c r="L53" s="45" t="str">
        <f ca="1">IF(C53-1&gt;=$A$2,IF(G53&gt;J53,$A$28,IF(G53&lt;K53,$A$29,"")),"")</f>
        <v>BUY</v>
      </c>
      <c r="M53" s="48" t="str">
        <f ca="1">IF(C53-1&gt;=$A$2,IF(G53&lt;H53,$A$30,IF(G53&gt;H53,$A$31,"")),"")</f>
        <v>COVER</v>
      </c>
      <c r="N53" s="47">
        <f t="shared" ca="1" si="4"/>
        <v>1</v>
      </c>
      <c r="O53" s="47">
        <f t="shared" ca="1" si="21"/>
        <v>7</v>
      </c>
      <c r="P53" s="47">
        <f t="shared" ca="1" si="5"/>
        <v>0</v>
      </c>
      <c r="Q53" s="47">
        <f t="shared" ca="1" si="22"/>
        <v>19</v>
      </c>
      <c r="R53" s="47" t="str">
        <f t="shared" ca="1" si="23"/>
        <v>BUY</v>
      </c>
      <c r="S53" s="47">
        <f t="shared" ca="1" si="6"/>
        <v>0</v>
      </c>
      <c r="T53" s="47">
        <f t="shared" ca="1" si="7"/>
        <v>0</v>
      </c>
      <c r="U53" s="47">
        <f t="shared" ca="1" si="24"/>
        <v>7</v>
      </c>
      <c r="V53" s="47">
        <f t="shared" ca="1" si="8"/>
        <v>1</v>
      </c>
      <c r="W53" s="47">
        <f t="shared" ca="1" si="25"/>
        <v>23</v>
      </c>
      <c r="X53" s="47" t="str">
        <f t="shared" ca="1" si="9"/>
        <v>COVER</v>
      </c>
      <c r="Y53" s="47">
        <f t="shared" ca="1" si="10"/>
        <v>0</v>
      </c>
      <c r="Z53" s="47">
        <f ca="1">IF(AND(S53=$A$31,O53&lt;1),0,S53)</f>
        <v>0</v>
      </c>
      <c r="AA53" s="47">
        <f ca="1">IF(AND(Y53=$A$30,U53&lt;1),0,Y53)</f>
        <v>0</v>
      </c>
      <c r="AB53" s="47" t="str">
        <f t="shared" ca="1" si="11"/>
        <v/>
      </c>
      <c r="AC53" s="47" t="str">
        <f t="shared" ca="1" si="12"/>
        <v/>
      </c>
      <c r="AD53" s="47" t="str">
        <f t="shared" ca="1" si="13"/>
        <v/>
      </c>
      <c r="AE53" s="47" t="str">
        <f t="shared" ca="1" si="14"/>
        <v/>
      </c>
      <c r="AF53" s="47" t="str">
        <f t="shared" ca="1" si="15"/>
        <v/>
      </c>
      <c r="AG53" s="47" t="str">
        <f t="shared" ca="1" si="16"/>
        <v/>
      </c>
      <c r="AH53" s="47" t="str">
        <f t="shared" ca="1" si="17"/>
        <v/>
      </c>
      <c r="AI53" s="47" t="str">
        <f t="shared" ca="1" si="18"/>
        <v/>
      </c>
      <c r="AJ53" s="47">
        <f t="shared" ca="1" si="19"/>
        <v>0</v>
      </c>
      <c r="AK53" s="47">
        <f t="shared" ca="1" si="26"/>
        <v>8</v>
      </c>
      <c r="AL53" s="47">
        <f t="shared" ca="1" si="20"/>
        <v>0</v>
      </c>
      <c r="AM53" s="47">
        <f t="shared" ca="1" si="27"/>
        <v>7</v>
      </c>
      <c r="AN53" s="47" t="str">
        <f ca="1">IF(OR(AG53&lt;&gt;"",AI53&lt;&gt;""),E53,"")</f>
        <v/>
      </c>
      <c r="AO53" s="47" t="str">
        <f ca="1">IF(OR(AG53&lt;&gt;"",AI53&lt;&gt;""),F53,"")</f>
        <v/>
      </c>
      <c r="AP53" s="38" t="str">
        <f ca="1">IF(OR(AG53&lt;&gt;"",AI53&lt;&gt;""),D53,"")</f>
        <v/>
      </c>
      <c r="AQ53" s="31"/>
    </row>
    <row r="54" spans="3:43" x14ac:dyDescent="0.3">
      <c r="C54" s="35">
        <f ca="1">INDIRECT($AT$3&amp;$AT$4)</f>
        <v>53</v>
      </c>
      <c r="D54" s="37">
        <f ca="1">VLOOKUP(C54,INDIRECT($AT$3&amp;$AT$5),4,FALSE)</f>
        <v>41347</v>
      </c>
      <c r="E54" s="11">
        <f ca="1">VLOOKUP(C54,INDIRECT($AU$3&amp;$AT$5),10,FALSE)</f>
        <v>649.25</v>
      </c>
      <c r="F54" s="11">
        <f ca="1">VLOOKUP(C54,INDIRECT($AT$3&amp;$AT$5),10,FALSE)</f>
        <v>814.1</v>
      </c>
      <c r="G54" s="41">
        <f t="shared" ca="1" si="0"/>
        <v>0.79750644883920896</v>
      </c>
      <c r="H54" s="41">
        <f t="shared" ca="1" si="2"/>
        <v>0.80254161133980784</v>
      </c>
      <c r="I54" s="43">
        <f t="shared" ca="1" si="3"/>
        <v>1.4267579874933049E-2</v>
      </c>
      <c r="J54" s="41">
        <f t="shared" ca="1" si="28"/>
        <v>0.81680919121474094</v>
      </c>
      <c r="K54" s="41">
        <f t="shared" ca="1" si="29"/>
        <v>0.78827403146487474</v>
      </c>
      <c r="L54" s="45" t="str">
        <f ca="1">IF(C54-1&gt;=$A$2,IF(G54&gt;J54,$A$28,IF(G54&lt;K54,$A$29,"")),"")</f>
        <v/>
      </c>
      <c r="M54" s="48" t="str">
        <f ca="1">IF(C54-1&gt;=$A$2,IF(G54&lt;H54,$A$30,IF(G54&gt;H54,$A$31,"")),"")</f>
        <v>COVER</v>
      </c>
      <c r="N54" s="47">
        <f t="shared" ca="1" si="4"/>
        <v>0</v>
      </c>
      <c r="O54" s="47">
        <f t="shared" ca="1" si="21"/>
        <v>7</v>
      </c>
      <c r="P54" s="47">
        <f t="shared" ca="1" si="5"/>
        <v>0</v>
      </c>
      <c r="Q54" s="47">
        <f t="shared" ca="1" si="22"/>
        <v>19</v>
      </c>
      <c r="R54" s="47" t="str">
        <f t="shared" ca="1" si="23"/>
        <v>BUY</v>
      </c>
      <c r="S54" s="47">
        <f t="shared" ca="1" si="6"/>
        <v>0</v>
      </c>
      <c r="T54" s="47">
        <f t="shared" ca="1" si="7"/>
        <v>0</v>
      </c>
      <c r="U54" s="47">
        <f t="shared" ca="1" si="24"/>
        <v>7</v>
      </c>
      <c r="V54" s="47">
        <f t="shared" ca="1" si="8"/>
        <v>1</v>
      </c>
      <c r="W54" s="47">
        <f t="shared" ca="1" si="25"/>
        <v>24</v>
      </c>
      <c r="X54" s="47" t="str">
        <f t="shared" ca="1" si="9"/>
        <v>COVER</v>
      </c>
      <c r="Y54" s="47">
        <f t="shared" ca="1" si="10"/>
        <v>0</v>
      </c>
      <c r="Z54" s="47">
        <f ca="1">IF(AND(S54=$A$31,O54&lt;1),0,S54)</f>
        <v>0</v>
      </c>
      <c r="AA54" s="47">
        <f ca="1">IF(AND(Y54=$A$30,U54&lt;1),0,Y54)</f>
        <v>0</v>
      </c>
      <c r="AB54" s="47" t="str">
        <f t="shared" ca="1" si="11"/>
        <v/>
      </c>
      <c r="AC54" s="47" t="str">
        <f t="shared" ca="1" si="12"/>
        <v/>
      </c>
      <c r="AD54" s="47" t="str">
        <f t="shared" ca="1" si="13"/>
        <v/>
      </c>
      <c r="AE54" s="47" t="str">
        <f t="shared" ca="1" si="14"/>
        <v/>
      </c>
      <c r="AF54" s="47" t="str">
        <f t="shared" ca="1" si="15"/>
        <v/>
      </c>
      <c r="AG54" s="47" t="str">
        <f t="shared" ca="1" si="16"/>
        <v/>
      </c>
      <c r="AH54" s="47" t="str">
        <f t="shared" ca="1" si="17"/>
        <v/>
      </c>
      <c r="AI54" s="47" t="str">
        <f t="shared" ca="1" si="18"/>
        <v/>
      </c>
      <c r="AJ54" s="47">
        <f t="shared" ca="1" si="19"/>
        <v>0</v>
      </c>
      <c r="AK54" s="47">
        <f t="shared" ca="1" si="26"/>
        <v>8</v>
      </c>
      <c r="AL54" s="47">
        <f t="shared" ca="1" si="20"/>
        <v>0</v>
      </c>
      <c r="AM54" s="47">
        <f t="shared" ca="1" si="27"/>
        <v>7</v>
      </c>
      <c r="AN54" s="47" t="str">
        <f ca="1">IF(OR(AG54&lt;&gt;"",AI54&lt;&gt;""),E54,"")</f>
        <v/>
      </c>
      <c r="AO54" s="47" t="str">
        <f ca="1">IF(OR(AG54&lt;&gt;"",AI54&lt;&gt;""),F54,"")</f>
        <v/>
      </c>
      <c r="AP54" s="38" t="str">
        <f ca="1">IF(OR(AG54&lt;&gt;"",AI54&lt;&gt;""),D54,"")</f>
        <v/>
      </c>
      <c r="AQ54" s="31"/>
    </row>
    <row r="55" spans="3:43" x14ac:dyDescent="0.3">
      <c r="C55" s="35">
        <f ca="1">INDIRECT($AT$3&amp;$AT$4)</f>
        <v>54</v>
      </c>
      <c r="D55" s="37">
        <f ca="1">VLOOKUP(C55,INDIRECT($AT$3&amp;$AT$5),4,FALSE)</f>
        <v>41348</v>
      </c>
      <c r="E55" s="11">
        <f ca="1">VLOOKUP(C55,INDIRECT($AU$3&amp;$AT$5),10,FALSE)</f>
        <v>639.4</v>
      </c>
      <c r="F55" s="11">
        <f ca="1">VLOOKUP(C55,INDIRECT($AT$3&amp;$AT$5),10,FALSE)</f>
        <v>817.3</v>
      </c>
      <c r="G55" s="41">
        <f t="shared" ca="1" si="0"/>
        <v>0.78233206900770835</v>
      </c>
      <c r="H55" s="41">
        <f t="shared" ca="1" si="2"/>
        <v>0.80071050955890666</v>
      </c>
      <c r="I55" s="43">
        <f t="shared" ca="1" si="3"/>
        <v>1.5646676565741466E-2</v>
      </c>
      <c r="J55" s="41">
        <f t="shared" ca="1" si="28"/>
        <v>0.81635718612464814</v>
      </c>
      <c r="K55" s="41">
        <f t="shared" ca="1" si="29"/>
        <v>0.78506383299316518</v>
      </c>
      <c r="L55" s="45" t="str">
        <f ca="1">IF(C55-1&gt;=$A$2,IF(G55&gt;J55,$A$28,IF(G55&lt;K55,$A$29,"")),"")</f>
        <v>BUY</v>
      </c>
      <c r="M55" s="48" t="str">
        <f ca="1">IF(C55-1&gt;=$A$2,IF(G55&lt;H55,$A$30,IF(G55&gt;H55,$A$31,"")),"")</f>
        <v>COVER</v>
      </c>
      <c r="N55" s="47">
        <f t="shared" ca="1" si="4"/>
        <v>1</v>
      </c>
      <c r="O55" s="47">
        <f t="shared" ca="1" si="21"/>
        <v>8</v>
      </c>
      <c r="P55" s="47">
        <f t="shared" ca="1" si="5"/>
        <v>0</v>
      </c>
      <c r="Q55" s="47">
        <f t="shared" ca="1" si="22"/>
        <v>19</v>
      </c>
      <c r="R55" s="47" t="str">
        <f t="shared" ca="1" si="23"/>
        <v>BUY</v>
      </c>
      <c r="S55" s="47">
        <f t="shared" ca="1" si="6"/>
        <v>0</v>
      </c>
      <c r="T55" s="47">
        <f t="shared" ca="1" si="7"/>
        <v>0</v>
      </c>
      <c r="U55" s="47">
        <f t="shared" ca="1" si="24"/>
        <v>7</v>
      </c>
      <c r="V55" s="47">
        <f t="shared" ca="1" si="8"/>
        <v>1</v>
      </c>
      <c r="W55" s="47">
        <f t="shared" ca="1" si="25"/>
        <v>25</v>
      </c>
      <c r="X55" s="47" t="str">
        <f t="shared" ca="1" si="9"/>
        <v>COVER</v>
      </c>
      <c r="Y55" s="47">
        <f t="shared" ca="1" si="10"/>
        <v>0</v>
      </c>
      <c r="Z55" s="47">
        <f ca="1">IF(AND(S55=$A$31,O55&lt;1),0,S55)</f>
        <v>0</v>
      </c>
      <c r="AA55" s="47">
        <f ca="1">IF(AND(Y55=$A$30,U55&lt;1),0,Y55)</f>
        <v>0</v>
      </c>
      <c r="AB55" s="47" t="str">
        <f t="shared" ca="1" si="11"/>
        <v/>
      </c>
      <c r="AC55" s="47" t="str">
        <f t="shared" ca="1" si="12"/>
        <v/>
      </c>
      <c r="AD55" s="47" t="str">
        <f t="shared" ca="1" si="13"/>
        <v/>
      </c>
      <c r="AE55" s="47" t="str">
        <f t="shared" ca="1" si="14"/>
        <v/>
      </c>
      <c r="AF55" s="47" t="str">
        <f t="shared" ca="1" si="15"/>
        <v/>
      </c>
      <c r="AG55" s="47" t="str">
        <f t="shared" ca="1" si="16"/>
        <v/>
      </c>
      <c r="AH55" s="47" t="str">
        <f t="shared" ca="1" si="17"/>
        <v/>
      </c>
      <c r="AI55" s="47" t="str">
        <f t="shared" ca="1" si="18"/>
        <v/>
      </c>
      <c r="AJ55" s="47">
        <f t="shared" ca="1" si="19"/>
        <v>0</v>
      </c>
      <c r="AK55" s="47">
        <f t="shared" ca="1" si="26"/>
        <v>8</v>
      </c>
      <c r="AL55" s="47">
        <f t="shared" ca="1" si="20"/>
        <v>0</v>
      </c>
      <c r="AM55" s="47">
        <f t="shared" ca="1" si="27"/>
        <v>7</v>
      </c>
      <c r="AN55" s="47" t="str">
        <f ca="1">IF(OR(AG55&lt;&gt;"",AI55&lt;&gt;""),E55,"")</f>
        <v/>
      </c>
      <c r="AO55" s="47" t="str">
        <f ca="1">IF(OR(AG55&lt;&gt;"",AI55&lt;&gt;""),F55,"")</f>
        <v/>
      </c>
      <c r="AP55" s="38" t="str">
        <f ca="1">IF(OR(AG55&lt;&gt;"",AI55&lt;&gt;""),D55,"")</f>
        <v/>
      </c>
      <c r="AQ55" s="31"/>
    </row>
    <row r="56" spans="3:43" x14ac:dyDescent="0.3">
      <c r="C56" s="35">
        <f ca="1">INDIRECT($AT$3&amp;$AT$4)</f>
        <v>55</v>
      </c>
      <c r="D56" s="37">
        <f ca="1">VLOOKUP(C56,INDIRECT($AT$3&amp;$AT$5),4,FALSE)</f>
        <v>41351</v>
      </c>
      <c r="E56" s="11">
        <f ca="1">VLOOKUP(C56,INDIRECT($AU$3&amp;$AT$5),10,FALSE)</f>
        <v>643.29999999999995</v>
      </c>
      <c r="F56" s="11">
        <f ca="1">VLOOKUP(C56,INDIRECT($AT$3&amp;$AT$5),10,FALSE)</f>
        <v>810.1</v>
      </c>
      <c r="G56" s="41">
        <f t="shared" ca="1" si="0"/>
        <v>0.79409949388964318</v>
      </c>
      <c r="H56" s="41">
        <f t="shared" ca="1" si="2"/>
        <v>0.7990077683301402</v>
      </c>
      <c r="I56" s="43">
        <f t="shared" ca="1" si="3"/>
        <v>1.5310045071137401E-2</v>
      </c>
      <c r="J56" s="41">
        <f t="shared" ca="1" si="28"/>
        <v>0.81431781340127762</v>
      </c>
      <c r="K56" s="41">
        <f t="shared" ca="1" si="29"/>
        <v>0.78369772325900278</v>
      </c>
      <c r="L56" s="45" t="str">
        <f ca="1">IF(C56-1&gt;=$A$2,IF(G56&gt;J56,$A$28,IF(G56&lt;K56,$A$29,"")),"")</f>
        <v/>
      </c>
      <c r="M56" s="48" t="str">
        <f ca="1">IF(C56-1&gt;=$A$2,IF(G56&lt;H56,$A$30,IF(G56&gt;H56,$A$31,"")),"")</f>
        <v>COVER</v>
      </c>
      <c r="N56" s="47">
        <f t="shared" ca="1" si="4"/>
        <v>0</v>
      </c>
      <c r="O56" s="47">
        <f t="shared" ca="1" si="21"/>
        <v>8</v>
      </c>
      <c r="P56" s="47">
        <f t="shared" ca="1" si="5"/>
        <v>0</v>
      </c>
      <c r="Q56" s="47">
        <f t="shared" ca="1" si="22"/>
        <v>19</v>
      </c>
      <c r="R56" s="47" t="str">
        <f t="shared" ca="1" si="23"/>
        <v>BUY</v>
      </c>
      <c r="S56" s="47">
        <f t="shared" ca="1" si="6"/>
        <v>0</v>
      </c>
      <c r="T56" s="47">
        <f t="shared" ca="1" si="7"/>
        <v>0</v>
      </c>
      <c r="U56" s="47">
        <f t="shared" ca="1" si="24"/>
        <v>7</v>
      </c>
      <c r="V56" s="47">
        <f t="shared" ca="1" si="8"/>
        <v>1</v>
      </c>
      <c r="W56" s="47">
        <f t="shared" ca="1" si="25"/>
        <v>26</v>
      </c>
      <c r="X56" s="47" t="str">
        <f t="shared" ca="1" si="9"/>
        <v>COVER</v>
      </c>
      <c r="Y56" s="47">
        <f t="shared" ca="1" si="10"/>
        <v>0</v>
      </c>
      <c r="Z56" s="47">
        <f ca="1">IF(AND(S56=$A$31,O56&lt;1),0,S56)</f>
        <v>0</v>
      </c>
      <c r="AA56" s="47">
        <f ca="1">IF(AND(Y56=$A$30,U56&lt;1),0,Y56)</f>
        <v>0</v>
      </c>
      <c r="AB56" s="47" t="str">
        <f t="shared" ca="1" si="11"/>
        <v/>
      </c>
      <c r="AC56" s="47" t="str">
        <f t="shared" ca="1" si="12"/>
        <v/>
      </c>
      <c r="AD56" s="47" t="str">
        <f t="shared" ca="1" si="13"/>
        <v/>
      </c>
      <c r="AE56" s="47" t="str">
        <f t="shared" ca="1" si="14"/>
        <v/>
      </c>
      <c r="AF56" s="47" t="str">
        <f t="shared" ca="1" si="15"/>
        <v/>
      </c>
      <c r="AG56" s="47" t="str">
        <f t="shared" ca="1" si="16"/>
        <v/>
      </c>
      <c r="AH56" s="47" t="str">
        <f t="shared" ca="1" si="17"/>
        <v/>
      </c>
      <c r="AI56" s="47" t="str">
        <f t="shared" ca="1" si="18"/>
        <v/>
      </c>
      <c r="AJ56" s="47">
        <f t="shared" ca="1" si="19"/>
        <v>0</v>
      </c>
      <c r="AK56" s="47">
        <f t="shared" ca="1" si="26"/>
        <v>8</v>
      </c>
      <c r="AL56" s="47">
        <f t="shared" ca="1" si="20"/>
        <v>0</v>
      </c>
      <c r="AM56" s="47">
        <f t="shared" ca="1" si="27"/>
        <v>7</v>
      </c>
      <c r="AN56" s="47" t="str">
        <f ca="1">IF(OR(AG56&lt;&gt;"",AI56&lt;&gt;""),E56,"")</f>
        <v/>
      </c>
      <c r="AO56" s="47" t="str">
        <f ca="1">IF(OR(AG56&lt;&gt;"",AI56&lt;&gt;""),F56,"")</f>
        <v/>
      </c>
      <c r="AP56" s="38" t="str">
        <f ca="1">IF(OR(AG56&lt;&gt;"",AI56&lt;&gt;""),D56,"")</f>
        <v/>
      </c>
      <c r="AQ56" s="31"/>
    </row>
    <row r="57" spans="3:43" x14ac:dyDescent="0.3">
      <c r="C57" s="35">
        <f ca="1">INDIRECT($AT$3&amp;$AT$4)</f>
        <v>56</v>
      </c>
      <c r="D57" s="37">
        <f ca="1">VLOOKUP(C57,INDIRECT($AT$3&amp;$AT$5),4,FALSE)</f>
        <v>41352</v>
      </c>
      <c r="E57" s="11">
        <f ca="1">VLOOKUP(C57,INDIRECT($AU$3&amp;$AT$5),10,FALSE)</f>
        <v>631.54999999999995</v>
      </c>
      <c r="F57" s="11">
        <f ca="1">VLOOKUP(C57,INDIRECT($AT$3&amp;$AT$5),10,FALSE)</f>
        <v>784.55</v>
      </c>
      <c r="G57" s="41">
        <f t="shared" ca="1" si="0"/>
        <v>0.80498374864572042</v>
      </c>
      <c r="H57" s="41">
        <f t="shared" ca="1" si="2"/>
        <v>0.79763445777238651</v>
      </c>
      <c r="I57" s="43">
        <f t="shared" ca="1" si="3"/>
        <v>1.3896369533210612E-2</v>
      </c>
      <c r="J57" s="41">
        <f t="shared" ca="1" si="28"/>
        <v>0.81153082730559711</v>
      </c>
      <c r="K57" s="41">
        <f t="shared" ca="1" si="29"/>
        <v>0.7837380882391759</v>
      </c>
      <c r="L57" s="45" t="str">
        <f ca="1">IF(C57-1&gt;=$A$2,IF(G57&gt;J57,$A$28,IF(G57&lt;K57,$A$29,"")),"")</f>
        <v/>
      </c>
      <c r="M57" s="48" t="str">
        <f ca="1">IF(C57-1&gt;=$A$2,IF(G57&lt;H57,$A$30,IF(G57&gt;H57,$A$31,"")),"")</f>
        <v>SELL</v>
      </c>
      <c r="N57" s="47">
        <f t="shared" ca="1" si="4"/>
        <v>0</v>
      </c>
      <c r="O57" s="47">
        <f t="shared" ca="1" si="21"/>
        <v>8</v>
      </c>
      <c r="P57" s="47">
        <f t="shared" ca="1" si="5"/>
        <v>1</v>
      </c>
      <c r="Q57" s="47">
        <f t="shared" ca="1" si="22"/>
        <v>20</v>
      </c>
      <c r="R57" s="47" t="str">
        <f t="shared" ca="1" si="23"/>
        <v>SELL</v>
      </c>
      <c r="S57" s="47" t="str">
        <f t="shared" ca="1" si="6"/>
        <v>SELL</v>
      </c>
      <c r="T57" s="47">
        <f t="shared" ca="1" si="7"/>
        <v>0</v>
      </c>
      <c r="U57" s="47">
        <f t="shared" ca="1" si="24"/>
        <v>7</v>
      </c>
      <c r="V57" s="47">
        <f t="shared" ca="1" si="8"/>
        <v>0</v>
      </c>
      <c r="W57" s="47">
        <f t="shared" ca="1" si="25"/>
        <v>26</v>
      </c>
      <c r="X57" s="47" t="str">
        <f t="shared" ca="1" si="9"/>
        <v>COVER</v>
      </c>
      <c r="Y57" s="47">
        <f t="shared" ca="1" si="10"/>
        <v>0</v>
      </c>
      <c r="Z57" s="47" t="str">
        <f ca="1">IF(AND(S57=$A$31,O57&lt;1),0,S57)</f>
        <v>SELL</v>
      </c>
      <c r="AA57" s="47">
        <f ca="1">IF(AND(Y57=$A$30,U57&lt;1),0,Y57)</f>
        <v>0</v>
      </c>
      <c r="AB57" s="47" t="str">
        <f t="shared" ca="1" si="11"/>
        <v/>
      </c>
      <c r="AC57" s="47" t="str">
        <f t="shared" ca="1" si="12"/>
        <v>SELL</v>
      </c>
      <c r="AD57" s="47" t="str">
        <f t="shared" ca="1" si="13"/>
        <v/>
      </c>
      <c r="AE57" s="47" t="str">
        <f t="shared" ca="1" si="14"/>
        <v/>
      </c>
      <c r="AF57" s="47" t="str">
        <f t="shared" ca="1" si="15"/>
        <v/>
      </c>
      <c r="AG57" s="47" t="str">
        <f t="shared" ca="1" si="16"/>
        <v/>
      </c>
      <c r="AH57" s="47">
        <f t="shared" ca="1" si="17"/>
        <v>8</v>
      </c>
      <c r="AI57" s="47" t="str">
        <f t="shared" ca="1" si="18"/>
        <v>SELL</v>
      </c>
      <c r="AJ57" s="47">
        <f t="shared" ca="1" si="19"/>
        <v>0</v>
      </c>
      <c r="AK57" s="47">
        <f t="shared" ca="1" si="26"/>
        <v>8</v>
      </c>
      <c r="AL57" s="47">
        <f t="shared" ca="1" si="20"/>
        <v>1</v>
      </c>
      <c r="AM57" s="47">
        <f t="shared" ca="1" si="27"/>
        <v>8</v>
      </c>
      <c r="AN57" s="47">
        <f ca="1">IF(OR(AG57&lt;&gt;"",AI57&lt;&gt;""),E57,"")</f>
        <v>631.54999999999995</v>
      </c>
      <c r="AO57" s="47">
        <f ca="1">IF(OR(AG57&lt;&gt;"",AI57&lt;&gt;""),F57,"")</f>
        <v>784.55</v>
      </c>
      <c r="AP57" s="38">
        <f ca="1">IF(OR(AG57&lt;&gt;"",AI57&lt;&gt;""),D57,"")</f>
        <v>41352</v>
      </c>
      <c r="AQ57" s="31"/>
    </row>
    <row r="58" spans="3:43" x14ac:dyDescent="0.3">
      <c r="C58" s="35">
        <f ca="1">INDIRECT($AT$3&amp;$AT$4)</f>
        <v>57</v>
      </c>
      <c r="D58" s="37">
        <f ca="1">VLOOKUP(C58,INDIRECT($AT$3&amp;$AT$5),4,FALSE)</f>
        <v>41353</v>
      </c>
      <c r="E58" s="11">
        <f ca="1">VLOOKUP(C58,INDIRECT($AU$3&amp;$AT$5),10,FALSE)</f>
        <v>625.5</v>
      </c>
      <c r="F58" s="11">
        <f ca="1">VLOOKUP(C58,INDIRECT($AT$3&amp;$AT$5),10,FALSE)</f>
        <v>780.4</v>
      </c>
      <c r="G58" s="41">
        <f t="shared" ca="1" si="0"/>
        <v>0.80151204510507434</v>
      </c>
      <c r="H58" s="41">
        <f t="shared" ca="1" si="2"/>
        <v>0.79635727535276346</v>
      </c>
      <c r="I58" s="43">
        <f t="shared" ca="1" si="3"/>
        <v>1.2734479031202874E-2</v>
      </c>
      <c r="J58" s="41">
        <f t="shared" ca="1" si="28"/>
        <v>0.8090917543839663</v>
      </c>
      <c r="K58" s="41">
        <f t="shared" ca="1" si="29"/>
        <v>0.78362279632156062</v>
      </c>
      <c r="L58" s="45" t="str">
        <f ca="1">IF(C58-1&gt;=$A$2,IF(G58&gt;J58,$A$28,IF(G58&lt;K58,$A$29,"")),"")</f>
        <v/>
      </c>
      <c r="M58" s="48" t="str">
        <f ca="1">IF(C58-1&gt;=$A$2,IF(G58&lt;H58,$A$30,IF(G58&gt;H58,$A$31,"")),"")</f>
        <v>SELL</v>
      </c>
      <c r="N58" s="47">
        <f t="shared" ca="1" si="4"/>
        <v>0</v>
      </c>
      <c r="O58" s="47">
        <f t="shared" ca="1" si="21"/>
        <v>8</v>
      </c>
      <c r="P58" s="47">
        <f t="shared" ca="1" si="5"/>
        <v>1</v>
      </c>
      <c r="Q58" s="47">
        <f t="shared" ca="1" si="22"/>
        <v>21</v>
      </c>
      <c r="R58" s="47" t="str">
        <f t="shared" ca="1" si="23"/>
        <v>SELL</v>
      </c>
      <c r="S58" s="47">
        <f t="shared" ca="1" si="6"/>
        <v>0</v>
      </c>
      <c r="T58" s="47">
        <f t="shared" ca="1" si="7"/>
        <v>0</v>
      </c>
      <c r="U58" s="47">
        <f t="shared" ca="1" si="24"/>
        <v>7</v>
      </c>
      <c r="V58" s="47">
        <f t="shared" ca="1" si="8"/>
        <v>0</v>
      </c>
      <c r="W58" s="47">
        <f t="shared" ca="1" si="25"/>
        <v>26</v>
      </c>
      <c r="X58" s="47" t="str">
        <f t="shared" ca="1" si="9"/>
        <v>COVER</v>
      </c>
      <c r="Y58" s="47">
        <f t="shared" ca="1" si="10"/>
        <v>0</v>
      </c>
      <c r="Z58" s="47">
        <f ca="1">IF(AND(S58=$A$31,O58&lt;1),0,S58)</f>
        <v>0</v>
      </c>
      <c r="AA58" s="47">
        <f ca="1">IF(AND(Y58=$A$30,U58&lt;1),0,Y58)</f>
        <v>0</v>
      </c>
      <c r="AB58" s="47" t="str">
        <f t="shared" ca="1" si="11"/>
        <v/>
      </c>
      <c r="AC58" s="47" t="str">
        <f t="shared" ca="1" si="12"/>
        <v/>
      </c>
      <c r="AD58" s="47" t="str">
        <f t="shared" ca="1" si="13"/>
        <v/>
      </c>
      <c r="AE58" s="47" t="str">
        <f t="shared" ca="1" si="14"/>
        <v/>
      </c>
      <c r="AF58" s="47" t="str">
        <f t="shared" ca="1" si="15"/>
        <v/>
      </c>
      <c r="AG58" s="47" t="str">
        <f t="shared" ca="1" si="16"/>
        <v/>
      </c>
      <c r="AH58" s="47" t="str">
        <f t="shared" ca="1" si="17"/>
        <v/>
      </c>
      <c r="AI58" s="47" t="str">
        <f t="shared" ca="1" si="18"/>
        <v/>
      </c>
      <c r="AJ58" s="47">
        <f t="shared" ca="1" si="19"/>
        <v>0</v>
      </c>
      <c r="AK58" s="47">
        <f t="shared" ca="1" si="26"/>
        <v>8</v>
      </c>
      <c r="AL58" s="47">
        <f t="shared" ca="1" si="20"/>
        <v>0</v>
      </c>
      <c r="AM58" s="47">
        <f t="shared" ca="1" si="27"/>
        <v>8</v>
      </c>
      <c r="AN58" s="47" t="str">
        <f ca="1">IF(OR(AG58&lt;&gt;"",AI58&lt;&gt;""),E58,"")</f>
        <v/>
      </c>
      <c r="AO58" s="47" t="str">
        <f ca="1">IF(OR(AG58&lt;&gt;"",AI58&lt;&gt;""),F58,"")</f>
        <v/>
      </c>
      <c r="AP58" s="38" t="str">
        <f ca="1">IF(OR(AG58&lt;&gt;"",AI58&lt;&gt;""),D58,"")</f>
        <v/>
      </c>
      <c r="AQ58" s="31"/>
    </row>
    <row r="59" spans="3:43" x14ac:dyDescent="0.3">
      <c r="C59" s="35">
        <f ca="1">INDIRECT($AT$3&amp;$AT$4)</f>
        <v>58</v>
      </c>
      <c r="D59" s="37">
        <f ca="1">VLOOKUP(C59,INDIRECT($AT$3&amp;$AT$5),4,FALSE)</f>
        <v>41354</v>
      </c>
      <c r="E59" s="11">
        <f ca="1">VLOOKUP(C59,INDIRECT($AU$3&amp;$AT$5),10,FALSE)</f>
        <v>607</v>
      </c>
      <c r="F59" s="11">
        <f ca="1">VLOOKUP(C59,INDIRECT($AT$3&amp;$AT$5),10,FALSE)</f>
        <v>797.9</v>
      </c>
      <c r="G59" s="41">
        <f t="shared" ca="1" si="0"/>
        <v>0.76074696077202664</v>
      </c>
      <c r="H59" s="41">
        <f t="shared" ca="1" si="2"/>
        <v>0.79036560738674644</v>
      </c>
      <c r="I59" s="43">
        <f t="shared" ca="1" si="3"/>
        <v>1.4054642873757168E-2</v>
      </c>
      <c r="J59" s="41">
        <f t="shared" ca="1" si="28"/>
        <v>0.80442025026050357</v>
      </c>
      <c r="K59" s="41">
        <f t="shared" ca="1" si="29"/>
        <v>0.77631096451298931</v>
      </c>
      <c r="L59" s="45" t="str">
        <f ca="1">IF(C59-1&gt;=$A$2,IF(G59&gt;J59,$A$28,IF(G59&lt;K59,$A$29,"")),"")</f>
        <v>BUY</v>
      </c>
      <c r="M59" s="48" t="str">
        <f ca="1">IF(C59-1&gt;=$A$2,IF(G59&lt;H59,$A$30,IF(G59&gt;H59,$A$31,"")),"")</f>
        <v>COVER</v>
      </c>
      <c r="N59" s="47">
        <f t="shared" ca="1" si="4"/>
        <v>1</v>
      </c>
      <c r="O59" s="47">
        <f t="shared" ca="1" si="21"/>
        <v>9</v>
      </c>
      <c r="P59" s="47">
        <f t="shared" ca="1" si="5"/>
        <v>0</v>
      </c>
      <c r="Q59" s="47">
        <f t="shared" ca="1" si="22"/>
        <v>21</v>
      </c>
      <c r="R59" s="47" t="str">
        <f t="shared" ca="1" si="23"/>
        <v>BUY</v>
      </c>
      <c r="S59" s="47" t="str">
        <f t="shared" ca="1" si="6"/>
        <v>BUY</v>
      </c>
      <c r="T59" s="47">
        <f t="shared" ca="1" si="7"/>
        <v>0</v>
      </c>
      <c r="U59" s="47">
        <f t="shared" ca="1" si="24"/>
        <v>7</v>
      </c>
      <c r="V59" s="47">
        <f t="shared" ca="1" si="8"/>
        <v>1</v>
      </c>
      <c r="W59" s="47">
        <f t="shared" ca="1" si="25"/>
        <v>27</v>
      </c>
      <c r="X59" s="47" t="str">
        <f t="shared" ca="1" si="9"/>
        <v>COVER</v>
      </c>
      <c r="Y59" s="47">
        <f t="shared" ca="1" si="10"/>
        <v>0</v>
      </c>
      <c r="Z59" s="47" t="str">
        <f ca="1">IF(AND(S59=$A$31,O59&lt;1),0,S59)</f>
        <v>BUY</v>
      </c>
      <c r="AA59" s="47">
        <f ca="1">IF(AND(Y59=$A$30,U59&lt;1),0,Y59)</f>
        <v>0</v>
      </c>
      <c r="AB59" s="47" t="str">
        <f t="shared" ca="1" si="11"/>
        <v>BUY</v>
      </c>
      <c r="AC59" s="47" t="str">
        <f t="shared" ca="1" si="12"/>
        <v/>
      </c>
      <c r="AD59" s="47" t="str">
        <f t="shared" ca="1" si="13"/>
        <v/>
      </c>
      <c r="AE59" s="47" t="str">
        <f t="shared" ca="1" si="14"/>
        <v/>
      </c>
      <c r="AF59" s="47">
        <f t="shared" ca="1" si="15"/>
        <v>9</v>
      </c>
      <c r="AG59" s="47" t="str">
        <f t="shared" ca="1" si="16"/>
        <v>BUY</v>
      </c>
      <c r="AH59" s="47" t="str">
        <f t="shared" ca="1" si="17"/>
        <v/>
      </c>
      <c r="AI59" s="47" t="str">
        <f t="shared" ca="1" si="18"/>
        <v/>
      </c>
      <c r="AJ59" s="47">
        <f t="shared" ca="1" si="19"/>
        <v>1</v>
      </c>
      <c r="AK59" s="47">
        <f t="shared" ca="1" si="26"/>
        <v>9</v>
      </c>
      <c r="AL59" s="47">
        <f t="shared" ca="1" si="20"/>
        <v>0</v>
      </c>
      <c r="AM59" s="47">
        <f t="shared" ca="1" si="27"/>
        <v>8</v>
      </c>
      <c r="AN59" s="47">
        <f ca="1">IF(OR(AG59&lt;&gt;"",AI59&lt;&gt;""),E59,"")</f>
        <v>607</v>
      </c>
      <c r="AO59" s="47">
        <f ca="1">IF(OR(AG59&lt;&gt;"",AI59&lt;&gt;""),F59,"")</f>
        <v>797.9</v>
      </c>
      <c r="AP59" s="38">
        <f ca="1">IF(OR(AG59&lt;&gt;"",AI59&lt;&gt;""),D59,"")</f>
        <v>41354</v>
      </c>
      <c r="AQ59" s="31"/>
    </row>
    <row r="60" spans="3:43" x14ac:dyDescent="0.3">
      <c r="C60" s="35">
        <f ca="1">INDIRECT($AT$3&amp;$AT$4)</f>
        <v>59</v>
      </c>
      <c r="D60" s="37">
        <f ca="1">VLOOKUP(C60,INDIRECT($AT$3&amp;$AT$5),4,FALSE)</f>
        <v>41355</v>
      </c>
      <c r="E60" s="11">
        <f ca="1">VLOOKUP(C60,INDIRECT($AU$3&amp;$AT$5),10,FALSE)</f>
        <v>605.25</v>
      </c>
      <c r="F60" s="11">
        <f ca="1">VLOOKUP(C60,INDIRECT($AT$3&amp;$AT$5),10,FALSE)</f>
        <v>796.4</v>
      </c>
      <c r="G60" s="41">
        <f t="shared" ca="1" si="0"/>
        <v>0.75998242089402313</v>
      </c>
      <c r="H60" s="41">
        <f t="shared" ca="1" si="2"/>
        <v>0.7855399945729824</v>
      </c>
      <c r="I60" s="43">
        <f t="shared" ca="1" si="3"/>
        <v>1.5451096562686119E-2</v>
      </c>
      <c r="J60" s="41">
        <f t="shared" ca="1" si="28"/>
        <v>0.80099109113566858</v>
      </c>
      <c r="K60" s="41">
        <f t="shared" ca="1" si="29"/>
        <v>0.77008889801029623</v>
      </c>
      <c r="L60" s="45" t="str">
        <f ca="1">IF(C60-1&gt;=$A$2,IF(G60&gt;J60,$A$28,IF(G60&lt;K60,$A$29,"")),"")</f>
        <v>BUY</v>
      </c>
      <c r="M60" s="48" t="str">
        <f ca="1">IF(C60-1&gt;=$A$2,IF(G60&lt;H60,$A$30,IF(G60&gt;H60,$A$31,"")),"")</f>
        <v>COVER</v>
      </c>
      <c r="N60" s="47">
        <f t="shared" ca="1" si="4"/>
        <v>1</v>
      </c>
      <c r="O60" s="47">
        <f t="shared" ca="1" si="21"/>
        <v>10</v>
      </c>
      <c r="P60" s="47">
        <f t="shared" ca="1" si="5"/>
        <v>0</v>
      </c>
      <c r="Q60" s="47">
        <f t="shared" ca="1" si="22"/>
        <v>21</v>
      </c>
      <c r="R60" s="47" t="str">
        <f t="shared" ca="1" si="23"/>
        <v>BUY</v>
      </c>
      <c r="S60" s="47">
        <f t="shared" ca="1" si="6"/>
        <v>0</v>
      </c>
      <c r="T60" s="47">
        <f t="shared" ca="1" si="7"/>
        <v>0</v>
      </c>
      <c r="U60" s="47">
        <f t="shared" ca="1" si="24"/>
        <v>7</v>
      </c>
      <c r="V60" s="47">
        <f t="shared" ca="1" si="8"/>
        <v>1</v>
      </c>
      <c r="W60" s="47">
        <f t="shared" ca="1" si="25"/>
        <v>28</v>
      </c>
      <c r="X60" s="47" t="str">
        <f t="shared" ca="1" si="9"/>
        <v>COVER</v>
      </c>
      <c r="Y60" s="47">
        <f t="shared" ca="1" si="10"/>
        <v>0</v>
      </c>
      <c r="Z60" s="47">
        <f ca="1">IF(AND(S60=$A$31,O60&lt;1),0,S60)</f>
        <v>0</v>
      </c>
      <c r="AA60" s="47">
        <f ca="1">IF(AND(Y60=$A$30,U60&lt;1),0,Y60)</f>
        <v>0</v>
      </c>
      <c r="AB60" s="47" t="str">
        <f t="shared" ca="1" si="11"/>
        <v/>
      </c>
      <c r="AC60" s="47" t="str">
        <f t="shared" ca="1" si="12"/>
        <v/>
      </c>
      <c r="AD60" s="47" t="str">
        <f t="shared" ca="1" si="13"/>
        <v/>
      </c>
      <c r="AE60" s="47" t="str">
        <f t="shared" ca="1" si="14"/>
        <v/>
      </c>
      <c r="AF60" s="47" t="str">
        <f t="shared" ca="1" si="15"/>
        <v/>
      </c>
      <c r="AG60" s="47" t="str">
        <f t="shared" ca="1" si="16"/>
        <v/>
      </c>
      <c r="AH60" s="47" t="str">
        <f t="shared" ca="1" si="17"/>
        <v/>
      </c>
      <c r="AI60" s="47" t="str">
        <f t="shared" ca="1" si="18"/>
        <v/>
      </c>
      <c r="AJ60" s="47">
        <f t="shared" ca="1" si="19"/>
        <v>0</v>
      </c>
      <c r="AK60" s="47">
        <f t="shared" ca="1" si="26"/>
        <v>9</v>
      </c>
      <c r="AL60" s="47">
        <f t="shared" ca="1" si="20"/>
        <v>0</v>
      </c>
      <c r="AM60" s="47">
        <f t="shared" ca="1" si="27"/>
        <v>8</v>
      </c>
      <c r="AN60" s="47" t="str">
        <f ca="1">IF(OR(AG60&lt;&gt;"",AI60&lt;&gt;""),E60,"")</f>
        <v/>
      </c>
      <c r="AO60" s="47" t="str">
        <f ca="1">IF(OR(AG60&lt;&gt;"",AI60&lt;&gt;""),F60,"")</f>
        <v/>
      </c>
      <c r="AP60" s="38" t="str">
        <f ca="1">IF(OR(AG60&lt;&gt;"",AI60&lt;&gt;""),D60,"")</f>
        <v/>
      </c>
      <c r="AQ60" s="31"/>
    </row>
    <row r="61" spans="3:43" x14ac:dyDescent="0.3">
      <c r="C61" s="35">
        <f ca="1">INDIRECT($AT$3&amp;$AT$4)</f>
        <v>60</v>
      </c>
      <c r="D61" s="37">
        <f ca="1">VLOOKUP(C61,INDIRECT($AT$3&amp;$AT$5),4,FALSE)</f>
        <v>41358</v>
      </c>
      <c r="E61" s="11">
        <f ca="1">VLOOKUP(C61,INDIRECT($AU$3&amp;$AT$5),10,FALSE)</f>
        <v>609.4</v>
      </c>
      <c r="F61" s="11">
        <f ca="1">VLOOKUP(C61,INDIRECT($AT$3&amp;$AT$5),10,FALSE)</f>
        <v>806.2</v>
      </c>
      <c r="G61" s="41">
        <f t="shared" ca="1" si="0"/>
        <v>0.75589183825353501</v>
      </c>
      <c r="H61" s="41">
        <f t="shared" ca="1" si="2"/>
        <v>0.78234002430707161</v>
      </c>
      <c r="I61" s="43">
        <f t="shared" ca="1" si="3"/>
        <v>1.8011455523986024E-2</v>
      </c>
      <c r="J61" s="41">
        <f t="shared" ca="1" si="28"/>
        <v>0.80035147983105759</v>
      </c>
      <c r="K61" s="41">
        <f t="shared" ca="1" si="29"/>
        <v>0.76432856878308564</v>
      </c>
      <c r="L61" s="45" t="str">
        <f ca="1">IF(C61-1&gt;=$A$2,IF(G61&gt;J61,$A$28,IF(G61&lt;K61,$A$29,"")),"")</f>
        <v>BUY</v>
      </c>
      <c r="M61" s="48" t="str">
        <f ca="1">IF(C61-1&gt;=$A$2,IF(G61&lt;H61,$A$30,IF(G61&gt;H61,$A$31,"")),"")</f>
        <v>COVER</v>
      </c>
      <c r="N61" s="47">
        <f t="shared" ca="1" si="4"/>
        <v>1</v>
      </c>
      <c r="O61" s="47">
        <f t="shared" ca="1" si="21"/>
        <v>11</v>
      </c>
      <c r="P61" s="47">
        <f t="shared" ca="1" si="5"/>
        <v>0</v>
      </c>
      <c r="Q61" s="47">
        <f t="shared" ca="1" si="22"/>
        <v>21</v>
      </c>
      <c r="R61" s="47" t="str">
        <f t="shared" ca="1" si="23"/>
        <v>BUY</v>
      </c>
      <c r="S61" s="47">
        <f t="shared" ca="1" si="6"/>
        <v>0</v>
      </c>
      <c r="T61" s="47">
        <f t="shared" ca="1" si="7"/>
        <v>0</v>
      </c>
      <c r="U61" s="47">
        <f t="shared" ca="1" si="24"/>
        <v>7</v>
      </c>
      <c r="V61" s="47">
        <f t="shared" ca="1" si="8"/>
        <v>1</v>
      </c>
      <c r="W61" s="47">
        <f t="shared" ca="1" si="25"/>
        <v>29</v>
      </c>
      <c r="X61" s="47" t="str">
        <f t="shared" ca="1" si="9"/>
        <v>COVER</v>
      </c>
      <c r="Y61" s="47">
        <f t="shared" ca="1" si="10"/>
        <v>0</v>
      </c>
      <c r="Z61" s="47">
        <f ca="1">IF(AND(S61=$A$31,O61&lt;1),0,S61)</f>
        <v>0</v>
      </c>
      <c r="AA61" s="47">
        <f ca="1">IF(AND(Y61=$A$30,U61&lt;1),0,Y61)</f>
        <v>0</v>
      </c>
      <c r="AB61" s="47" t="str">
        <f t="shared" ca="1" si="11"/>
        <v/>
      </c>
      <c r="AC61" s="47" t="str">
        <f t="shared" ca="1" si="12"/>
        <v/>
      </c>
      <c r="AD61" s="47" t="str">
        <f t="shared" ca="1" si="13"/>
        <v/>
      </c>
      <c r="AE61" s="47" t="str">
        <f t="shared" ca="1" si="14"/>
        <v/>
      </c>
      <c r="AF61" s="47" t="str">
        <f t="shared" ca="1" si="15"/>
        <v/>
      </c>
      <c r="AG61" s="47" t="str">
        <f t="shared" ca="1" si="16"/>
        <v/>
      </c>
      <c r="AH61" s="47" t="str">
        <f t="shared" ca="1" si="17"/>
        <v/>
      </c>
      <c r="AI61" s="47" t="str">
        <f t="shared" ca="1" si="18"/>
        <v/>
      </c>
      <c r="AJ61" s="47">
        <f t="shared" ca="1" si="19"/>
        <v>0</v>
      </c>
      <c r="AK61" s="47">
        <f t="shared" ca="1" si="26"/>
        <v>9</v>
      </c>
      <c r="AL61" s="47">
        <f t="shared" ca="1" si="20"/>
        <v>0</v>
      </c>
      <c r="AM61" s="47">
        <f t="shared" ca="1" si="27"/>
        <v>8</v>
      </c>
      <c r="AN61" s="47" t="str">
        <f ca="1">IF(OR(AG61&lt;&gt;"",AI61&lt;&gt;""),E61,"")</f>
        <v/>
      </c>
      <c r="AO61" s="47" t="str">
        <f ca="1">IF(OR(AG61&lt;&gt;"",AI61&lt;&gt;""),F61,"")</f>
        <v/>
      </c>
      <c r="AP61" s="38" t="str">
        <f ca="1">IF(OR(AG61&lt;&gt;"",AI61&lt;&gt;""),D61,"")</f>
        <v/>
      </c>
      <c r="AQ61" s="31"/>
    </row>
    <row r="62" spans="3:43" x14ac:dyDescent="0.3">
      <c r="C62" s="35">
        <f ca="1">INDIRECT($AT$3&amp;$AT$4)</f>
        <v>61</v>
      </c>
      <c r="D62" s="37">
        <f ca="1">VLOOKUP(C62,INDIRECT($AT$3&amp;$AT$5),4,FALSE)</f>
        <v>41359</v>
      </c>
      <c r="E62" s="11">
        <f ca="1">VLOOKUP(C62,INDIRECT($AU$3&amp;$AT$5),10,FALSE)</f>
        <v>614.5</v>
      </c>
      <c r="F62" s="11">
        <f ca="1">VLOOKUP(C62,INDIRECT($AT$3&amp;$AT$5),10,FALSE)</f>
        <v>824.2</v>
      </c>
      <c r="G62" s="41">
        <f t="shared" ca="1" si="0"/>
        <v>0.74557146323707835</v>
      </c>
      <c r="H62" s="41">
        <f t="shared" ca="1" si="2"/>
        <v>0.77872285647685846</v>
      </c>
      <c r="I62" s="43">
        <f t="shared" ca="1" si="3"/>
        <v>2.1448762082467633E-2</v>
      </c>
      <c r="J62" s="41">
        <f t="shared" ca="1" si="28"/>
        <v>0.80017161855932606</v>
      </c>
      <c r="K62" s="41">
        <f t="shared" ca="1" si="29"/>
        <v>0.75727409439439086</v>
      </c>
      <c r="L62" s="45" t="str">
        <f ca="1">IF(C62-1&gt;=$A$2,IF(G62&gt;J62,$A$28,IF(G62&lt;K62,$A$29,"")),"")</f>
        <v>BUY</v>
      </c>
      <c r="M62" s="48" t="str">
        <f ca="1">IF(C62-1&gt;=$A$2,IF(G62&lt;H62,$A$30,IF(G62&gt;H62,$A$31,"")),"")</f>
        <v>COVER</v>
      </c>
      <c r="N62" s="47">
        <f t="shared" ca="1" si="4"/>
        <v>1</v>
      </c>
      <c r="O62" s="47">
        <f t="shared" ca="1" si="21"/>
        <v>12</v>
      </c>
      <c r="P62" s="47">
        <f t="shared" ca="1" si="5"/>
        <v>0</v>
      </c>
      <c r="Q62" s="47">
        <f t="shared" ca="1" si="22"/>
        <v>21</v>
      </c>
      <c r="R62" s="47" t="str">
        <f t="shared" ca="1" si="23"/>
        <v>BUY</v>
      </c>
      <c r="S62" s="47">
        <f t="shared" ca="1" si="6"/>
        <v>0</v>
      </c>
      <c r="T62" s="47">
        <f t="shared" ca="1" si="7"/>
        <v>0</v>
      </c>
      <c r="U62" s="47">
        <f t="shared" ca="1" si="24"/>
        <v>7</v>
      </c>
      <c r="V62" s="47">
        <f t="shared" ca="1" si="8"/>
        <v>1</v>
      </c>
      <c r="W62" s="47">
        <f t="shared" ca="1" si="25"/>
        <v>30</v>
      </c>
      <c r="X62" s="47" t="str">
        <f t="shared" ca="1" si="9"/>
        <v>COVER</v>
      </c>
      <c r="Y62" s="47">
        <f t="shared" ca="1" si="10"/>
        <v>0</v>
      </c>
      <c r="Z62" s="47">
        <f ca="1">IF(AND(S62=$A$31,O62&lt;1),0,S62)</f>
        <v>0</v>
      </c>
      <c r="AA62" s="47">
        <f ca="1">IF(AND(Y62=$A$30,U62&lt;1),0,Y62)</f>
        <v>0</v>
      </c>
      <c r="AB62" s="47" t="str">
        <f t="shared" ca="1" si="11"/>
        <v/>
      </c>
      <c r="AC62" s="47" t="str">
        <f t="shared" ca="1" si="12"/>
        <v/>
      </c>
      <c r="AD62" s="47" t="str">
        <f t="shared" ca="1" si="13"/>
        <v/>
      </c>
      <c r="AE62" s="47" t="str">
        <f t="shared" ca="1" si="14"/>
        <v/>
      </c>
      <c r="AF62" s="47" t="str">
        <f t="shared" ca="1" si="15"/>
        <v/>
      </c>
      <c r="AG62" s="47" t="str">
        <f t="shared" ca="1" si="16"/>
        <v/>
      </c>
      <c r="AH62" s="47" t="str">
        <f t="shared" ca="1" si="17"/>
        <v/>
      </c>
      <c r="AI62" s="47" t="str">
        <f t="shared" ca="1" si="18"/>
        <v/>
      </c>
      <c r="AJ62" s="47">
        <f t="shared" ca="1" si="19"/>
        <v>0</v>
      </c>
      <c r="AK62" s="47">
        <f t="shared" ca="1" si="26"/>
        <v>9</v>
      </c>
      <c r="AL62" s="47">
        <f t="shared" ca="1" si="20"/>
        <v>0</v>
      </c>
      <c r="AM62" s="47">
        <f t="shared" ca="1" si="27"/>
        <v>8</v>
      </c>
      <c r="AN62" s="47" t="str">
        <f ca="1">IF(OR(AG62&lt;&gt;"",AI62&lt;&gt;""),E62,"")</f>
        <v/>
      </c>
      <c r="AO62" s="47" t="str">
        <f ca="1">IF(OR(AG62&lt;&gt;"",AI62&lt;&gt;""),F62,"")</f>
        <v/>
      </c>
      <c r="AP62" s="38" t="str">
        <f ca="1">IF(OR(AG62&lt;&gt;"",AI62&lt;&gt;""),D62,"")</f>
        <v/>
      </c>
      <c r="AQ62" s="31"/>
    </row>
    <row r="63" spans="3:43" x14ac:dyDescent="0.3">
      <c r="C63" s="35">
        <f ca="1">INDIRECT($AT$3&amp;$AT$4)</f>
        <v>62</v>
      </c>
      <c r="D63" s="37">
        <f ca="1">VLOOKUP(C63,INDIRECT($AT$3&amp;$AT$5),4,FALSE)</f>
        <v>41361</v>
      </c>
      <c r="E63" s="11">
        <f ca="1">VLOOKUP(C63,INDIRECT($AU$3&amp;$AT$5),10,FALSE)</f>
        <v>625.35</v>
      </c>
      <c r="F63" s="11">
        <f ca="1">VLOOKUP(C63,INDIRECT($AT$3&amp;$AT$5),10,FALSE)</f>
        <v>826.25</v>
      </c>
      <c r="G63" s="41">
        <f t="shared" ca="1" si="0"/>
        <v>0.7568532526475038</v>
      </c>
      <c r="H63" s="41">
        <f t="shared" ca="1" si="2"/>
        <v>0.77594797412915228</v>
      </c>
      <c r="I63" s="43">
        <f t="shared" ca="1" si="3"/>
        <v>2.2378459835256041E-2</v>
      </c>
      <c r="J63" s="41">
        <f t="shared" ca="1" si="28"/>
        <v>0.79832643396440828</v>
      </c>
      <c r="K63" s="41">
        <f t="shared" ca="1" si="29"/>
        <v>0.75356951429389629</v>
      </c>
      <c r="L63" s="45" t="str">
        <f ca="1">IF(C63-1&gt;=$A$2,IF(G63&gt;J63,$A$28,IF(G63&lt;K63,$A$29,"")),"")</f>
        <v/>
      </c>
      <c r="M63" s="48" t="str">
        <f ca="1">IF(C63-1&gt;=$A$2,IF(G63&lt;H63,$A$30,IF(G63&gt;H63,$A$31,"")),"")</f>
        <v>COVER</v>
      </c>
      <c r="N63" s="47">
        <f t="shared" ca="1" si="4"/>
        <v>0</v>
      </c>
      <c r="O63" s="47">
        <f t="shared" ca="1" si="21"/>
        <v>12</v>
      </c>
      <c r="P63" s="47">
        <f t="shared" ca="1" si="5"/>
        <v>0</v>
      </c>
      <c r="Q63" s="47">
        <f t="shared" ca="1" si="22"/>
        <v>21</v>
      </c>
      <c r="R63" s="47" t="str">
        <f t="shared" ca="1" si="23"/>
        <v>BUY</v>
      </c>
      <c r="S63" s="47">
        <f t="shared" ca="1" si="6"/>
        <v>0</v>
      </c>
      <c r="T63" s="47">
        <f t="shared" ca="1" si="7"/>
        <v>0</v>
      </c>
      <c r="U63" s="47">
        <f t="shared" ca="1" si="24"/>
        <v>7</v>
      </c>
      <c r="V63" s="47">
        <f t="shared" ca="1" si="8"/>
        <v>1</v>
      </c>
      <c r="W63" s="47">
        <f t="shared" ca="1" si="25"/>
        <v>31</v>
      </c>
      <c r="X63" s="47" t="str">
        <f t="shared" ca="1" si="9"/>
        <v>COVER</v>
      </c>
      <c r="Y63" s="47">
        <f t="shared" ca="1" si="10"/>
        <v>0</v>
      </c>
      <c r="Z63" s="47">
        <f ca="1">IF(AND(S63=$A$31,O63&lt;1),0,S63)</f>
        <v>0</v>
      </c>
      <c r="AA63" s="47">
        <f ca="1">IF(AND(Y63=$A$30,U63&lt;1),0,Y63)</f>
        <v>0</v>
      </c>
      <c r="AB63" s="47" t="str">
        <f t="shared" ca="1" si="11"/>
        <v/>
      </c>
      <c r="AC63" s="47" t="str">
        <f t="shared" ca="1" si="12"/>
        <v/>
      </c>
      <c r="AD63" s="47" t="str">
        <f t="shared" ca="1" si="13"/>
        <v/>
      </c>
      <c r="AE63" s="47" t="str">
        <f t="shared" ca="1" si="14"/>
        <v/>
      </c>
      <c r="AF63" s="47" t="str">
        <f t="shared" ca="1" si="15"/>
        <v/>
      </c>
      <c r="AG63" s="47" t="str">
        <f t="shared" ca="1" si="16"/>
        <v/>
      </c>
      <c r="AH63" s="47" t="str">
        <f t="shared" ca="1" si="17"/>
        <v/>
      </c>
      <c r="AI63" s="47" t="str">
        <f t="shared" ca="1" si="18"/>
        <v/>
      </c>
      <c r="AJ63" s="47">
        <f t="shared" ca="1" si="19"/>
        <v>0</v>
      </c>
      <c r="AK63" s="47">
        <f t="shared" ca="1" si="26"/>
        <v>9</v>
      </c>
      <c r="AL63" s="47">
        <f t="shared" ca="1" si="20"/>
        <v>0</v>
      </c>
      <c r="AM63" s="47">
        <f t="shared" ca="1" si="27"/>
        <v>8</v>
      </c>
      <c r="AN63" s="47" t="str">
        <f ca="1">IF(OR(AG63&lt;&gt;"",AI63&lt;&gt;""),E63,"")</f>
        <v/>
      </c>
      <c r="AO63" s="47" t="str">
        <f ca="1">IF(OR(AG63&lt;&gt;"",AI63&lt;&gt;""),F63,"")</f>
        <v/>
      </c>
      <c r="AP63" s="38" t="str">
        <f ca="1">IF(OR(AG63&lt;&gt;"",AI63&lt;&gt;""),D63,"")</f>
        <v/>
      </c>
      <c r="AQ63" s="31"/>
    </row>
    <row r="64" spans="3:43" x14ac:dyDescent="0.3">
      <c r="C64" s="35">
        <f ca="1">INDIRECT($AT$3&amp;$AT$4)</f>
        <v>63</v>
      </c>
      <c r="D64" s="37">
        <f ca="1">VLOOKUP(C64,INDIRECT($AT$3&amp;$AT$5),4,FALSE)</f>
        <v>41365</v>
      </c>
      <c r="E64" s="11">
        <f ca="1">VLOOKUP(C64,INDIRECT($AU$3&amp;$AT$5),10,FALSE)</f>
        <v>623.85</v>
      </c>
      <c r="F64" s="11">
        <f ca="1">VLOOKUP(C64,INDIRECT($AT$3&amp;$AT$5),10,FALSE)</f>
        <v>825.2</v>
      </c>
      <c r="G64" s="41">
        <f t="shared" ca="1" si="0"/>
        <v>0.75599854580707704</v>
      </c>
      <c r="H64" s="41">
        <f t="shared" ca="1" si="2"/>
        <v>0.77179718382593898</v>
      </c>
      <c r="I64" s="43">
        <f t="shared" ca="1" si="3"/>
        <v>2.1776849171449338E-2</v>
      </c>
      <c r="J64" s="41">
        <f t="shared" ca="1" si="28"/>
        <v>0.79357403299738827</v>
      </c>
      <c r="K64" s="41">
        <f t="shared" ca="1" si="29"/>
        <v>0.7500203346544897</v>
      </c>
      <c r="L64" s="45" t="str">
        <f ca="1">IF(C64-1&gt;=$A$2,IF(G64&gt;J64,$A$28,IF(G64&lt;K64,$A$29,"")),"")</f>
        <v/>
      </c>
      <c r="M64" s="48" t="str">
        <f ca="1">IF(C64-1&gt;=$A$2,IF(G64&lt;H64,$A$30,IF(G64&gt;H64,$A$31,"")),"")</f>
        <v>COVER</v>
      </c>
      <c r="N64" s="47">
        <f t="shared" ca="1" si="4"/>
        <v>0</v>
      </c>
      <c r="O64" s="47">
        <f t="shared" ca="1" si="21"/>
        <v>12</v>
      </c>
      <c r="P64" s="47">
        <f t="shared" ca="1" si="5"/>
        <v>0</v>
      </c>
      <c r="Q64" s="47">
        <f t="shared" ca="1" si="22"/>
        <v>21</v>
      </c>
      <c r="R64" s="47" t="str">
        <f t="shared" ca="1" si="23"/>
        <v>BUY</v>
      </c>
      <c r="S64" s="47">
        <f t="shared" ca="1" si="6"/>
        <v>0</v>
      </c>
      <c r="T64" s="47">
        <f t="shared" ca="1" si="7"/>
        <v>0</v>
      </c>
      <c r="U64" s="47">
        <f t="shared" ca="1" si="24"/>
        <v>7</v>
      </c>
      <c r="V64" s="47">
        <f t="shared" ca="1" si="8"/>
        <v>1</v>
      </c>
      <c r="W64" s="47">
        <f t="shared" ca="1" si="25"/>
        <v>32</v>
      </c>
      <c r="X64" s="47" t="str">
        <f t="shared" ca="1" si="9"/>
        <v>COVER</v>
      </c>
      <c r="Y64" s="47">
        <f t="shared" ca="1" si="10"/>
        <v>0</v>
      </c>
      <c r="Z64" s="47">
        <f ca="1">IF(AND(S64=$A$31,O64&lt;1),0,S64)</f>
        <v>0</v>
      </c>
      <c r="AA64" s="47">
        <f ca="1">IF(AND(Y64=$A$30,U64&lt;1),0,Y64)</f>
        <v>0</v>
      </c>
      <c r="AB64" s="47" t="str">
        <f t="shared" ca="1" si="11"/>
        <v/>
      </c>
      <c r="AC64" s="47" t="str">
        <f t="shared" ca="1" si="12"/>
        <v/>
      </c>
      <c r="AD64" s="47" t="str">
        <f t="shared" ca="1" si="13"/>
        <v/>
      </c>
      <c r="AE64" s="47" t="str">
        <f t="shared" ca="1" si="14"/>
        <v/>
      </c>
      <c r="AF64" s="47" t="str">
        <f t="shared" ca="1" si="15"/>
        <v/>
      </c>
      <c r="AG64" s="47" t="str">
        <f t="shared" ca="1" si="16"/>
        <v/>
      </c>
      <c r="AH64" s="47" t="str">
        <f t="shared" ca="1" si="17"/>
        <v/>
      </c>
      <c r="AI64" s="47" t="str">
        <f t="shared" ca="1" si="18"/>
        <v/>
      </c>
      <c r="AJ64" s="47">
        <f t="shared" ca="1" si="19"/>
        <v>0</v>
      </c>
      <c r="AK64" s="47">
        <f t="shared" ca="1" si="26"/>
        <v>9</v>
      </c>
      <c r="AL64" s="47">
        <f t="shared" ca="1" si="20"/>
        <v>0</v>
      </c>
      <c r="AM64" s="47">
        <f t="shared" ca="1" si="27"/>
        <v>8</v>
      </c>
      <c r="AN64" s="47" t="str">
        <f ca="1">IF(OR(AG64&lt;&gt;"",AI64&lt;&gt;""),E64,"")</f>
        <v/>
      </c>
      <c r="AO64" s="47" t="str">
        <f ca="1">IF(OR(AG64&lt;&gt;"",AI64&lt;&gt;""),F64,"")</f>
        <v/>
      </c>
      <c r="AP64" s="38" t="str">
        <f ca="1">IF(OR(AG64&lt;&gt;"",AI64&lt;&gt;""),D64,"")</f>
        <v/>
      </c>
      <c r="AQ64" s="31"/>
    </row>
    <row r="65" spans="3:43" x14ac:dyDescent="0.3">
      <c r="C65" s="35">
        <f ca="1">INDIRECT($AT$3&amp;$AT$4)</f>
        <v>64</v>
      </c>
      <c r="D65" s="37">
        <f ca="1">VLOOKUP(C65,INDIRECT($AT$3&amp;$AT$5),4,FALSE)</f>
        <v>41366</v>
      </c>
      <c r="E65" s="11">
        <f ca="1">VLOOKUP(C65,INDIRECT($AU$3&amp;$AT$5),10,FALSE)</f>
        <v>629.9</v>
      </c>
      <c r="F65" s="11">
        <f ca="1">VLOOKUP(C65,INDIRECT($AT$3&amp;$AT$5),10,FALSE)</f>
        <v>817.25</v>
      </c>
      <c r="G65" s="41">
        <f t="shared" ca="1" si="0"/>
        <v>0.77075558274701739</v>
      </c>
      <c r="H65" s="41">
        <f t="shared" ca="1" si="2"/>
        <v>0.77063953519986972</v>
      </c>
      <c r="I65" s="43">
        <f t="shared" ca="1" si="3"/>
        <v>2.1459988770124002E-2</v>
      </c>
      <c r="J65" s="41">
        <f t="shared" ca="1" si="28"/>
        <v>0.79209952396999372</v>
      </c>
      <c r="K65" s="41">
        <f t="shared" ca="1" si="29"/>
        <v>0.74917954642974571</v>
      </c>
      <c r="L65" s="45" t="str">
        <f ca="1">IF(C65-1&gt;=$A$2,IF(G65&gt;J65,$A$28,IF(G65&lt;K65,$A$29,"")),"")</f>
        <v/>
      </c>
      <c r="M65" s="48" t="str">
        <f ca="1">IF(C65-1&gt;=$A$2,IF(G65&lt;H65,$A$30,IF(G65&gt;H65,$A$31,"")),"")</f>
        <v>SELL</v>
      </c>
      <c r="N65" s="47">
        <f t="shared" ca="1" si="4"/>
        <v>0</v>
      </c>
      <c r="O65" s="47">
        <f t="shared" ca="1" si="21"/>
        <v>12</v>
      </c>
      <c r="P65" s="47">
        <f t="shared" ca="1" si="5"/>
        <v>1</v>
      </c>
      <c r="Q65" s="47">
        <f t="shared" ca="1" si="22"/>
        <v>22</v>
      </c>
      <c r="R65" s="47" t="str">
        <f t="shared" ca="1" si="23"/>
        <v>SELL</v>
      </c>
      <c r="S65" s="47" t="str">
        <f t="shared" ca="1" si="6"/>
        <v>SELL</v>
      </c>
      <c r="T65" s="47">
        <f t="shared" ca="1" si="7"/>
        <v>0</v>
      </c>
      <c r="U65" s="47">
        <f t="shared" ca="1" si="24"/>
        <v>7</v>
      </c>
      <c r="V65" s="47">
        <f t="shared" ca="1" si="8"/>
        <v>0</v>
      </c>
      <c r="W65" s="47">
        <f t="shared" ca="1" si="25"/>
        <v>32</v>
      </c>
      <c r="X65" s="47" t="str">
        <f t="shared" ca="1" si="9"/>
        <v>COVER</v>
      </c>
      <c r="Y65" s="47">
        <f t="shared" ca="1" si="10"/>
        <v>0</v>
      </c>
      <c r="Z65" s="47" t="str">
        <f ca="1">IF(AND(S65=$A$31,O65&lt;1),0,S65)</f>
        <v>SELL</v>
      </c>
      <c r="AA65" s="47">
        <f ca="1">IF(AND(Y65=$A$30,U65&lt;1),0,Y65)</f>
        <v>0</v>
      </c>
      <c r="AB65" s="47" t="str">
        <f t="shared" ca="1" si="11"/>
        <v/>
      </c>
      <c r="AC65" s="47" t="str">
        <f t="shared" ca="1" si="12"/>
        <v>SELL</v>
      </c>
      <c r="AD65" s="47" t="str">
        <f t="shared" ca="1" si="13"/>
        <v/>
      </c>
      <c r="AE65" s="47" t="str">
        <f t="shared" ca="1" si="14"/>
        <v/>
      </c>
      <c r="AF65" s="47" t="str">
        <f t="shared" ca="1" si="15"/>
        <v/>
      </c>
      <c r="AG65" s="47" t="str">
        <f t="shared" ca="1" si="16"/>
        <v/>
      </c>
      <c r="AH65" s="47">
        <f t="shared" ca="1" si="17"/>
        <v>9</v>
      </c>
      <c r="AI65" s="47" t="str">
        <f t="shared" ca="1" si="18"/>
        <v>SELL</v>
      </c>
      <c r="AJ65" s="47">
        <f t="shared" ca="1" si="19"/>
        <v>0</v>
      </c>
      <c r="AK65" s="47">
        <f t="shared" ca="1" si="26"/>
        <v>9</v>
      </c>
      <c r="AL65" s="47">
        <f t="shared" ca="1" si="20"/>
        <v>1</v>
      </c>
      <c r="AM65" s="47">
        <f t="shared" ca="1" si="27"/>
        <v>9</v>
      </c>
      <c r="AN65" s="47">
        <f ca="1">IF(OR(AG65&lt;&gt;"",AI65&lt;&gt;""),E65,"")</f>
        <v>629.9</v>
      </c>
      <c r="AO65" s="47">
        <f ca="1">IF(OR(AG65&lt;&gt;"",AI65&lt;&gt;""),F65,"")</f>
        <v>817.25</v>
      </c>
      <c r="AP65" s="38">
        <f ca="1">IF(OR(AG65&lt;&gt;"",AI65&lt;&gt;""),D65,"")</f>
        <v>41366</v>
      </c>
      <c r="AQ65" s="31"/>
    </row>
    <row r="66" spans="3:43" x14ac:dyDescent="0.3">
      <c r="C66" s="35">
        <f ca="1">INDIRECT($AT$3&amp;$AT$4)</f>
        <v>65</v>
      </c>
      <c r="D66" s="37">
        <f ca="1">VLOOKUP(C66,INDIRECT($AT$3&amp;$AT$5),4,FALSE)</f>
        <v>41367</v>
      </c>
      <c r="E66" s="11">
        <f ca="1">VLOOKUP(C66,INDIRECT($AU$3&amp;$AT$5),10,FALSE)</f>
        <v>623.65</v>
      </c>
      <c r="F66" s="11">
        <f ca="1">VLOOKUP(C66,INDIRECT($AT$3&amp;$AT$5),10,FALSE)</f>
        <v>811.65</v>
      </c>
      <c r="G66" s="41">
        <f t="shared" ca="1" si="0"/>
        <v>0.7683730672087723</v>
      </c>
      <c r="H66" s="41">
        <f t="shared" ca="1" si="2"/>
        <v>0.76806689253178284</v>
      </c>
      <c r="I66" s="43">
        <f t="shared" ca="1" si="3"/>
        <v>1.9814030872021569E-2</v>
      </c>
      <c r="J66" s="41">
        <f t="shared" ca="1" si="28"/>
        <v>0.78788092340380445</v>
      </c>
      <c r="K66" s="41">
        <f t="shared" ca="1" si="29"/>
        <v>0.74825286165976124</v>
      </c>
      <c r="L66" s="45" t="str">
        <f ca="1">IF(C66-1&gt;=$A$2,IF(G66&gt;J66,$A$28,IF(G66&lt;K66,$A$29,"")),"")</f>
        <v/>
      </c>
      <c r="M66" s="48" t="str">
        <f ca="1">IF(C66-1&gt;=$A$2,IF(G66&lt;H66,$A$30,IF(G66&gt;H66,$A$31,"")),"")</f>
        <v>SELL</v>
      </c>
      <c r="N66" s="47">
        <f t="shared" ca="1" si="4"/>
        <v>0</v>
      </c>
      <c r="O66" s="47">
        <f t="shared" ca="1" si="21"/>
        <v>12</v>
      </c>
      <c r="P66" s="47">
        <f t="shared" ca="1" si="5"/>
        <v>1</v>
      </c>
      <c r="Q66" s="47">
        <f t="shared" ca="1" si="22"/>
        <v>23</v>
      </c>
      <c r="R66" s="47" t="str">
        <f t="shared" ca="1" si="23"/>
        <v>SELL</v>
      </c>
      <c r="S66" s="47">
        <f t="shared" ca="1" si="6"/>
        <v>0</v>
      </c>
      <c r="T66" s="47">
        <f t="shared" ca="1" si="7"/>
        <v>0</v>
      </c>
      <c r="U66" s="47">
        <f t="shared" ca="1" si="24"/>
        <v>7</v>
      </c>
      <c r="V66" s="47">
        <f t="shared" ca="1" si="8"/>
        <v>0</v>
      </c>
      <c r="W66" s="47">
        <f t="shared" ca="1" si="25"/>
        <v>32</v>
      </c>
      <c r="X66" s="47" t="str">
        <f t="shared" ca="1" si="9"/>
        <v>COVER</v>
      </c>
      <c r="Y66" s="47">
        <f t="shared" ca="1" si="10"/>
        <v>0</v>
      </c>
      <c r="Z66" s="47">
        <f ca="1">IF(AND(S66=$A$31,O66&lt;1),0,S66)</f>
        <v>0</v>
      </c>
      <c r="AA66" s="47">
        <f ca="1">IF(AND(Y66=$A$30,U66&lt;1),0,Y66)</f>
        <v>0</v>
      </c>
      <c r="AB66" s="47" t="str">
        <f t="shared" ca="1" si="11"/>
        <v/>
      </c>
      <c r="AC66" s="47" t="str">
        <f t="shared" ca="1" si="12"/>
        <v/>
      </c>
      <c r="AD66" s="47" t="str">
        <f t="shared" ca="1" si="13"/>
        <v/>
      </c>
      <c r="AE66" s="47" t="str">
        <f t="shared" ca="1" si="14"/>
        <v/>
      </c>
      <c r="AF66" s="47" t="str">
        <f t="shared" ca="1" si="15"/>
        <v/>
      </c>
      <c r="AG66" s="47" t="str">
        <f t="shared" ca="1" si="16"/>
        <v/>
      </c>
      <c r="AH66" s="47" t="str">
        <f t="shared" ca="1" si="17"/>
        <v/>
      </c>
      <c r="AI66" s="47" t="str">
        <f t="shared" ca="1" si="18"/>
        <v/>
      </c>
      <c r="AJ66" s="47">
        <f t="shared" ca="1" si="19"/>
        <v>0</v>
      </c>
      <c r="AK66" s="47">
        <f t="shared" ca="1" si="26"/>
        <v>9</v>
      </c>
      <c r="AL66" s="47">
        <f t="shared" ca="1" si="20"/>
        <v>0</v>
      </c>
      <c r="AM66" s="47">
        <f t="shared" ca="1" si="27"/>
        <v>9</v>
      </c>
      <c r="AN66" s="47" t="str">
        <f ca="1">IF(OR(AG66&lt;&gt;"",AI66&lt;&gt;""),E66,"")</f>
        <v/>
      </c>
      <c r="AO66" s="47" t="str">
        <f ca="1">IF(OR(AG66&lt;&gt;"",AI66&lt;&gt;""),F66,"")</f>
        <v/>
      </c>
      <c r="AP66" s="38" t="str">
        <f ca="1">IF(OR(AG66&lt;&gt;"",AI66&lt;&gt;""),D66,"")</f>
        <v/>
      </c>
      <c r="AQ66" s="31"/>
    </row>
    <row r="67" spans="3:43" x14ac:dyDescent="0.3">
      <c r="C67" s="35">
        <f ca="1">INDIRECT($AT$3&amp;$AT$4)</f>
        <v>66</v>
      </c>
      <c r="D67" s="37">
        <f ca="1">VLOOKUP(C67,INDIRECT($AT$3&amp;$AT$5),4,FALSE)</f>
        <v>41368</v>
      </c>
      <c r="E67" s="11">
        <f ca="1">VLOOKUP(C67,INDIRECT($AU$3&amp;$AT$5),10,FALSE)</f>
        <v>616.15</v>
      </c>
      <c r="F67" s="11">
        <f ca="1">VLOOKUP(C67,INDIRECT($AT$3&amp;$AT$5),10,FALSE)</f>
        <v>792.35</v>
      </c>
      <c r="G67" s="41">
        <f t="shared" ref="G67:G130" ca="1" si="30">E67/F67</f>
        <v>0.77762352495740517</v>
      </c>
      <c r="H67" s="41">
        <f t="shared" ref="H67:H130" ca="1" si="31">IF(C67&gt;=$A$2,AVERAGE(OFFSET(G67,0,0,-$A$2,1)),"")</f>
        <v>0.76533087016295132</v>
      </c>
      <c r="I67" s="43">
        <f t="shared" ref="I67:I130" ca="1" si="32">IF(C67-1&gt;=$A$2,_xlfn.STDEV.S(OFFSET(G67,0,0,-$A$2,1)),"")</f>
        <v>1.5588382955588134E-2</v>
      </c>
      <c r="J67" s="41">
        <f t="shared" ca="1" si="28"/>
        <v>0.78091925311853949</v>
      </c>
      <c r="K67" s="41">
        <f t="shared" ca="1" si="29"/>
        <v>0.74974248720736314</v>
      </c>
      <c r="L67" s="45" t="str">
        <f ca="1">IF(C67-1&gt;=$A$2,IF(G67&gt;J67,$A$28,IF(G67&lt;K67,$A$29,"")),"")</f>
        <v/>
      </c>
      <c r="M67" s="48" t="str">
        <f ca="1">IF(C67-1&gt;=$A$2,IF(G67&lt;H67,$A$30,IF(G67&gt;H67,$A$31,"")),"")</f>
        <v>SELL</v>
      </c>
      <c r="N67" s="47">
        <f t="shared" ca="1" si="4"/>
        <v>0</v>
      </c>
      <c r="O67" s="47">
        <f t="shared" ca="1" si="21"/>
        <v>12</v>
      </c>
      <c r="P67" s="47">
        <f t="shared" ca="1" si="5"/>
        <v>1</v>
      </c>
      <c r="Q67" s="47">
        <f t="shared" ca="1" si="22"/>
        <v>24</v>
      </c>
      <c r="R67" s="47" t="str">
        <f t="shared" ca="1" si="23"/>
        <v>SELL</v>
      </c>
      <c r="S67" s="47">
        <f t="shared" ca="1" si="6"/>
        <v>0</v>
      </c>
      <c r="T67" s="47">
        <f t="shared" ca="1" si="7"/>
        <v>0</v>
      </c>
      <c r="U67" s="47">
        <f t="shared" ca="1" si="24"/>
        <v>7</v>
      </c>
      <c r="V67" s="47">
        <f t="shared" ca="1" si="8"/>
        <v>0</v>
      </c>
      <c r="W67" s="47">
        <f t="shared" ca="1" si="25"/>
        <v>32</v>
      </c>
      <c r="X67" s="47" t="str">
        <f t="shared" ca="1" si="9"/>
        <v>COVER</v>
      </c>
      <c r="Y67" s="47">
        <f t="shared" ca="1" si="10"/>
        <v>0</v>
      </c>
      <c r="Z67" s="47">
        <f ca="1">IF(AND(S67=$A$31,O67&lt;1),0,S67)</f>
        <v>0</v>
      </c>
      <c r="AA67" s="47">
        <f ca="1">IF(AND(Y67=$A$30,U67&lt;1),0,Y67)</f>
        <v>0</v>
      </c>
      <c r="AB67" s="47" t="str">
        <f t="shared" ca="1" si="11"/>
        <v/>
      </c>
      <c r="AC67" s="47" t="str">
        <f t="shared" ca="1" si="12"/>
        <v/>
      </c>
      <c r="AD67" s="47" t="str">
        <f t="shared" ca="1" si="13"/>
        <v/>
      </c>
      <c r="AE67" s="47" t="str">
        <f t="shared" ca="1" si="14"/>
        <v/>
      </c>
      <c r="AF67" s="47" t="str">
        <f t="shared" ca="1" si="15"/>
        <v/>
      </c>
      <c r="AG67" s="47" t="str">
        <f t="shared" ca="1" si="16"/>
        <v/>
      </c>
      <c r="AH67" s="47" t="str">
        <f t="shared" ca="1" si="17"/>
        <v/>
      </c>
      <c r="AI67" s="47" t="str">
        <f t="shared" ca="1" si="18"/>
        <v/>
      </c>
      <c r="AJ67" s="47">
        <f t="shared" ca="1" si="19"/>
        <v>0</v>
      </c>
      <c r="AK67" s="47">
        <f t="shared" ca="1" si="26"/>
        <v>9</v>
      </c>
      <c r="AL67" s="47">
        <f t="shared" ca="1" si="20"/>
        <v>0</v>
      </c>
      <c r="AM67" s="47">
        <f t="shared" ca="1" si="27"/>
        <v>9</v>
      </c>
      <c r="AN67" s="47" t="str">
        <f ca="1">IF(OR(AG67&lt;&gt;"",AI67&lt;&gt;""),E67,"")</f>
        <v/>
      </c>
      <c r="AO67" s="47" t="str">
        <f ca="1">IF(OR(AG67&lt;&gt;"",AI67&lt;&gt;""),F67,"")</f>
        <v/>
      </c>
      <c r="AP67" s="38" t="str">
        <f ca="1">IF(OR(AG67&lt;&gt;"",AI67&lt;&gt;""),D67,"")</f>
        <v/>
      </c>
      <c r="AQ67" s="31"/>
    </row>
    <row r="68" spans="3:43" x14ac:dyDescent="0.3">
      <c r="C68" s="35">
        <f ca="1">INDIRECT($AT$3&amp;$AT$4)</f>
        <v>67</v>
      </c>
      <c r="D68" s="37">
        <f ca="1">VLOOKUP(C68,INDIRECT($AT$3&amp;$AT$5),4,FALSE)</f>
        <v>41369</v>
      </c>
      <c r="E68" s="11">
        <f ca="1">VLOOKUP(C68,INDIRECT($AU$3&amp;$AT$5),10,FALSE)</f>
        <v>620.95000000000005</v>
      </c>
      <c r="F68" s="11">
        <f ca="1">VLOOKUP(C68,INDIRECT($AT$3&amp;$AT$5),10,FALSE)</f>
        <v>770.8</v>
      </c>
      <c r="G68" s="41">
        <f t="shared" ca="1" si="30"/>
        <v>0.80559159314997419</v>
      </c>
      <c r="H68" s="41">
        <f t="shared" ca="1" si="31"/>
        <v>0.76573882496744128</v>
      </c>
      <c r="I68" s="43">
        <f t="shared" ca="1" si="32"/>
        <v>1.6657208224639074E-2</v>
      </c>
      <c r="J68" s="41">
        <f t="shared" ca="1" si="28"/>
        <v>0.7823960331920804</v>
      </c>
      <c r="K68" s="41">
        <f t="shared" ca="1" si="29"/>
        <v>0.74908161674280216</v>
      </c>
      <c r="L68" s="45" t="str">
        <f ca="1">IF(C68-1&gt;=$A$2,IF(G68&gt;J68,$A$28,IF(G68&lt;K68,$A$29,"")),"")</f>
        <v>SHORT</v>
      </c>
      <c r="M68" s="48" t="str">
        <f ca="1">IF(C68-1&gt;=$A$2,IF(G68&lt;H68,$A$30,IF(G68&gt;H68,$A$31,"")),"")</f>
        <v>SELL</v>
      </c>
      <c r="N68" s="47">
        <f t="shared" ref="N68:N131" ca="1" si="33">IF(L68=$A$29,1,0)</f>
        <v>0</v>
      </c>
      <c r="O68" s="47">
        <f t="shared" ca="1" si="21"/>
        <v>12</v>
      </c>
      <c r="P68" s="47">
        <f t="shared" ref="P68:P131" ca="1" si="34">IF(M68=$A$31,1,0)</f>
        <v>1</v>
      </c>
      <c r="Q68" s="47">
        <f t="shared" ca="1" si="22"/>
        <v>25</v>
      </c>
      <c r="R68" s="47" t="str">
        <f t="shared" ref="R68:R131" ca="1" si="35">IF(N68=1,$A$29,IF(P68=1,$A$31,R67))</f>
        <v>SELL</v>
      </c>
      <c r="S68" s="47">
        <f t="shared" ref="S68:S131" ca="1" si="36">IF(R68&lt;&gt;R67,R68,0)</f>
        <v>0</v>
      </c>
      <c r="T68" s="47">
        <f t="shared" ref="T68:T131" ca="1" si="37">IF(L68=$A$28,1,0)</f>
        <v>1</v>
      </c>
      <c r="U68" s="47">
        <f t="shared" ca="1" si="24"/>
        <v>8</v>
      </c>
      <c r="V68" s="47">
        <f t="shared" ref="V68:V131" ca="1" si="38">IF(M68=$A$30,1,0)</f>
        <v>0</v>
      </c>
      <c r="W68" s="47">
        <f t="shared" ca="1" si="25"/>
        <v>32</v>
      </c>
      <c r="X68" s="47" t="str">
        <f t="shared" ref="X68:X131" ca="1" si="39">IF(T68=1,$A$28,IF(V68=1,$A$30,X67))</f>
        <v>SHORT</v>
      </c>
      <c r="Y68" s="47" t="str">
        <f t="shared" ref="Y68:Y131" ca="1" si="40">IF(X68&lt;&gt;X67,X68,0)</f>
        <v>SHORT</v>
      </c>
      <c r="Z68" s="47">
        <f ca="1">IF(AND(S68=$A$31,O68&lt;1),0,S68)</f>
        <v>0</v>
      </c>
      <c r="AA68" s="47" t="str">
        <f ca="1">IF(AND(Y68=$A$30,U68&lt;1),0,Y68)</f>
        <v>SHORT</v>
      </c>
      <c r="AB68" s="47" t="str">
        <f t="shared" ref="AB68:AB131" ca="1" si="41">IF(Z68=$A$29,"BUY","")</f>
        <v/>
      </c>
      <c r="AC68" s="47" t="str">
        <f t="shared" ref="AC68:AC131" ca="1" si="42">IF(Z68=$A$31,"SELL","")</f>
        <v/>
      </c>
      <c r="AD68" s="47" t="str">
        <f t="shared" ref="AD68:AD131" ca="1" si="43">IF(AA68=$A$28,"SHORT","")</f>
        <v>SHORT</v>
      </c>
      <c r="AE68" s="47" t="str">
        <f t="shared" ref="AE68:AE131" ca="1" si="44">IF(AA68=$A$30,"COVER","")</f>
        <v/>
      </c>
      <c r="AF68" s="47">
        <f t="shared" ref="AF68:AF131" ca="1" si="45">IF(AK68&lt;&gt;AK67,AK68,"")</f>
        <v>10</v>
      </c>
      <c r="AG68" s="47" t="str">
        <f t="shared" ref="AG68:AG131" ca="1" si="46">AB68&amp;AD68</f>
        <v>SHORT</v>
      </c>
      <c r="AH68" s="47" t="str">
        <f t="shared" ref="AH68:AH131" ca="1" si="47">IF(AM68&lt;&gt;AM67,AM68,"")</f>
        <v/>
      </c>
      <c r="AI68" s="47" t="str">
        <f t="shared" ref="AI68:AI131" ca="1" si="48">AC68&amp;AE68</f>
        <v/>
      </c>
      <c r="AJ68" s="47">
        <f t="shared" ref="AJ68:AJ131" ca="1" si="49">IF(AG68&lt;&gt;"",1,0)</f>
        <v>1</v>
      </c>
      <c r="AK68" s="47">
        <f t="shared" ca="1" si="26"/>
        <v>10</v>
      </c>
      <c r="AL68" s="47">
        <f t="shared" ref="AL68:AL131" ca="1" si="50">IF(AI68&lt;&gt;"",1,0)</f>
        <v>0</v>
      </c>
      <c r="AM68" s="47">
        <f t="shared" ca="1" si="27"/>
        <v>9</v>
      </c>
      <c r="AN68" s="47">
        <f ca="1">IF(OR(AG68&lt;&gt;"",AI68&lt;&gt;""),E68,"")</f>
        <v>620.95000000000005</v>
      </c>
      <c r="AO68" s="47">
        <f ca="1">IF(OR(AG68&lt;&gt;"",AI68&lt;&gt;""),F68,"")</f>
        <v>770.8</v>
      </c>
      <c r="AP68" s="38">
        <f ca="1">IF(OR(AG68&lt;&gt;"",AI68&lt;&gt;""),D68,"")</f>
        <v>41369</v>
      </c>
      <c r="AQ68" s="31"/>
    </row>
    <row r="69" spans="3:43" x14ac:dyDescent="0.3">
      <c r="C69" s="35">
        <f ca="1">INDIRECT($AT$3&amp;$AT$4)</f>
        <v>68</v>
      </c>
      <c r="D69" s="37">
        <f ca="1">VLOOKUP(C69,INDIRECT($AT$3&amp;$AT$5),4,FALSE)</f>
        <v>41372</v>
      </c>
      <c r="E69" s="11">
        <f ca="1">VLOOKUP(C69,INDIRECT($AU$3&amp;$AT$5),10,FALSE)</f>
        <v>624.45000000000005</v>
      </c>
      <c r="F69" s="11">
        <f ca="1">VLOOKUP(C69,INDIRECT($AT$3&amp;$AT$5),10,FALSE)</f>
        <v>758.2</v>
      </c>
      <c r="G69" s="41">
        <f t="shared" ca="1" si="30"/>
        <v>0.8235953574254814</v>
      </c>
      <c r="H69" s="41">
        <f t="shared" ca="1" si="31"/>
        <v>0.77202366463278671</v>
      </c>
      <c r="I69" s="43">
        <f t="shared" ca="1" si="32"/>
        <v>2.4550697696088752E-2</v>
      </c>
      <c r="J69" s="41">
        <f t="shared" ca="1" si="28"/>
        <v>0.79657436232887546</v>
      </c>
      <c r="K69" s="41">
        <f t="shared" ca="1" si="29"/>
        <v>0.74747296693669796</v>
      </c>
      <c r="L69" s="45" t="str">
        <f ca="1">IF(C69-1&gt;=$A$2,IF(G69&gt;J69,$A$28,IF(G69&lt;K69,$A$29,"")),"")</f>
        <v>SHORT</v>
      </c>
      <c r="M69" s="48" t="str">
        <f ca="1">IF(C69-1&gt;=$A$2,IF(G69&lt;H69,$A$30,IF(G69&gt;H69,$A$31,"")),"")</f>
        <v>SELL</v>
      </c>
      <c r="N69" s="47">
        <f t="shared" ca="1" si="33"/>
        <v>0</v>
      </c>
      <c r="O69" s="47">
        <f t="shared" ref="O69:O132" ca="1" si="51">O68+N69</f>
        <v>12</v>
      </c>
      <c r="P69" s="47">
        <f t="shared" ca="1" si="34"/>
        <v>1</v>
      </c>
      <c r="Q69" s="47">
        <f t="shared" ref="Q69:Q132" ca="1" si="52">Q68+P69</f>
        <v>26</v>
      </c>
      <c r="R69" s="47" t="str">
        <f t="shared" ca="1" si="35"/>
        <v>SELL</v>
      </c>
      <c r="S69" s="47">
        <f t="shared" ca="1" si="36"/>
        <v>0</v>
      </c>
      <c r="T69" s="47">
        <f t="shared" ca="1" si="37"/>
        <v>1</v>
      </c>
      <c r="U69" s="47">
        <f t="shared" ref="U69:U132" ca="1" si="53">U68+T69</f>
        <v>9</v>
      </c>
      <c r="V69" s="47">
        <f t="shared" ca="1" si="38"/>
        <v>0</v>
      </c>
      <c r="W69" s="47">
        <f t="shared" ref="W69:W132" ca="1" si="54">W68+V69</f>
        <v>32</v>
      </c>
      <c r="X69" s="47" t="str">
        <f t="shared" ca="1" si="39"/>
        <v>SHORT</v>
      </c>
      <c r="Y69" s="47">
        <f t="shared" ca="1" si="40"/>
        <v>0</v>
      </c>
      <c r="Z69" s="47">
        <f ca="1">IF(AND(S69=$A$31,O69&lt;1),0,S69)</f>
        <v>0</v>
      </c>
      <c r="AA69" s="47">
        <f ca="1">IF(AND(Y69=$A$30,U69&lt;1),0,Y69)</f>
        <v>0</v>
      </c>
      <c r="AB69" s="47" t="str">
        <f t="shared" ca="1" si="41"/>
        <v/>
      </c>
      <c r="AC69" s="47" t="str">
        <f t="shared" ca="1" si="42"/>
        <v/>
      </c>
      <c r="AD69" s="47" t="str">
        <f t="shared" ca="1" si="43"/>
        <v/>
      </c>
      <c r="AE69" s="47" t="str">
        <f t="shared" ca="1" si="44"/>
        <v/>
      </c>
      <c r="AF69" s="47" t="str">
        <f t="shared" ca="1" si="45"/>
        <v/>
      </c>
      <c r="AG69" s="47" t="str">
        <f t="shared" ca="1" si="46"/>
        <v/>
      </c>
      <c r="AH69" s="47" t="str">
        <f t="shared" ca="1" si="47"/>
        <v/>
      </c>
      <c r="AI69" s="47" t="str">
        <f t="shared" ca="1" si="48"/>
        <v/>
      </c>
      <c r="AJ69" s="47">
        <f t="shared" ca="1" si="49"/>
        <v>0</v>
      </c>
      <c r="AK69" s="47">
        <f t="shared" ref="AK69:AK132" ca="1" si="55">AK68+AJ69</f>
        <v>10</v>
      </c>
      <c r="AL69" s="47">
        <f t="shared" ca="1" si="50"/>
        <v>0</v>
      </c>
      <c r="AM69" s="47">
        <f t="shared" ref="AM69:AM132" ca="1" si="56">AM68+AL69</f>
        <v>9</v>
      </c>
      <c r="AN69" s="47" t="str">
        <f ca="1">IF(OR(AG69&lt;&gt;"",AI69&lt;&gt;""),E69,"")</f>
        <v/>
      </c>
      <c r="AO69" s="47" t="str">
        <f ca="1">IF(OR(AG69&lt;&gt;"",AI69&lt;&gt;""),F69,"")</f>
        <v/>
      </c>
      <c r="AP69" s="38" t="str">
        <f ca="1">IF(OR(AG69&lt;&gt;"",AI69&lt;&gt;""),D69,"")</f>
        <v/>
      </c>
      <c r="AQ69" s="31"/>
    </row>
    <row r="70" spans="3:43" x14ac:dyDescent="0.3">
      <c r="C70" s="35">
        <f ca="1">INDIRECT($AT$3&amp;$AT$4)</f>
        <v>69</v>
      </c>
      <c r="D70" s="37">
        <f ca="1">VLOOKUP(C70,INDIRECT($AT$3&amp;$AT$5),4,FALSE)</f>
        <v>41373</v>
      </c>
      <c r="E70" s="11">
        <f ca="1">VLOOKUP(C70,INDIRECT($AU$3&amp;$AT$5),10,FALSE)</f>
        <v>620.6</v>
      </c>
      <c r="F70" s="11">
        <f ca="1">VLOOKUP(C70,INDIRECT($AT$3&amp;$AT$5),10,FALSE)</f>
        <v>752.95</v>
      </c>
      <c r="G70" s="41">
        <f t="shared" ca="1" si="30"/>
        <v>0.82422471611660797</v>
      </c>
      <c r="H70" s="41">
        <f t="shared" ca="1" si="31"/>
        <v>0.77844789415504523</v>
      </c>
      <c r="I70" s="43">
        <f t="shared" ca="1" si="32"/>
        <v>2.9043801771302256E-2</v>
      </c>
      <c r="J70" s="41">
        <f t="shared" ca="1" si="28"/>
        <v>0.80749169592634751</v>
      </c>
      <c r="K70" s="41">
        <f t="shared" ca="1" si="29"/>
        <v>0.74940409238374295</v>
      </c>
      <c r="L70" s="45" t="str">
        <f ca="1">IF(C70-1&gt;=$A$2,IF(G70&gt;J70,$A$28,IF(G70&lt;K70,$A$29,"")),"")</f>
        <v>SHORT</v>
      </c>
      <c r="M70" s="48" t="str">
        <f ca="1">IF(C70-1&gt;=$A$2,IF(G70&lt;H70,$A$30,IF(G70&gt;H70,$A$31,"")),"")</f>
        <v>SELL</v>
      </c>
      <c r="N70" s="47">
        <f t="shared" ca="1" si="33"/>
        <v>0</v>
      </c>
      <c r="O70" s="47">
        <f t="shared" ca="1" si="51"/>
        <v>12</v>
      </c>
      <c r="P70" s="47">
        <f t="shared" ca="1" si="34"/>
        <v>1</v>
      </c>
      <c r="Q70" s="47">
        <f t="shared" ca="1" si="52"/>
        <v>27</v>
      </c>
      <c r="R70" s="47" t="str">
        <f t="shared" ca="1" si="35"/>
        <v>SELL</v>
      </c>
      <c r="S70" s="47">
        <f t="shared" ca="1" si="36"/>
        <v>0</v>
      </c>
      <c r="T70" s="47">
        <f t="shared" ca="1" si="37"/>
        <v>1</v>
      </c>
      <c r="U70" s="47">
        <f t="shared" ca="1" si="53"/>
        <v>10</v>
      </c>
      <c r="V70" s="47">
        <f t="shared" ca="1" si="38"/>
        <v>0</v>
      </c>
      <c r="W70" s="47">
        <f t="shared" ca="1" si="54"/>
        <v>32</v>
      </c>
      <c r="X70" s="47" t="str">
        <f t="shared" ca="1" si="39"/>
        <v>SHORT</v>
      </c>
      <c r="Y70" s="47">
        <f t="shared" ca="1" si="40"/>
        <v>0</v>
      </c>
      <c r="Z70" s="47">
        <f ca="1">IF(AND(S70=$A$31,O70&lt;1),0,S70)</f>
        <v>0</v>
      </c>
      <c r="AA70" s="47">
        <f ca="1">IF(AND(Y70=$A$30,U70&lt;1),0,Y70)</f>
        <v>0</v>
      </c>
      <c r="AB70" s="47" t="str">
        <f t="shared" ca="1" si="41"/>
        <v/>
      </c>
      <c r="AC70" s="47" t="str">
        <f t="shared" ca="1" si="42"/>
        <v/>
      </c>
      <c r="AD70" s="47" t="str">
        <f t="shared" ca="1" si="43"/>
        <v/>
      </c>
      <c r="AE70" s="47" t="str">
        <f t="shared" ca="1" si="44"/>
        <v/>
      </c>
      <c r="AF70" s="47" t="str">
        <f t="shared" ca="1" si="45"/>
        <v/>
      </c>
      <c r="AG70" s="47" t="str">
        <f t="shared" ca="1" si="46"/>
        <v/>
      </c>
      <c r="AH70" s="47" t="str">
        <f t="shared" ca="1" si="47"/>
        <v/>
      </c>
      <c r="AI70" s="47" t="str">
        <f t="shared" ca="1" si="48"/>
        <v/>
      </c>
      <c r="AJ70" s="47">
        <f t="shared" ca="1" si="49"/>
        <v>0</v>
      </c>
      <c r="AK70" s="47">
        <f t="shared" ca="1" si="55"/>
        <v>10</v>
      </c>
      <c r="AL70" s="47">
        <f t="shared" ca="1" si="50"/>
        <v>0</v>
      </c>
      <c r="AM70" s="47">
        <f t="shared" ca="1" si="56"/>
        <v>9</v>
      </c>
      <c r="AN70" s="47" t="str">
        <f ca="1">IF(OR(AG70&lt;&gt;"",AI70&lt;&gt;""),E70,"")</f>
        <v/>
      </c>
      <c r="AO70" s="47" t="str">
        <f ca="1">IF(OR(AG70&lt;&gt;"",AI70&lt;&gt;""),F70,"")</f>
        <v/>
      </c>
      <c r="AP70" s="38" t="str">
        <f ca="1">IF(OR(AG70&lt;&gt;"",AI70&lt;&gt;""),D70,"")</f>
        <v/>
      </c>
      <c r="AQ70" s="31"/>
    </row>
    <row r="71" spans="3:43" x14ac:dyDescent="0.3">
      <c r="C71" s="35">
        <f ca="1">INDIRECT($AT$3&amp;$AT$4)</f>
        <v>70</v>
      </c>
      <c r="D71" s="37">
        <f ca="1">VLOOKUP(C71,INDIRECT($AT$3&amp;$AT$5),4,FALSE)</f>
        <v>41374</v>
      </c>
      <c r="E71" s="11">
        <f ca="1">VLOOKUP(C71,INDIRECT($AU$3&amp;$AT$5),10,FALSE)</f>
        <v>632</v>
      </c>
      <c r="F71" s="11">
        <f ca="1">VLOOKUP(C71,INDIRECT($AT$3&amp;$AT$5),10,FALSE)</f>
        <v>783.15</v>
      </c>
      <c r="G71" s="41">
        <f t="shared" ca="1" si="30"/>
        <v>0.80699738236608576</v>
      </c>
      <c r="H71" s="41">
        <f t="shared" ca="1" si="31"/>
        <v>0.78355844856630019</v>
      </c>
      <c r="I71" s="43">
        <f t="shared" ca="1" si="32"/>
        <v>2.9129980255843707E-2</v>
      </c>
      <c r="J71" s="41">
        <f t="shared" ca="1" si="28"/>
        <v>0.81268842882214387</v>
      </c>
      <c r="K71" s="41">
        <f t="shared" ca="1" si="29"/>
        <v>0.75442846831045651</v>
      </c>
      <c r="L71" s="45" t="str">
        <f ca="1">IF(C71-1&gt;=$A$2,IF(G71&gt;J71,$A$28,IF(G71&lt;K71,$A$29,"")),"")</f>
        <v/>
      </c>
      <c r="M71" s="48" t="str">
        <f ca="1">IF(C71-1&gt;=$A$2,IF(G71&lt;H71,$A$30,IF(G71&gt;H71,$A$31,"")),"")</f>
        <v>SELL</v>
      </c>
      <c r="N71" s="47">
        <f t="shared" ca="1" si="33"/>
        <v>0</v>
      </c>
      <c r="O71" s="47">
        <f t="shared" ca="1" si="51"/>
        <v>12</v>
      </c>
      <c r="P71" s="47">
        <f t="shared" ca="1" si="34"/>
        <v>1</v>
      </c>
      <c r="Q71" s="47">
        <f t="shared" ca="1" si="52"/>
        <v>28</v>
      </c>
      <c r="R71" s="47" t="str">
        <f t="shared" ca="1" si="35"/>
        <v>SELL</v>
      </c>
      <c r="S71" s="47">
        <f t="shared" ca="1" si="36"/>
        <v>0</v>
      </c>
      <c r="T71" s="47">
        <f t="shared" ca="1" si="37"/>
        <v>0</v>
      </c>
      <c r="U71" s="47">
        <f t="shared" ca="1" si="53"/>
        <v>10</v>
      </c>
      <c r="V71" s="47">
        <f t="shared" ca="1" si="38"/>
        <v>0</v>
      </c>
      <c r="W71" s="47">
        <f t="shared" ca="1" si="54"/>
        <v>32</v>
      </c>
      <c r="X71" s="47" t="str">
        <f t="shared" ca="1" si="39"/>
        <v>SHORT</v>
      </c>
      <c r="Y71" s="47">
        <f t="shared" ca="1" si="40"/>
        <v>0</v>
      </c>
      <c r="Z71" s="47">
        <f ca="1">IF(AND(S71=$A$31,O71&lt;1),0,S71)</f>
        <v>0</v>
      </c>
      <c r="AA71" s="47">
        <f ca="1">IF(AND(Y71=$A$30,U71&lt;1),0,Y71)</f>
        <v>0</v>
      </c>
      <c r="AB71" s="47" t="str">
        <f t="shared" ca="1" si="41"/>
        <v/>
      </c>
      <c r="AC71" s="47" t="str">
        <f t="shared" ca="1" si="42"/>
        <v/>
      </c>
      <c r="AD71" s="47" t="str">
        <f t="shared" ca="1" si="43"/>
        <v/>
      </c>
      <c r="AE71" s="47" t="str">
        <f t="shared" ca="1" si="44"/>
        <v/>
      </c>
      <c r="AF71" s="47" t="str">
        <f t="shared" ca="1" si="45"/>
        <v/>
      </c>
      <c r="AG71" s="47" t="str">
        <f t="shared" ca="1" si="46"/>
        <v/>
      </c>
      <c r="AH71" s="47" t="str">
        <f t="shared" ca="1" si="47"/>
        <v/>
      </c>
      <c r="AI71" s="47" t="str">
        <f t="shared" ca="1" si="48"/>
        <v/>
      </c>
      <c r="AJ71" s="47">
        <f t="shared" ca="1" si="49"/>
        <v>0</v>
      </c>
      <c r="AK71" s="47">
        <f t="shared" ca="1" si="55"/>
        <v>10</v>
      </c>
      <c r="AL71" s="47">
        <f t="shared" ca="1" si="50"/>
        <v>0</v>
      </c>
      <c r="AM71" s="47">
        <f t="shared" ca="1" si="56"/>
        <v>9</v>
      </c>
      <c r="AN71" s="47" t="str">
        <f ca="1">IF(OR(AG71&lt;&gt;"",AI71&lt;&gt;""),E71,"")</f>
        <v/>
      </c>
      <c r="AO71" s="47" t="str">
        <f ca="1">IF(OR(AG71&lt;&gt;"",AI71&lt;&gt;""),F71,"")</f>
        <v/>
      </c>
      <c r="AP71" s="38" t="str">
        <f ca="1">IF(OR(AG71&lt;&gt;"",AI71&lt;&gt;""),D71,"")</f>
        <v/>
      </c>
      <c r="AQ71" s="31"/>
    </row>
    <row r="72" spans="3:43" x14ac:dyDescent="0.3">
      <c r="C72" s="35">
        <f ca="1">INDIRECT($AT$3&amp;$AT$4)</f>
        <v>71</v>
      </c>
      <c r="D72" s="37">
        <f ca="1">VLOOKUP(C72,INDIRECT($AT$3&amp;$AT$5),4,FALSE)</f>
        <v>41375</v>
      </c>
      <c r="E72" s="11">
        <f ca="1">VLOOKUP(C72,INDIRECT($AU$3&amp;$AT$5),10,FALSE)</f>
        <v>639.25</v>
      </c>
      <c r="F72" s="11">
        <f ca="1">VLOOKUP(C72,INDIRECT($AT$3&amp;$AT$5),10,FALSE)</f>
        <v>763.6</v>
      </c>
      <c r="G72" s="41">
        <f t="shared" ca="1" si="30"/>
        <v>0.8371529596647459</v>
      </c>
      <c r="H72" s="41">
        <f t="shared" ca="1" si="31"/>
        <v>0.79271659820906692</v>
      </c>
      <c r="I72" s="43">
        <f t="shared" ca="1" si="32"/>
        <v>3.0235456125472564E-2</v>
      </c>
      <c r="J72" s="41">
        <f t="shared" ca="1" si="28"/>
        <v>0.82295205433453944</v>
      </c>
      <c r="K72" s="41">
        <f t="shared" ca="1" si="29"/>
        <v>0.76248114208359441</v>
      </c>
      <c r="L72" s="45" t="str">
        <f ca="1">IF(C72-1&gt;=$A$2,IF(G72&gt;J72,$A$28,IF(G72&lt;K72,$A$29,"")),"")</f>
        <v>SHORT</v>
      </c>
      <c r="M72" s="48" t="str">
        <f ca="1">IF(C72-1&gt;=$A$2,IF(G72&lt;H72,$A$30,IF(G72&gt;H72,$A$31,"")),"")</f>
        <v>SELL</v>
      </c>
      <c r="N72" s="47">
        <f t="shared" ca="1" si="33"/>
        <v>0</v>
      </c>
      <c r="O72" s="47">
        <f t="shared" ca="1" si="51"/>
        <v>12</v>
      </c>
      <c r="P72" s="47">
        <f t="shared" ca="1" si="34"/>
        <v>1</v>
      </c>
      <c r="Q72" s="47">
        <f t="shared" ca="1" si="52"/>
        <v>29</v>
      </c>
      <c r="R72" s="47" t="str">
        <f t="shared" ca="1" si="35"/>
        <v>SELL</v>
      </c>
      <c r="S72" s="47">
        <f t="shared" ca="1" si="36"/>
        <v>0</v>
      </c>
      <c r="T72" s="47">
        <f t="shared" ca="1" si="37"/>
        <v>1</v>
      </c>
      <c r="U72" s="47">
        <f t="shared" ca="1" si="53"/>
        <v>11</v>
      </c>
      <c r="V72" s="47">
        <f t="shared" ca="1" si="38"/>
        <v>0</v>
      </c>
      <c r="W72" s="47">
        <f t="shared" ca="1" si="54"/>
        <v>32</v>
      </c>
      <c r="X72" s="47" t="str">
        <f t="shared" ca="1" si="39"/>
        <v>SHORT</v>
      </c>
      <c r="Y72" s="47">
        <f t="shared" ca="1" si="40"/>
        <v>0</v>
      </c>
      <c r="Z72" s="47">
        <f ca="1">IF(AND(S72=$A$31,O72&lt;1),0,S72)</f>
        <v>0</v>
      </c>
      <c r="AA72" s="47">
        <f ca="1">IF(AND(Y72=$A$30,U72&lt;1),0,Y72)</f>
        <v>0</v>
      </c>
      <c r="AB72" s="47" t="str">
        <f t="shared" ca="1" si="41"/>
        <v/>
      </c>
      <c r="AC72" s="47" t="str">
        <f t="shared" ca="1" si="42"/>
        <v/>
      </c>
      <c r="AD72" s="47" t="str">
        <f t="shared" ca="1" si="43"/>
        <v/>
      </c>
      <c r="AE72" s="47" t="str">
        <f t="shared" ca="1" si="44"/>
        <v/>
      </c>
      <c r="AF72" s="47" t="str">
        <f t="shared" ca="1" si="45"/>
        <v/>
      </c>
      <c r="AG72" s="47" t="str">
        <f t="shared" ca="1" si="46"/>
        <v/>
      </c>
      <c r="AH72" s="47" t="str">
        <f t="shared" ca="1" si="47"/>
        <v/>
      </c>
      <c r="AI72" s="47" t="str">
        <f t="shared" ca="1" si="48"/>
        <v/>
      </c>
      <c r="AJ72" s="47">
        <f t="shared" ca="1" si="49"/>
        <v>0</v>
      </c>
      <c r="AK72" s="47">
        <f t="shared" ca="1" si="55"/>
        <v>10</v>
      </c>
      <c r="AL72" s="47">
        <f t="shared" ca="1" si="50"/>
        <v>0</v>
      </c>
      <c r="AM72" s="47">
        <f t="shared" ca="1" si="56"/>
        <v>9</v>
      </c>
      <c r="AN72" s="47" t="str">
        <f ca="1">IF(OR(AG72&lt;&gt;"",AI72&lt;&gt;""),E72,"")</f>
        <v/>
      </c>
      <c r="AO72" s="47" t="str">
        <f ca="1">IF(OR(AG72&lt;&gt;"",AI72&lt;&gt;""),F72,"")</f>
        <v/>
      </c>
      <c r="AP72" s="38" t="str">
        <f ca="1">IF(OR(AG72&lt;&gt;"",AI72&lt;&gt;""),D72,"")</f>
        <v/>
      </c>
      <c r="AQ72" s="31"/>
    </row>
    <row r="73" spans="3:43" x14ac:dyDescent="0.3">
      <c r="C73" s="35">
        <f ca="1">INDIRECT($AT$3&amp;$AT$4)</f>
        <v>72</v>
      </c>
      <c r="D73" s="37">
        <f ca="1">VLOOKUP(C73,INDIRECT($AT$3&amp;$AT$5),4,FALSE)</f>
        <v>41376</v>
      </c>
      <c r="E73" s="11">
        <f ca="1">VLOOKUP(C73,INDIRECT($AU$3&amp;$AT$5),10,FALSE)</f>
        <v>643.70000000000005</v>
      </c>
      <c r="F73" s="11">
        <f ca="1">VLOOKUP(C73,INDIRECT($AT$3&amp;$AT$5),10,FALSE)</f>
        <v>764.8</v>
      </c>
      <c r="G73" s="41">
        <f t="shared" ca="1" si="30"/>
        <v>0.84165794979079511</v>
      </c>
      <c r="H73" s="41">
        <f t="shared" ca="1" si="31"/>
        <v>0.80119706792339618</v>
      </c>
      <c r="I73" s="43">
        <f t="shared" ca="1" si="32"/>
        <v>3.0943565006960768E-2</v>
      </c>
      <c r="J73" s="41">
        <f t="shared" ca="1" si="28"/>
        <v>0.83214063293035689</v>
      </c>
      <c r="K73" s="41">
        <f t="shared" ca="1" si="29"/>
        <v>0.77025350291643546</v>
      </c>
      <c r="L73" s="45" t="str">
        <f ca="1">IF(C73-1&gt;=$A$2,IF(G73&gt;J73,$A$28,IF(G73&lt;K73,$A$29,"")),"")</f>
        <v>SHORT</v>
      </c>
      <c r="M73" s="48" t="str">
        <f ca="1">IF(C73-1&gt;=$A$2,IF(G73&lt;H73,$A$30,IF(G73&gt;H73,$A$31,"")),"")</f>
        <v>SELL</v>
      </c>
      <c r="N73" s="47">
        <f t="shared" ca="1" si="33"/>
        <v>0</v>
      </c>
      <c r="O73" s="47">
        <f t="shared" ca="1" si="51"/>
        <v>12</v>
      </c>
      <c r="P73" s="47">
        <f t="shared" ca="1" si="34"/>
        <v>1</v>
      </c>
      <c r="Q73" s="47">
        <f t="shared" ca="1" si="52"/>
        <v>30</v>
      </c>
      <c r="R73" s="47" t="str">
        <f t="shared" ca="1" si="35"/>
        <v>SELL</v>
      </c>
      <c r="S73" s="47">
        <f t="shared" ca="1" si="36"/>
        <v>0</v>
      </c>
      <c r="T73" s="47">
        <f t="shared" ca="1" si="37"/>
        <v>1</v>
      </c>
      <c r="U73" s="47">
        <f t="shared" ca="1" si="53"/>
        <v>12</v>
      </c>
      <c r="V73" s="47">
        <f t="shared" ca="1" si="38"/>
        <v>0</v>
      </c>
      <c r="W73" s="47">
        <f t="shared" ca="1" si="54"/>
        <v>32</v>
      </c>
      <c r="X73" s="47" t="str">
        <f t="shared" ca="1" si="39"/>
        <v>SHORT</v>
      </c>
      <c r="Y73" s="47">
        <f t="shared" ca="1" si="40"/>
        <v>0</v>
      </c>
      <c r="Z73" s="47">
        <f ca="1">IF(AND(S73=$A$31,O73&lt;1),0,S73)</f>
        <v>0</v>
      </c>
      <c r="AA73" s="47">
        <f ca="1">IF(AND(Y73=$A$30,U73&lt;1),0,Y73)</f>
        <v>0</v>
      </c>
      <c r="AB73" s="47" t="str">
        <f t="shared" ca="1" si="41"/>
        <v/>
      </c>
      <c r="AC73" s="47" t="str">
        <f t="shared" ca="1" si="42"/>
        <v/>
      </c>
      <c r="AD73" s="47" t="str">
        <f t="shared" ca="1" si="43"/>
        <v/>
      </c>
      <c r="AE73" s="47" t="str">
        <f t="shared" ca="1" si="44"/>
        <v/>
      </c>
      <c r="AF73" s="47" t="str">
        <f t="shared" ca="1" si="45"/>
        <v/>
      </c>
      <c r="AG73" s="47" t="str">
        <f t="shared" ca="1" si="46"/>
        <v/>
      </c>
      <c r="AH73" s="47" t="str">
        <f t="shared" ca="1" si="47"/>
        <v/>
      </c>
      <c r="AI73" s="47" t="str">
        <f t="shared" ca="1" si="48"/>
        <v/>
      </c>
      <c r="AJ73" s="47">
        <f t="shared" ca="1" si="49"/>
        <v>0</v>
      </c>
      <c r="AK73" s="47">
        <f t="shared" ca="1" si="55"/>
        <v>10</v>
      </c>
      <c r="AL73" s="47">
        <f t="shared" ca="1" si="50"/>
        <v>0</v>
      </c>
      <c r="AM73" s="47">
        <f t="shared" ca="1" si="56"/>
        <v>9</v>
      </c>
      <c r="AN73" s="47" t="str">
        <f ca="1">IF(OR(AG73&lt;&gt;"",AI73&lt;&gt;""),E73,"")</f>
        <v/>
      </c>
      <c r="AO73" s="47" t="str">
        <f ca="1">IF(OR(AG73&lt;&gt;"",AI73&lt;&gt;""),F73,"")</f>
        <v/>
      </c>
      <c r="AP73" s="38" t="str">
        <f ca="1">IF(OR(AG73&lt;&gt;"",AI73&lt;&gt;""),D73,"")</f>
        <v/>
      </c>
      <c r="AQ73" s="31"/>
    </row>
    <row r="74" spans="3:43" x14ac:dyDescent="0.3">
      <c r="C74" s="35">
        <f ca="1">INDIRECT($AT$3&amp;$AT$4)</f>
        <v>73</v>
      </c>
      <c r="D74" s="37">
        <f ca="1">VLOOKUP(C74,INDIRECT($AT$3&amp;$AT$5),4,FALSE)</f>
        <v>41379</v>
      </c>
      <c r="E74" s="11">
        <f ca="1">VLOOKUP(C74,INDIRECT($AU$3&amp;$AT$5),10,FALSE)</f>
        <v>641.54999999999995</v>
      </c>
      <c r="F74" s="11">
        <f ca="1">VLOOKUP(C74,INDIRECT($AT$3&amp;$AT$5),10,FALSE)</f>
        <v>774.9</v>
      </c>
      <c r="G74" s="41">
        <f t="shared" ca="1" si="30"/>
        <v>0.82791327913279134</v>
      </c>
      <c r="H74" s="41">
        <f t="shared" ca="1" si="31"/>
        <v>0.8083885412559676</v>
      </c>
      <c r="I74" s="43">
        <f t="shared" ca="1" si="32"/>
        <v>2.7429130076971526E-2</v>
      </c>
      <c r="J74" s="41">
        <f t="shared" ca="1" si="28"/>
        <v>0.83581767133293916</v>
      </c>
      <c r="K74" s="41">
        <f t="shared" ca="1" si="29"/>
        <v>0.78095941117899603</v>
      </c>
      <c r="L74" s="45" t="str">
        <f ca="1">IF(C74-1&gt;=$A$2,IF(G74&gt;J74,$A$28,IF(G74&lt;K74,$A$29,"")),"")</f>
        <v/>
      </c>
      <c r="M74" s="48" t="str">
        <f ca="1">IF(C74-1&gt;=$A$2,IF(G74&lt;H74,$A$30,IF(G74&gt;H74,$A$31,"")),"")</f>
        <v>SELL</v>
      </c>
      <c r="N74" s="47">
        <f t="shared" ca="1" si="33"/>
        <v>0</v>
      </c>
      <c r="O74" s="47">
        <f t="shared" ca="1" si="51"/>
        <v>12</v>
      </c>
      <c r="P74" s="47">
        <f t="shared" ca="1" si="34"/>
        <v>1</v>
      </c>
      <c r="Q74" s="47">
        <f t="shared" ca="1" si="52"/>
        <v>31</v>
      </c>
      <c r="R74" s="47" t="str">
        <f t="shared" ca="1" si="35"/>
        <v>SELL</v>
      </c>
      <c r="S74" s="47">
        <f t="shared" ca="1" si="36"/>
        <v>0</v>
      </c>
      <c r="T74" s="47">
        <f t="shared" ca="1" si="37"/>
        <v>0</v>
      </c>
      <c r="U74" s="47">
        <f t="shared" ca="1" si="53"/>
        <v>12</v>
      </c>
      <c r="V74" s="47">
        <f t="shared" ca="1" si="38"/>
        <v>0</v>
      </c>
      <c r="W74" s="47">
        <f t="shared" ca="1" si="54"/>
        <v>32</v>
      </c>
      <c r="X74" s="47" t="str">
        <f t="shared" ca="1" si="39"/>
        <v>SHORT</v>
      </c>
      <c r="Y74" s="47">
        <f t="shared" ca="1" si="40"/>
        <v>0</v>
      </c>
      <c r="Z74" s="47">
        <f ca="1">IF(AND(S74=$A$31,O74&lt;1),0,S74)</f>
        <v>0</v>
      </c>
      <c r="AA74" s="47">
        <f ca="1">IF(AND(Y74=$A$30,U74&lt;1),0,Y74)</f>
        <v>0</v>
      </c>
      <c r="AB74" s="47" t="str">
        <f t="shared" ca="1" si="41"/>
        <v/>
      </c>
      <c r="AC74" s="47" t="str">
        <f t="shared" ca="1" si="42"/>
        <v/>
      </c>
      <c r="AD74" s="47" t="str">
        <f t="shared" ca="1" si="43"/>
        <v/>
      </c>
      <c r="AE74" s="47" t="str">
        <f t="shared" ca="1" si="44"/>
        <v/>
      </c>
      <c r="AF74" s="47" t="str">
        <f t="shared" ca="1" si="45"/>
        <v/>
      </c>
      <c r="AG74" s="47" t="str">
        <f t="shared" ca="1" si="46"/>
        <v/>
      </c>
      <c r="AH74" s="47" t="str">
        <f t="shared" ca="1" si="47"/>
        <v/>
      </c>
      <c r="AI74" s="47" t="str">
        <f t="shared" ca="1" si="48"/>
        <v/>
      </c>
      <c r="AJ74" s="47">
        <f t="shared" ca="1" si="49"/>
        <v>0</v>
      </c>
      <c r="AK74" s="47">
        <f t="shared" ca="1" si="55"/>
        <v>10</v>
      </c>
      <c r="AL74" s="47">
        <f t="shared" ca="1" si="50"/>
        <v>0</v>
      </c>
      <c r="AM74" s="47">
        <f t="shared" ca="1" si="56"/>
        <v>9</v>
      </c>
      <c r="AN74" s="47" t="str">
        <f ca="1">IF(OR(AG74&lt;&gt;"",AI74&lt;&gt;""),E74,"")</f>
        <v/>
      </c>
      <c r="AO74" s="47" t="str">
        <f ca="1">IF(OR(AG74&lt;&gt;"",AI74&lt;&gt;""),F74,"")</f>
        <v/>
      </c>
      <c r="AP74" s="38" t="str">
        <f ca="1">IF(OR(AG74&lt;&gt;"",AI74&lt;&gt;""),D74,"")</f>
        <v/>
      </c>
      <c r="AQ74" s="31"/>
    </row>
    <row r="75" spans="3:43" x14ac:dyDescent="0.3">
      <c r="C75" s="35">
        <f ca="1">INDIRECT($AT$3&amp;$AT$4)</f>
        <v>74</v>
      </c>
      <c r="D75" s="37">
        <f ca="1">VLOOKUP(C75,INDIRECT($AT$3&amp;$AT$5),4,FALSE)</f>
        <v>41380</v>
      </c>
      <c r="E75" s="11">
        <f ca="1">VLOOKUP(C75,INDIRECT($AU$3&amp;$AT$5),10,FALSE)</f>
        <v>663.35</v>
      </c>
      <c r="F75" s="11">
        <f ca="1">VLOOKUP(C75,INDIRECT($AT$3&amp;$AT$5),10,FALSE)</f>
        <v>803.7</v>
      </c>
      <c r="G75" s="41">
        <f t="shared" ca="1" si="30"/>
        <v>0.82537016299614285</v>
      </c>
      <c r="H75" s="41">
        <f t="shared" ca="1" si="31"/>
        <v>0.8138499992808802</v>
      </c>
      <c r="I75" s="43">
        <f t="shared" ca="1" si="32"/>
        <v>2.4370007213389756E-2</v>
      </c>
      <c r="J75" s="41">
        <f t="shared" ca="1" si="28"/>
        <v>0.83822000649426998</v>
      </c>
      <c r="K75" s="41">
        <f t="shared" ca="1" si="29"/>
        <v>0.78947999206749042</v>
      </c>
      <c r="L75" s="45" t="str">
        <f ca="1">IF(C75-1&gt;=$A$2,IF(G75&gt;J75,$A$28,IF(G75&lt;K75,$A$29,"")),"")</f>
        <v/>
      </c>
      <c r="M75" s="48" t="str">
        <f ca="1">IF(C75-1&gt;=$A$2,IF(G75&lt;H75,$A$30,IF(G75&gt;H75,$A$31,"")),"")</f>
        <v>SELL</v>
      </c>
      <c r="N75" s="47">
        <f t="shared" ca="1" si="33"/>
        <v>0</v>
      </c>
      <c r="O75" s="47">
        <f t="shared" ca="1" si="51"/>
        <v>12</v>
      </c>
      <c r="P75" s="47">
        <f t="shared" ca="1" si="34"/>
        <v>1</v>
      </c>
      <c r="Q75" s="47">
        <f t="shared" ca="1" si="52"/>
        <v>32</v>
      </c>
      <c r="R75" s="47" t="str">
        <f t="shared" ca="1" si="35"/>
        <v>SELL</v>
      </c>
      <c r="S75" s="47">
        <f t="shared" ca="1" si="36"/>
        <v>0</v>
      </c>
      <c r="T75" s="47">
        <f t="shared" ca="1" si="37"/>
        <v>0</v>
      </c>
      <c r="U75" s="47">
        <f t="shared" ca="1" si="53"/>
        <v>12</v>
      </c>
      <c r="V75" s="47">
        <f t="shared" ca="1" si="38"/>
        <v>0</v>
      </c>
      <c r="W75" s="47">
        <f t="shared" ca="1" si="54"/>
        <v>32</v>
      </c>
      <c r="X75" s="47" t="str">
        <f t="shared" ca="1" si="39"/>
        <v>SHORT</v>
      </c>
      <c r="Y75" s="47">
        <f t="shared" ca="1" si="40"/>
        <v>0</v>
      </c>
      <c r="Z75" s="47">
        <f ca="1">IF(AND(S75=$A$31,O75&lt;1),0,S75)</f>
        <v>0</v>
      </c>
      <c r="AA75" s="47">
        <f ca="1">IF(AND(Y75=$A$30,U75&lt;1),0,Y75)</f>
        <v>0</v>
      </c>
      <c r="AB75" s="47" t="str">
        <f t="shared" ca="1" si="41"/>
        <v/>
      </c>
      <c r="AC75" s="47" t="str">
        <f t="shared" ca="1" si="42"/>
        <v/>
      </c>
      <c r="AD75" s="47" t="str">
        <f t="shared" ca="1" si="43"/>
        <v/>
      </c>
      <c r="AE75" s="47" t="str">
        <f t="shared" ca="1" si="44"/>
        <v/>
      </c>
      <c r="AF75" s="47" t="str">
        <f t="shared" ca="1" si="45"/>
        <v/>
      </c>
      <c r="AG75" s="47" t="str">
        <f t="shared" ca="1" si="46"/>
        <v/>
      </c>
      <c r="AH75" s="47" t="str">
        <f t="shared" ca="1" si="47"/>
        <v/>
      </c>
      <c r="AI75" s="47" t="str">
        <f t="shared" ca="1" si="48"/>
        <v/>
      </c>
      <c r="AJ75" s="47">
        <f t="shared" ca="1" si="49"/>
        <v>0</v>
      </c>
      <c r="AK75" s="47">
        <f t="shared" ca="1" si="55"/>
        <v>10</v>
      </c>
      <c r="AL75" s="47">
        <f t="shared" ca="1" si="50"/>
        <v>0</v>
      </c>
      <c r="AM75" s="47">
        <f t="shared" ca="1" si="56"/>
        <v>9</v>
      </c>
      <c r="AN75" s="47" t="str">
        <f ca="1">IF(OR(AG75&lt;&gt;"",AI75&lt;&gt;""),E75,"")</f>
        <v/>
      </c>
      <c r="AO75" s="47" t="str">
        <f ca="1">IF(OR(AG75&lt;&gt;"",AI75&lt;&gt;""),F75,"")</f>
        <v/>
      </c>
      <c r="AP75" s="38" t="str">
        <f ca="1">IF(OR(AG75&lt;&gt;"",AI75&lt;&gt;""),D75,"")</f>
        <v/>
      </c>
      <c r="AQ75" s="31"/>
    </row>
    <row r="76" spans="3:43" x14ac:dyDescent="0.3">
      <c r="C76" s="35">
        <f ca="1">INDIRECT($AT$3&amp;$AT$4)</f>
        <v>75</v>
      </c>
      <c r="D76" s="37">
        <f ca="1">VLOOKUP(C76,INDIRECT($AT$3&amp;$AT$5),4,FALSE)</f>
        <v>41381</v>
      </c>
      <c r="E76" s="11">
        <f ca="1">VLOOKUP(C76,INDIRECT($AU$3&amp;$AT$5),10,FALSE)</f>
        <v>660.1</v>
      </c>
      <c r="F76" s="11">
        <f ca="1">VLOOKUP(C76,INDIRECT($AT$3&amp;$AT$5),10,FALSE)</f>
        <v>790.4</v>
      </c>
      <c r="G76" s="41">
        <f t="shared" ca="1" si="30"/>
        <v>0.83514676113360331</v>
      </c>
      <c r="H76" s="41">
        <f t="shared" ca="1" si="31"/>
        <v>0.8205273686733634</v>
      </c>
      <c r="I76" s="43">
        <f t="shared" ca="1" si="32"/>
        <v>1.910381974286179E-2</v>
      </c>
      <c r="J76" s="41">
        <f t="shared" ca="1" si="28"/>
        <v>0.83963118841622519</v>
      </c>
      <c r="K76" s="41">
        <f t="shared" ca="1" si="29"/>
        <v>0.80142354893050161</v>
      </c>
      <c r="L76" s="45" t="str">
        <f ca="1">IF(C76-1&gt;=$A$2,IF(G76&gt;J76,$A$28,IF(G76&lt;K76,$A$29,"")),"")</f>
        <v/>
      </c>
      <c r="M76" s="48" t="str">
        <f ca="1">IF(C76-1&gt;=$A$2,IF(G76&lt;H76,$A$30,IF(G76&gt;H76,$A$31,"")),"")</f>
        <v>SELL</v>
      </c>
      <c r="N76" s="47">
        <f t="shared" ca="1" si="33"/>
        <v>0</v>
      </c>
      <c r="O76" s="47">
        <f t="shared" ca="1" si="51"/>
        <v>12</v>
      </c>
      <c r="P76" s="47">
        <f t="shared" ca="1" si="34"/>
        <v>1</v>
      </c>
      <c r="Q76" s="47">
        <f t="shared" ca="1" si="52"/>
        <v>33</v>
      </c>
      <c r="R76" s="47" t="str">
        <f t="shared" ca="1" si="35"/>
        <v>SELL</v>
      </c>
      <c r="S76" s="47">
        <f t="shared" ca="1" si="36"/>
        <v>0</v>
      </c>
      <c r="T76" s="47">
        <f t="shared" ca="1" si="37"/>
        <v>0</v>
      </c>
      <c r="U76" s="47">
        <f t="shared" ca="1" si="53"/>
        <v>12</v>
      </c>
      <c r="V76" s="47">
        <f t="shared" ca="1" si="38"/>
        <v>0</v>
      </c>
      <c r="W76" s="47">
        <f t="shared" ca="1" si="54"/>
        <v>32</v>
      </c>
      <c r="X76" s="47" t="str">
        <f t="shared" ca="1" si="39"/>
        <v>SHORT</v>
      </c>
      <c r="Y76" s="47">
        <f t="shared" ca="1" si="40"/>
        <v>0</v>
      </c>
      <c r="Z76" s="47">
        <f ca="1">IF(AND(S76=$A$31,O76&lt;1),0,S76)</f>
        <v>0</v>
      </c>
      <c r="AA76" s="47">
        <f ca="1">IF(AND(Y76=$A$30,U76&lt;1),0,Y76)</f>
        <v>0</v>
      </c>
      <c r="AB76" s="47" t="str">
        <f t="shared" ca="1" si="41"/>
        <v/>
      </c>
      <c r="AC76" s="47" t="str">
        <f t="shared" ca="1" si="42"/>
        <v/>
      </c>
      <c r="AD76" s="47" t="str">
        <f t="shared" ca="1" si="43"/>
        <v/>
      </c>
      <c r="AE76" s="47" t="str">
        <f t="shared" ca="1" si="44"/>
        <v/>
      </c>
      <c r="AF76" s="47" t="str">
        <f t="shared" ca="1" si="45"/>
        <v/>
      </c>
      <c r="AG76" s="47" t="str">
        <f t="shared" ca="1" si="46"/>
        <v/>
      </c>
      <c r="AH76" s="47" t="str">
        <f t="shared" ca="1" si="47"/>
        <v/>
      </c>
      <c r="AI76" s="47" t="str">
        <f t="shared" ca="1" si="48"/>
        <v/>
      </c>
      <c r="AJ76" s="47">
        <f t="shared" ca="1" si="49"/>
        <v>0</v>
      </c>
      <c r="AK76" s="47">
        <f t="shared" ca="1" si="55"/>
        <v>10</v>
      </c>
      <c r="AL76" s="47">
        <f t="shared" ca="1" si="50"/>
        <v>0</v>
      </c>
      <c r="AM76" s="47">
        <f t="shared" ca="1" si="56"/>
        <v>9</v>
      </c>
      <c r="AN76" s="47" t="str">
        <f ca="1">IF(OR(AG76&lt;&gt;"",AI76&lt;&gt;""),E76,"")</f>
        <v/>
      </c>
      <c r="AO76" s="47" t="str">
        <f ca="1">IF(OR(AG76&lt;&gt;"",AI76&lt;&gt;""),F76,"")</f>
        <v/>
      </c>
      <c r="AP76" s="38" t="str">
        <f ca="1">IF(OR(AG76&lt;&gt;"",AI76&lt;&gt;""),D76,"")</f>
        <v/>
      </c>
      <c r="AQ76" s="31"/>
    </row>
    <row r="77" spans="3:43" x14ac:dyDescent="0.3">
      <c r="C77" s="35">
        <f ca="1">INDIRECT($AT$3&amp;$AT$4)</f>
        <v>76</v>
      </c>
      <c r="D77" s="37">
        <f ca="1">VLOOKUP(C77,INDIRECT($AT$3&amp;$AT$5),4,FALSE)</f>
        <v>41382</v>
      </c>
      <c r="E77" s="11">
        <f ca="1">VLOOKUP(C77,INDIRECT($AU$3&amp;$AT$5),10,FALSE)</f>
        <v>673.6</v>
      </c>
      <c r="F77" s="11">
        <f ca="1">VLOOKUP(C77,INDIRECT($AT$3&amp;$AT$5),10,FALSE)</f>
        <v>818.25</v>
      </c>
      <c r="G77" s="41">
        <f t="shared" ca="1" si="30"/>
        <v>0.8232202871982891</v>
      </c>
      <c r="H77" s="41">
        <f t="shared" ca="1" si="31"/>
        <v>0.82508704489745166</v>
      </c>
      <c r="I77" s="43">
        <f t="shared" ca="1" si="32"/>
        <v>1.1753055823927293E-2</v>
      </c>
      <c r="J77" s="41">
        <f t="shared" ref="J77:J140" ca="1" si="57">IF(C77-1&gt;=$A$2,H77+(1*I77),"")</f>
        <v>0.83684010072137893</v>
      </c>
      <c r="K77" s="41">
        <f t="shared" ref="K77:K140" ca="1" si="58">IF(C77-1&gt;=$A$2,H77-(1*I77),"")</f>
        <v>0.81333398907352439</v>
      </c>
      <c r="L77" s="45" t="str">
        <f ca="1">IF(C77-1&gt;=$A$2,IF(G77&gt;J77,$A$28,IF(G77&lt;K77,$A$29,"")),"")</f>
        <v/>
      </c>
      <c r="M77" s="48" t="str">
        <f ca="1">IF(C77-1&gt;=$A$2,IF(G77&lt;H77,$A$30,IF(G77&gt;H77,$A$31,"")),"")</f>
        <v>COVER</v>
      </c>
      <c r="N77" s="47">
        <f t="shared" ca="1" si="33"/>
        <v>0</v>
      </c>
      <c r="O77" s="47">
        <f t="shared" ca="1" si="51"/>
        <v>12</v>
      </c>
      <c r="P77" s="47">
        <f t="shared" ca="1" si="34"/>
        <v>0</v>
      </c>
      <c r="Q77" s="47">
        <f t="shared" ca="1" si="52"/>
        <v>33</v>
      </c>
      <c r="R77" s="47" t="str">
        <f t="shared" ca="1" si="35"/>
        <v>SELL</v>
      </c>
      <c r="S77" s="47">
        <f t="shared" ca="1" si="36"/>
        <v>0</v>
      </c>
      <c r="T77" s="47">
        <f t="shared" ca="1" si="37"/>
        <v>0</v>
      </c>
      <c r="U77" s="47">
        <f t="shared" ca="1" si="53"/>
        <v>12</v>
      </c>
      <c r="V77" s="47">
        <f t="shared" ca="1" si="38"/>
        <v>1</v>
      </c>
      <c r="W77" s="47">
        <f t="shared" ca="1" si="54"/>
        <v>33</v>
      </c>
      <c r="X77" s="47" t="str">
        <f t="shared" ca="1" si="39"/>
        <v>COVER</v>
      </c>
      <c r="Y77" s="47" t="str">
        <f t="shared" ca="1" si="40"/>
        <v>COVER</v>
      </c>
      <c r="Z77" s="47">
        <f ca="1">IF(AND(S77=$A$31,O77&lt;1),0,S77)</f>
        <v>0</v>
      </c>
      <c r="AA77" s="47" t="str">
        <f ca="1">IF(AND(Y77=$A$30,U77&lt;1),0,Y77)</f>
        <v>COVER</v>
      </c>
      <c r="AB77" s="47" t="str">
        <f t="shared" ca="1" si="41"/>
        <v/>
      </c>
      <c r="AC77" s="47" t="str">
        <f t="shared" ca="1" si="42"/>
        <v/>
      </c>
      <c r="AD77" s="47" t="str">
        <f t="shared" ca="1" si="43"/>
        <v/>
      </c>
      <c r="AE77" s="47" t="str">
        <f t="shared" ca="1" si="44"/>
        <v>COVER</v>
      </c>
      <c r="AF77" s="47" t="str">
        <f t="shared" ca="1" si="45"/>
        <v/>
      </c>
      <c r="AG77" s="47" t="str">
        <f t="shared" ca="1" si="46"/>
        <v/>
      </c>
      <c r="AH77" s="47">
        <f t="shared" ca="1" si="47"/>
        <v>10</v>
      </c>
      <c r="AI77" s="47" t="str">
        <f t="shared" ca="1" si="48"/>
        <v>COVER</v>
      </c>
      <c r="AJ77" s="47">
        <f t="shared" ca="1" si="49"/>
        <v>0</v>
      </c>
      <c r="AK77" s="47">
        <f t="shared" ca="1" si="55"/>
        <v>10</v>
      </c>
      <c r="AL77" s="47">
        <f t="shared" ca="1" si="50"/>
        <v>1</v>
      </c>
      <c r="AM77" s="47">
        <f t="shared" ca="1" si="56"/>
        <v>10</v>
      </c>
      <c r="AN77" s="47">
        <f ca="1">IF(OR(AG77&lt;&gt;"",AI77&lt;&gt;""),E77,"")</f>
        <v>673.6</v>
      </c>
      <c r="AO77" s="47">
        <f ca="1">IF(OR(AG77&lt;&gt;"",AI77&lt;&gt;""),F77,"")</f>
        <v>818.25</v>
      </c>
      <c r="AP77" s="38">
        <f ca="1">IF(OR(AG77&lt;&gt;"",AI77&lt;&gt;""),D77,"")</f>
        <v>41382</v>
      </c>
      <c r="AQ77" s="31"/>
    </row>
    <row r="78" spans="3:43" x14ac:dyDescent="0.3">
      <c r="C78" s="35">
        <f ca="1">INDIRECT($AT$3&amp;$AT$4)</f>
        <v>77</v>
      </c>
      <c r="D78" s="37">
        <f ca="1">VLOOKUP(C78,INDIRECT($AT$3&amp;$AT$5),4,FALSE)</f>
        <v>41386</v>
      </c>
      <c r="E78" s="11">
        <f ca="1">VLOOKUP(C78,INDIRECT($AU$3&amp;$AT$5),10,FALSE)</f>
        <v>698.3</v>
      </c>
      <c r="F78" s="11">
        <f ca="1">VLOOKUP(C78,INDIRECT($AT$3&amp;$AT$5),10,FALSE)</f>
        <v>835.6</v>
      </c>
      <c r="G78" s="41">
        <f t="shared" ca="1" si="30"/>
        <v>0.83568693154619422</v>
      </c>
      <c r="H78" s="41">
        <f t="shared" ca="1" si="31"/>
        <v>0.82809657873707376</v>
      </c>
      <c r="I78" s="43">
        <f t="shared" ca="1" si="32"/>
        <v>9.9158734114820433E-3</v>
      </c>
      <c r="J78" s="41">
        <f t="shared" ca="1" si="57"/>
        <v>0.8380124521485558</v>
      </c>
      <c r="K78" s="41">
        <f t="shared" ca="1" si="58"/>
        <v>0.81818070532559173</v>
      </c>
      <c r="L78" s="45" t="str">
        <f ca="1">IF(C78-1&gt;=$A$2,IF(G78&gt;J78,$A$28,IF(G78&lt;K78,$A$29,"")),"")</f>
        <v/>
      </c>
      <c r="M78" s="48" t="str">
        <f ca="1">IF(C78-1&gt;=$A$2,IF(G78&lt;H78,$A$30,IF(G78&gt;H78,$A$31,"")),"")</f>
        <v>SELL</v>
      </c>
      <c r="N78" s="47">
        <f t="shared" ca="1" si="33"/>
        <v>0</v>
      </c>
      <c r="O78" s="47">
        <f t="shared" ca="1" si="51"/>
        <v>12</v>
      </c>
      <c r="P78" s="47">
        <f t="shared" ca="1" si="34"/>
        <v>1</v>
      </c>
      <c r="Q78" s="47">
        <f t="shared" ca="1" si="52"/>
        <v>34</v>
      </c>
      <c r="R78" s="47" t="str">
        <f t="shared" ca="1" si="35"/>
        <v>SELL</v>
      </c>
      <c r="S78" s="47">
        <f t="shared" ca="1" si="36"/>
        <v>0</v>
      </c>
      <c r="T78" s="47">
        <f t="shared" ca="1" si="37"/>
        <v>0</v>
      </c>
      <c r="U78" s="47">
        <f t="shared" ca="1" si="53"/>
        <v>12</v>
      </c>
      <c r="V78" s="47">
        <f t="shared" ca="1" si="38"/>
        <v>0</v>
      </c>
      <c r="W78" s="47">
        <f t="shared" ca="1" si="54"/>
        <v>33</v>
      </c>
      <c r="X78" s="47" t="str">
        <f t="shared" ca="1" si="39"/>
        <v>COVER</v>
      </c>
      <c r="Y78" s="47">
        <f t="shared" ca="1" si="40"/>
        <v>0</v>
      </c>
      <c r="Z78" s="47">
        <f ca="1">IF(AND(S78=$A$31,O78&lt;1),0,S78)</f>
        <v>0</v>
      </c>
      <c r="AA78" s="47">
        <f ca="1">IF(AND(Y78=$A$30,U78&lt;1),0,Y78)</f>
        <v>0</v>
      </c>
      <c r="AB78" s="47" t="str">
        <f t="shared" ca="1" si="41"/>
        <v/>
      </c>
      <c r="AC78" s="47" t="str">
        <f t="shared" ca="1" si="42"/>
        <v/>
      </c>
      <c r="AD78" s="47" t="str">
        <f t="shared" ca="1" si="43"/>
        <v/>
      </c>
      <c r="AE78" s="47" t="str">
        <f t="shared" ca="1" si="44"/>
        <v/>
      </c>
      <c r="AF78" s="47" t="str">
        <f t="shared" ca="1" si="45"/>
        <v/>
      </c>
      <c r="AG78" s="47" t="str">
        <f t="shared" ca="1" si="46"/>
        <v/>
      </c>
      <c r="AH78" s="47" t="str">
        <f t="shared" ca="1" si="47"/>
        <v/>
      </c>
      <c r="AI78" s="47" t="str">
        <f t="shared" ca="1" si="48"/>
        <v/>
      </c>
      <c r="AJ78" s="47">
        <f t="shared" ca="1" si="49"/>
        <v>0</v>
      </c>
      <c r="AK78" s="47">
        <f t="shared" ca="1" si="55"/>
        <v>10</v>
      </c>
      <c r="AL78" s="47">
        <f t="shared" ca="1" si="50"/>
        <v>0</v>
      </c>
      <c r="AM78" s="47">
        <f t="shared" ca="1" si="56"/>
        <v>10</v>
      </c>
      <c r="AN78" s="47" t="str">
        <f ca="1">IF(OR(AG78&lt;&gt;"",AI78&lt;&gt;""),E78,"")</f>
        <v/>
      </c>
      <c r="AO78" s="47" t="str">
        <f ca="1">IF(OR(AG78&lt;&gt;"",AI78&lt;&gt;""),F78,"")</f>
        <v/>
      </c>
      <c r="AP78" s="38" t="str">
        <f ca="1">IF(OR(AG78&lt;&gt;"",AI78&lt;&gt;""),D78,"")</f>
        <v/>
      </c>
      <c r="AQ78" s="31"/>
    </row>
    <row r="79" spans="3:43" x14ac:dyDescent="0.3">
      <c r="C79" s="35">
        <f ca="1">INDIRECT($AT$3&amp;$AT$4)</f>
        <v>78</v>
      </c>
      <c r="D79" s="37">
        <f ca="1">VLOOKUP(C79,INDIRECT($AT$3&amp;$AT$5),4,FALSE)</f>
        <v>41387</v>
      </c>
      <c r="E79" s="11">
        <f ca="1">VLOOKUP(C79,INDIRECT($AU$3&amp;$AT$5),10,FALSE)</f>
        <v>689</v>
      </c>
      <c r="F79" s="11">
        <f ca="1">VLOOKUP(C79,INDIRECT($AT$3&amp;$AT$5),10,FALSE)</f>
        <v>838.1</v>
      </c>
      <c r="G79" s="41">
        <f t="shared" ca="1" si="30"/>
        <v>0.82209760171817203</v>
      </c>
      <c r="H79" s="41">
        <f t="shared" ca="1" si="31"/>
        <v>0.82794680316634273</v>
      </c>
      <c r="I79" s="43">
        <f t="shared" ca="1" si="32"/>
        <v>1.0002351470053477E-2</v>
      </c>
      <c r="J79" s="41">
        <f t="shared" ca="1" si="57"/>
        <v>0.83794915463639619</v>
      </c>
      <c r="K79" s="41">
        <f t="shared" ca="1" si="58"/>
        <v>0.81794445169628927</v>
      </c>
      <c r="L79" s="45" t="str">
        <f ca="1">IF(C79-1&gt;=$A$2,IF(G79&gt;J79,$A$28,IF(G79&lt;K79,$A$29,"")),"")</f>
        <v/>
      </c>
      <c r="M79" s="48" t="str">
        <f ca="1">IF(C79-1&gt;=$A$2,IF(G79&lt;H79,$A$30,IF(G79&gt;H79,$A$31,"")),"")</f>
        <v>COVER</v>
      </c>
      <c r="N79" s="47">
        <f t="shared" ca="1" si="33"/>
        <v>0</v>
      </c>
      <c r="O79" s="47">
        <f t="shared" ca="1" si="51"/>
        <v>12</v>
      </c>
      <c r="P79" s="47">
        <f t="shared" ca="1" si="34"/>
        <v>0</v>
      </c>
      <c r="Q79" s="47">
        <f t="shared" ca="1" si="52"/>
        <v>34</v>
      </c>
      <c r="R79" s="47" t="str">
        <f t="shared" ca="1" si="35"/>
        <v>SELL</v>
      </c>
      <c r="S79" s="47">
        <f t="shared" ca="1" si="36"/>
        <v>0</v>
      </c>
      <c r="T79" s="47">
        <f t="shared" ca="1" si="37"/>
        <v>0</v>
      </c>
      <c r="U79" s="47">
        <f t="shared" ca="1" si="53"/>
        <v>12</v>
      </c>
      <c r="V79" s="47">
        <f t="shared" ca="1" si="38"/>
        <v>1</v>
      </c>
      <c r="W79" s="47">
        <f t="shared" ca="1" si="54"/>
        <v>34</v>
      </c>
      <c r="X79" s="47" t="str">
        <f t="shared" ca="1" si="39"/>
        <v>COVER</v>
      </c>
      <c r="Y79" s="47">
        <f t="shared" ca="1" si="40"/>
        <v>0</v>
      </c>
      <c r="Z79" s="47">
        <f ca="1">IF(AND(S79=$A$31,O79&lt;1),0,S79)</f>
        <v>0</v>
      </c>
      <c r="AA79" s="47">
        <f ca="1">IF(AND(Y79=$A$30,U79&lt;1),0,Y79)</f>
        <v>0</v>
      </c>
      <c r="AB79" s="47" t="str">
        <f t="shared" ca="1" si="41"/>
        <v/>
      </c>
      <c r="AC79" s="47" t="str">
        <f t="shared" ca="1" si="42"/>
        <v/>
      </c>
      <c r="AD79" s="47" t="str">
        <f t="shared" ca="1" si="43"/>
        <v/>
      </c>
      <c r="AE79" s="47" t="str">
        <f t="shared" ca="1" si="44"/>
        <v/>
      </c>
      <c r="AF79" s="47" t="str">
        <f t="shared" ca="1" si="45"/>
        <v/>
      </c>
      <c r="AG79" s="47" t="str">
        <f t="shared" ca="1" si="46"/>
        <v/>
      </c>
      <c r="AH79" s="47" t="str">
        <f t="shared" ca="1" si="47"/>
        <v/>
      </c>
      <c r="AI79" s="47" t="str">
        <f t="shared" ca="1" si="48"/>
        <v/>
      </c>
      <c r="AJ79" s="47">
        <f t="shared" ca="1" si="49"/>
        <v>0</v>
      </c>
      <c r="AK79" s="47">
        <f t="shared" ca="1" si="55"/>
        <v>10</v>
      </c>
      <c r="AL79" s="47">
        <f t="shared" ca="1" si="50"/>
        <v>0</v>
      </c>
      <c r="AM79" s="47">
        <f t="shared" ca="1" si="56"/>
        <v>10</v>
      </c>
      <c r="AN79" s="47" t="str">
        <f ca="1">IF(OR(AG79&lt;&gt;"",AI79&lt;&gt;""),E79,"")</f>
        <v/>
      </c>
      <c r="AO79" s="47" t="str">
        <f ca="1">IF(OR(AG79&lt;&gt;"",AI79&lt;&gt;""),F79,"")</f>
        <v/>
      </c>
      <c r="AP79" s="38" t="str">
        <f ca="1">IF(OR(AG79&lt;&gt;"",AI79&lt;&gt;""),D79,"")</f>
        <v/>
      </c>
      <c r="AQ79" s="31"/>
    </row>
    <row r="80" spans="3:43" x14ac:dyDescent="0.3">
      <c r="C80" s="35">
        <f ca="1">INDIRECT($AT$3&amp;$AT$4)</f>
        <v>79</v>
      </c>
      <c r="D80" s="37">
        <f ca="1">VLOOKUP(C80,INDIRECT($AT$3&amp;$AT$5),4,FALSE)</f>
        <v>41389</v>
      </c>
      <c r="E80" s="11">
        <f ca="1">VLOOKUP(C80,INDIRECT($AU$3&amp;$AT$5),10,FALSE)</f>
        <v>689.55</v>
      </c>
      <c r="F80" s="11">
        <f ca="1">VLOOKUP(C80,INDIRECT($AT$3&amp;$AT$5),10,FALSE)</f>
        <v>862.75</v>
      </c>
      <c r="G80" s="41">
        <f t="shared" ca="1" si="30"/>
        <v>0.79924659518980001</v>
      </c>
      <c r="H80" s="41">
        <f t="shared" ca="1" si="31"/>
        <v>0.82544899107366199</v>
      </c>
      <c r="I80" s="43">
        <f t="shared" ca="1" si="32"/>
        <v>1.3531365488137012E-2</v>
      </c>
      <c r="J80" s="41">
        <f t="shared" ca="1" si="57"/>
        <v>0.83898035656179903</v>
      </c>
      <c r="K80" s="41">
        <f t="shared" ca="1" si="58"/>
        <v>0.81191762558552494</v>
      </c>
      <c r="L80" s="45" t="str">
        <f ca="1">IF(C80-1&gt;=$A$2,IF(G80&gt;J80,$A$28,IF(G80&lt;K80,$A$29,"")),"")</f>
        <v>BUY</v>
      </c>
      <c r="M80" s="48" t="str">
        <f ca="1">IF(C80-1&gt;=$A$2,IF(G80&lt;H80,$A$30,IF(G80&gt;H80,$A$31,"")),"")</f>
        <v>COVER</v>
      </c>
      <c r="N80" s="47">
        <f t="shared" ca="1" si="33"/>
        <v>1</v>
      </c>
      <c r="O80" s="47">
        <f t="shared" ca="1" si="51"/>
        <v>13</v>
      </c>
      <c r="P80" s="47">
        <f t="shared" ca="1" si="34"/>
        <v>0</v>
      </c>
      <c r="Q80" s="47">
        <f t="shared" ca="1" si="52"/>
        <v>34</v>
      </c>
      <c r="R80" s="47" t="str">
        <f t="shared" ca="1" si="35"/>
        <v>BUY</v>
      </c>
      <c r="S80" s="47" t="str">
        <f t="shared" ca="1" si="36"/>
        <v>BUY</v>
      </c>
      <c r="T80" s="47">
        <f t="shared" ca="1" si="37"/>
        <v>0</v>
      </c>
      <c r="U80" s="47">
        <f t="shared" ca="1" si="53"/>
        <v>12</v>
      </c>
      <c r="V80" s="47">
        <f t="shared" ca="1" si="38"/>
        <v>1</v>
      </c>
      <c r="W80" s="47">
        <f t="shared" ca="1" si="54"/>
        <v>35</v>
      </c>
      <c r="X80" s="47" t="str">
        <f t="shared" ca="1" si="39"/>
        <v>COVER</v>
      </c>
      <c r="Y80" s="47">
        <f t="shared" ca="1" si="40"/>
        <v>0</v>
      </c>
      <c r="Z80" s="47" t="str">
        <f ca="1">IF(AND(S80=$A$31,O80&lt;1),0,S80)</f>
        <v>BUY</v>
      </c>
      <c r="AA80" s="47">
        <f ca="1">IF(AND(Y80=$A$30,U80&lt;1),0,Y80)</f>
        <v>0</v>
      </c>
      <c r="AB80" s="47" t="str">
        <f t="shared" ca="1" si="41"/>
        <v>BUY</v>
      </c>
      <c r="AC80" s="47" t="str">
        <f t="shared" ca="1" si="42"/>
        <v/>
      </c>
      <c r="AD80" s="47" t="str">
        <f t="shared" ca="1" si="43"/>
        <v/>
      </c>
      <c r="AE80" s="47" t="str">
        <f t="shared" ca="1" si="44"/>
        <v/>
      </c>
      <c r="AF80" s="47">
        <f t="shared" ca="1" si="45"/>
        <v>11</v>
      </c>
      <c r="AG80" s="47" t="str">
        <f t="shared" ca="1" si="46"/>
        <v>BUY</v>
      </c>
      <c r="AH80" s="47" t="str">
        <f t="shared" ca="1" si="47"/>
        <v/>
      </c>
      <c r="AI80" s="47" t="str">
        <f t="shared" ca="1" si="48"/>
        <v/>
      </c>
      <c r="AJ80" s="47">
        <f t="shared" ca="1" si="49"/>
        <v>1</v>
      </c>
      <c r="AK80" s="47">
        <f t="shared" ca="1" si="55"/>
        <v>11</v>
      </c>
      <c r="AL80" s="47">
        <f t="shared" ca="1" si="50"/>
        <v>0</v>
      </c>
      <c r="AM80" s="47">
        <f t="shared" ca="1" si="56"/>
        <v>10</v>
      </c>
      <c r="AN80" s="47">
        <f ca="1">IF(OR(AG80&lt;&gt;"",AI80&lt;&gt;""),E80,"")</f>
        <v>689.55</v>
      </c>
      <c r="AO80" s="47">
        <f ca="1">IF(OR(AG80&lt;&gt;"",AI80&lt;&gt;""),F80,"")</f>
        <v>862.75</v>
      </c>
      <c r="AP80" s="38">
        <f ca="1">IF(OR(AG80&lt;&gt;"",AI80&lt;&gt;""),D80,"")</f>
        <v>41389</v>
      </c>
      <c r="AQ80" s="31"/>
    </row>
    <row r="81" spans="3:43" x14ac:dyDescent="0.3">
      <c r="C81" s="35">
        <f ca="1">INDIRECT($AT$3&amp;$AT$4)</f>
        <v>80</v>
      </c>
      <c r="D81" s="37">
        <f ca="1">VLOOKUP(C81,INDIRECT($AT$3&amp;$AT$5),4,FALSE)</f>
        <v>41390</v>
      </c>
      <c r="E81" s="11">
        <f ca="1">VLOOKUP(C81,INDIRECT($AU$3&amp;$AT$5),10,FALSE)</f>
        <v>689.1</v>
      </c>
      <c r="F81" s="11">
        <f ca="1">VLOOKUP(C81,INDIRECT($AT$3&amp;$AT$5),10,FALSE)</f>
        <v>872.6</v>
      </c>
      <c r="G81" s="41">
        <f t="shared" ca="1" si="30"/>
        <v>0.7897089158835664</v>
      </c>
      <c r="H81" s="41">
        <f t="shared" ca="1" si="31"/>
        <v>0.82372014442541008</v>
      </c>
      <c r="I81" s="43">
        <f t="shared" ca="1" si="32"/>
        <v>1.6848615739798168E-2</v>
      </c>
      <c r="J81" s="41">
        <f t="shared" ca="1" si="57"/>
        <v>0.84056876016520821</v>
      </c>
      <c r="K81" s="41">
        <f t="shared" ca="1" si="58"/>
        <v>0.80687152868561196</v>
      </c>
      <c r="L81" s="45" t="str">
        <f ca="1">IF(C81-1&gt;=$A$2,IF(G81&gt;J81,$A$28,IF(G81&lt;K81,$A$29,"")),"")</f>
        <v>BUY</v>
      </c>
      <c r="M81" s="48" t="str">
        <f ca="1">IF(C81-1&gt;=$A$2,IF(G81&lt;H81,$A$30,IF(G81&gt;H81,$A$31,"")),"")</f>
        <v>COVER</v>
      </c>
      <c r="N81" s="47">
        <f t="shared" ca="1" si="33"/>
        <v>1</v>
      </c>
      <c r="O81" s="47">
        <f t="shared" ca="1" si="51"/>
        <v>14</v>
      </c>
      <c r="P81" s="47">
        <f t="shared" ca="1" si="34"/>
        <v>0</v>
      </c>
      <c r="Q81" s="47">
        <f t="shared" ca="1" si="52"/>
        <v>34</v>
      </c>
      <c r="R81" s="47" t="str">
        <f t="shared" ca="1" si="35"/>
        <v>BUY</v>
      </c>
      <c r="S81" s="47">
        <f t="shared" ca="1" si="36"/>
        <v>0</v>
      </c>
      <c r="T81" s="47">
        <f t="shared" ca="1" si="37"/>
        <v>0</v>
      </c>
      <c r="U81" s="47">
        <f t="shared" ca="1" si="53"/>
        <v>12</v>
      </c>
      <c r="V81" s="47">
        <f t="shared" ca="1" si="38"/>
        <v>1</v>
      </c>
      <c r="W81" s="47">
        <f t="shared" ca="1" si="54"/>
        <v>36</v>
      </c>
      <c r="X81" s="47" t="str">
        <f t="shared" ca="1" si="39"/>
        <v>COVER</v>
      </c>
      <c r="Y81" s="47">
        <f t="shared" ca="1" si="40"/>
        <v>0</v>
      </c>
      <c r="Z81" s="47">
        <f ca="1">IF(AND(S81=$A$31,O81&lt;1),0,S81)</f>
        <v>0</v>
      </c>
      <c r="AA81" s="47">
        <f ca="1">IF(AND(Y81=$A$30,U81&lt;1),0,Y81)</f>
        <v>0</v>
      </c>
      <c r="AB81" s="47" t="str">
        <f t="shared" ca="1" si="41"/>
        <v/>
      </c>
      <c r="AC81" s="47" t="str">
        <f t="shared" ca="1" si="42"/>
        <v/>
      </c>
      <c r="AD81" s="47" t="str">
        <f t="shared" ca="1" si="43"/>
        <v/>
      </c>
      <c r="AE81" s="47" t="str">
        <f t="shared" ca="1" si="44"/>
        <v/>
      </c>
      <c r="AF81" s="47" t="str">
        <f t="shared" ca="1" si="45"/>
        <v/>
      </c>
      <c r="AG81" s="47" t="str">
        <f t="shared" ca="1" si="46"/>
        <v/>
      </c>
      <c r="AH81" s="47" t="str">
        <f t="shared" ca="1" si="47"/>
        <v/>
      </c>
      <c r="AI81" s="47" t="str">
        <f t="shared" ca="1" si="48"/>
        <v/>
      </c>
      <c r="AJ81" s="47">
        <f t="shared" ca="1" si="49"/>
        <v>0</v>
      </c>
      <c r="AK81" s="47">
        <f t="shared" ca="1" si="55"/>
        <v>11</v>
      </c>
      <c r="AL81" s="47">
        <f t="shared" ca="1" si="50"/>
        <v>0</v>
      </c>
      <c r="AM81" s="47">
        <f t="shared" ca="1" si="56"/>
        <v>10</v>
      </c>
      <c r="AN81" s="47" t="str">
        <f ca="1">IF(OR(AG81&lt;&gt;"",AI81&lt;&gt;""),E81,"")</f>
        <v/>
      </c>
      <c r="AO81" s="47" t="str">
        <f ca="1">IF(OR(AG81&lt;&gt;"",AI81&lt;&gt;""),F81,"")</f>
        <v/>
      </c>
      <c r="AP81" s="38" t="str">
        <f ca="1">IF(OR(AG81&lt;&gt;"",AI81&lt;&gt;""),D81,"")</f>
        <v/>
      </c>
      <c r="AQ81" s="31"/>
    </row>
    <row r="82" spans="3:43" x14ac:dyDescent="0.3">
      <c r="C82" s="35">
        <f ca="1">INDIRECT($AT$3&amp;$AT$4)</f>
        <v>81</v>
      </c>
      <c r="D82" s="37">
        <f ca="1">VLOOKUP(C82,INDIRECT($AT$3&amp;$AT$5),4,FALSE)</f>
        <v>41393</v>
      </c>
      <c r="E82" s="11">
        <f ca="1">VLOOKUP(C82,INDIRECT($AU$3&amp;$AT$5),10,FALSE)</f>
        <v>695.15</v>
      </c>
      <c r="F82" s="11">
        <f ca="1">VLOOKUP(C82,INDIRECT($AT$3&amp;$AT$5),10,FALSE)</f>
        <v>864.2</v>
      </c>
      <c r="G82" s="41">
        <f t="shared" ca="1" si="30"/>
        <v>0.80438555889840313</v>
      </c>
      <c r="H82" s="41">
        <f t="shared" ca="1" si="31"/>
        <v>0.82044340434877583</v>
      </c>
      <c r="I82" s="43">
        <f t="shared" ca="1" si="32"/>
        <v>1.712988969308446E-2</v>
      </c>
      <c r="J82" s="41">
        <f t="shared" ca="1" si="57"/>
        <v>0.83757329404186032</v>
      </c>
      <c r="K82" s="41">
        <f t="shared" ca="1" si="58"/>
        <v>0.80331351465569134</v>
      </c>
      <c r="L82" s="45" t="str">
        <f ca="1">IF(C82-1&gt;=$A$2,IF(G82&gt;J82,$A$28,IF(G82&lt;K82,$A$29,"")),"")</f>
        <v/>
      </c>
      <c r="M82" s="48" t="str">
        <f ca="1">IF(C82-1&gt;=$A$2,IF(G82&lt;H82,$A$30,IF(G82&gt;H82,$A$31,"")),"")</f>
        <v>COVER</v>
      </c>
      <c r="N82" s="47">
        <f t="shared" ca="1" si="33"/>
        <v>0</v>
      </c>
      <c r="O82" s="47">
        <f t="shared" ca="1" si="51"/>
        <v>14</v>
      </c>
      <c r="P82" s="47">
        <f t="shared" ca="1" si="34"/>
        <v>0</v>
      </c>
      <c r="Q82" s="47">
        <f t="shared" ca="1" si="52"/>
        <v>34</v>
      </c>
      <c r="R82" s="47" t="str">
        <f t="shared" ca="1" si="35"/>
        <v>BUY</v>
      </c>
      <c r="S82" s="47">
        <f t="shared" ca="1" si="36"/>
        <v>0</v>
      </c>
      <c r="T82" s="47">
        <f t="shared" ca="1" si="37"/>
        <v>0</v>
      </c>
      <c r="U82" s="47">
        <f t="shared" ca="1" si="53"/>
        <v>12</v>
      </c>
      <c r="V82" s="47">
        <f t="shared" ca="1" si="38"/>
        <v>1</v>
      </c>
      <c r="W82" s="47">
        <f t="shared" ca="1" si="54"/>
        <v>37</v>
      </c>
      <c r="X82" s="47" t="str">
        <f t="shared" ca="1" si="39"/>
        <v>COVER</v>
      </c>
      <c r="Y82" s="47">
        <f t="shared" ca="1" si="40"/>
        <v>0</v>
      </c>
      <c r="Z82" s="47">
        <f ca="1">IF(AND(S82=$A$31,O82&lt;1),0,S82)</f>
        <v>0</v>
      </c>
      <c r="AA82" s="47">
        <f ca="1">IF(AND(Y82=$A$30,U82&lt;1),0,Y82)</f>
        <v>0</v>
      </c>
      <c r="AB82" s="47" t="str">
        <f t="shared" ca="1" si="41"/>
        <v/>
      </c>
      <c r="AC82" s="47" t="str">
        <f t="shared" ca="1" si="42"/>
        <v/>
      </c>
      <c r="AD82" s="47" t="str">
        <f t="shared" ca="1" si="43"/>
        <v/>
      </c>
      <c r="AE82" s="47" t="str">
        <f t="shared" ca="1" si="44"/>
        <v/>
      </c>
      <c r="AF82" s="47" t="str">
        <f t="shared" ca="1" si="45"/>
        <v/>
      </c>
      <c r="AG82" s="47" t="str">
        <f t="shared" ca="1" si="46"/>
        <v/>
      </c>
      <c r="AH82" s="47" t="str">
        <f t="shared" ca="1" si="47"/>
        <v/>
      </c>
      <c r="AI82" s="47" t="str">
        <f t="shared" ca="1" si="48"/>
        <v/>
      </c>
      <c r="AJ82" s="47">
        <f t="shared" ca="1" si="49"/>
        <v>0</v>
      </c>
      <c r="AK82" s="47">
        <f t="shared" ca="1" si="55"/>
        <v>11</v>
      </c>
      <c r="AL82" s="47">
        <f t="shared" ca="1" si="50"/>
        <v>0</v>
      </c>
      <c r="AM82" s="47">
        <f t="shared" ca="1" si="56"/>
        <v>10</v>
      </c>
      <c r="AN82" s="47" t="str">
        <f ca="1">IF(OR(AG82&lt;&gt;"",AI82&lt;&gt;""),E82,"")</f>
        <v/>
      </c>
      <c r="AO82" s="47" t="str">
        <f ca="1">IF(OR(AG82&lt;&gt;"",AI82&lt;&gt;""),F82,"")</f>
        <v/>
      </c>
      <c r="AP82" s="38" t="str">
        <f ca="1">IF(OR(AG82&lt;&gt;"",AI82&lt;&gt;""),D82,"")</f>
        <v/>
      </c>
      <c r="AQ82" s="31"/>
    </row>
    <row r="83" spans="3:43" x14ac:dyDescent="0.3">
      <c r="C83" s="35">
        <f ca="1">INDIRECT($AT$3&amp;$AT$4)</f>
        <v>82</v>
      </c>
      <c r="D83" s="37">
        <f ca="1">VLOOKUP(C83,INDIRECT($AT$3&amp;$AT$5),4,FALSE)</f>
        <v>41394</v>
      </c>
      <c r="E83" s="11">
        <f ca="1">VLOOKUP(C83,INDIRECT($AU$3&amp;$AT$5),10,FALSE)</f>
        <v>682.3</v>
      </c>
      <c r="F83" s="11">
        <f ca="1">VLOOKUP(C83,INDIRECT($AT$3&amp;$AT$5),10,FALSE)</f>
        <v>847.6</v>
      </c>
      <c r="G83" s="41">
        <f t="shared" ca="1" si="30"/>
        <v>0.80497876356772058</v>
      </c>
      <c r="H83" s="41">
        <f t="shared" ca="1" si="31"/>
        <v>0.8167754857264683</v>
      </c>
      <c r="I83" s="43">
        <f t="shared" ca="1" si="32"/>
        <v>1.5970319672762565E-2</v>
      </c>
      <c r="J83" s="41">
        <f t="shared" ca="1" si="57"/>
        <v>0.83274580539923082</v>
      </c>
      <c r="K83" s="41">
        <f t="shared" ca="1" si="58"/>
        <v>0.80080516605370577</v>
      </c>
      <c r="L83" s="45" t="str">
        <f ca="1">IF(C83-1&gt;=$A$2,IF(G83&gt;J83,$A$28,IF(G83&lt;K83,$A$29,"")),"")</f>
        <v/>
      </c>
      <c r="M83" s="48" t="str">
        <f ca="1">IF(C83-1&gt;=$A$2,IF(G83&lt;H83,$A$30,IF(G83&gt;H83,$A$31,"")),"")</f>
        <v>COVER</v>
      </c>
      <c r="N83" s="47">
        <f t="shared" ca="1" si="33"/>
        <v>0</v>
      </c>
      <c r="O83" s="47">
        <f t="shared" ca="1" si="51"/>
        <v>14</v>
      </c>
      <c r="P83" s="47">
        <f t="shared" ca="1" si="34"/>
        <v>0</v>
      </c>
      <c r="Q83" s="47">
        <f t="shared" ca="1" si="52"/>
        <v>34</v>
      </c>
      <c r="R83" s="47" t="str">
        <f t="shared" ca="1" si="35"/>
        <v>BUY</v>
      </c>
      <c r="S83" s="47">
        <f t="shared" ca="1" si="36"/>
        <v>0</v>
      </c>
      <c r="T83" s="47">
        <f t="shared" ca="1" si="37"/>
        <v>0</v>
      </c>
      <c r="U83" s="47">
        <f t="shared" ca="1" si="53"/>
        <v>12</v>
      </c>
      <c r="V83" s="47">
        <f t="shared" ca="1" si="38"/>
        <v>1</v>
      </c>
      <c r="W83" s="47">
        <f t="shared" ca="1" si="54"/>
        <v>38</v>
      </c>
      <c r="X83" s="47" t="str">
        <f t="shared" ca="1" si="39"/>
        <v>COVER</v>
      </c>
      <c r="Y83" s="47">
        <f t="shared" ca="1" si="40"/>
        <v>0</v>
      </c>
      <c r="Z83" s="47">
        <f ca="1">IF(AND(S83=$A$31,O83&lt;1),0,S83)</f>
        <v>0</v>
      </c>
      <c r="AA83" s="47">
        <f ca="1">IF(AND(Y83=$A$30,U83&lt;1),0,Y83)</f>
        <v>0</v>
      </c>
      <c r="AB83" s="47" t="str">
        <f t="shared" ca="1" si="41"/>
        <v/>
      </c>
      <c r="AC83" s="47" t="str">
        <f t="shared" ca="1" si="42"/>
        <v/>
      </c>
      <c r="AD83" s="47" t="str">
        <f t="shared" ca="1" si="43"/>
        <v/>
      </c>
      <c r="AE83" s="47" t="str">
        <f t="shared" ca="1" si="44"/>
        <v/>
      </c>
      <c r="AF83" s="47" t="str">
        <f t="shared" ca="1" si="45"/>
        <v/>
      </c>
      <c r="AG83" s="47" t="str">
        <f t="shared" ca="1" si="46"/>
        <v/>
      </c>
      <c r="AH83" s="47" t="str">
        <f t="shared" ca="1" si="47"/>
        <v/>
      </c>
      <c r="AI83" s="47" t="str">
        <f t="shared" ca="1" si="48"/>
        <v/>
      </c>
      <c r="AJ83" s="47">
        <f t="shared" ca="1" si="49"/>
        <v>0</v>
      </c>
      <c r="AK83" s="47">
        <f t="shared" ca="1" si="55"/>
        <v>11</v>
      </c>
      <c r="AL83" s="47">
        <f t="shared" ca="1" si="50"/>
        <v>0</v>
      </c>
      <c r="AM83" s="47">
        <f t="shared" ca="1" si="56"/>
        <v>10</v>
      </c>
      <c r="AN83" s="47" t="str">
        <f ca="1">IF(OR(AG83&lt;&gt;"",AI83&lt;&gt;""),E83,"")</f>
        <v/>
      </c>
      <c r="AO83" s="47" t="str">
        <f ca="1">IF(OR(AG83&lt;&gt;"",AI83&lt;&gt;""),F83,"")</f>
        <v/>
      </c>
      <c r="AP83" s="38" t="str">
        <f ca="1">IF(OR(AG83&lt;&gt;"",AI83&lt;&gt;""),D83,"")</f>
        <v/>
      </c>
      <c r="AQ83" s="31"/>
    </row>
    <row r="84" spans="3:43" x14ac:dyDescent="0.3">
      <c r="C84" s="35">
        <f ca="1">INDIRECT($AT$3&amp;$AT$4)</f>
        <v>83</v>
      </c>
      <c r="D84" s="37">
        <f ca="1">VLOOKUP(C84,INDIRECT($AT$3&amp;$AT$5),4,FALSE)</f>
        <v>41396</v>
      </c>
      <c r="E84" s="11">
        <f ca="1">VLOOKUP(C84,INDIRECT($AU$3&amp;$AT$5),10,FALSE)</f>
        <v>692.5</v>
      </c>
      <c r="F84" s="11">
        <f ca="1">VLOOKUP(C84,INDIRECT($AT$3&amp;$AT$5),10,FALSE)</f>
        <v>863.45</v>
      </c>
      <c r="G84" s="41">
        <f t="shared" ca="1" si="30"/>
        <v>0.80201517169494463</v>
      </c>
      <c r="H84" s="41">
        <f t="shared" ca="1" si="31"/>
        <v>0.81418567498268357</v>
      </c>
      <c r="I84" s="43">
        <f t="shared" ca="1" si="32"/>
        <v>1.6063088209767963E-2</v>
      </c>
      <c r="J84" s="41">
        <f t="shared" ca="1" si="57"/>
        <v>0.83024876319245156</v>
      </c>
      <c r="K84" s="41">
        <f t="shared" ca="1" si="58"/>
        <v>0.79812258677291559</v>
      </c>
      <c r="L84" s="45" t="str">
        <f ca="1">IF(C84-1&gt;=$A$2,IF(G84&gt;J84,$A$28,IF(G84&lt;K84,$A$29,"")),"")</f>
        <v/>
      </c>
      <c r="M84" s="48" t="str">
        <f ca="1">IF(C84-1&gt;=$A$2,IF(G84&lt;H84,$A$30,IF(G84&gt;H84,$A$31,"")),"")</f>
        <v>COVER</v>
      </c>
      <c r="N84" s="47">
        <f t="shared" ca="1" si="33"/>
        <v>0</v>
      </c>
      <c r="O84" s="47">
        <f t="shared" ca="1" si="51"/>
        <v>14</v>
      </c>
      <c r="P84" s="47">
        <f t="shared" ca="1" si="34"/>
        <v>0</v>
      </c>
      <c r="Q84" s="47">
        <f t="shared" ca="1" si="52"/>
        <v>34</v>
      </c>
      <c r="R84" s="47" t="str">
        <f t="shared" ca="1" si="35"/>
        <v>BUY</v>
      </c>
      <c r="S84" s="47">
        <f t="shared" ca="1" si="36"/>
        <v>0</v>
      </c>
      <c r="T84" s="47">
        <f t="shared" ca="1" si="37"/>
        <v>0</v>
      </c>
      <c r="U84" s="47">
        <f t="shared" ca="1" si="53"/>
        <v>12</v>
      </c>
      <c r="V84" s="47">
        <f t="shared" ca="1" si="38"/>
        <v>1</v>
      </c>
      <c r="W84" s="47">
        <f t="shared" ca="1" si="54"/>
        <v>39</v>
      </c>
      <c r="X84" s="47" t="str">
        <f t="shared" ca="1" si="39"/>
        <v>COVER</v>
      </c>
      <c r="Y84" s="47">
        <f t="shared" ca="1" si="40"/>
        <v>0</v>
      </c>
      <c r="Z84" s="47">
        <f ca="1">IF(AND(S84=$A$31,O84&lt;1),0,S84)</f>
        <v>0</v>
      </c>
      <c r="AA84" s="47">
        <f ca="1">IF(AND(Y84=$A$30,U84&lt;1),0,Y84)</f>
        <v>0</v>
      </c>
      <c r="AB84" s="47" t="str">
        <f t="shared" ca="1" si="41"/>
        <v/>
      </c>
      <c r="AC84" s="47" t="str">
        <f t="shared" ca="1" si="42"/>
        <v/>
      </c>
      <c r="AD84" s="47" t="str">
        <f t="shared" ca="1" si="43"/>
        <v/>
      </c>
      <c r="AE84" s="47" t="str">
        <f t="shared" ca="1" si="44"/>
        <v/>
      </c>
      <c r="AF84" s="47" t="str">
        <f t="shared" ca="1" si="45"/>
        <v/>
      </c>
      <c r="AG84" s="47" t="str">
        <f t="shared" ca="1" si="46"/>
        <v/>
      </c>
      <c r="AH84" s="47" t="str">
        <f t="shared" ca="1" si="47"/>
        <v/>
      </c>
      <c r="AI84" s="47" t="str">
        <f t="shared" ca="1" si="48"/>
        <v/>
      </c>
      <c r="AJ84" s="47">
        <f t="shared" ca="1" si="49"/>
        <v>0</v>
      </c>
      <c r="AK84" s="47">
        <f t="shared" ca="1" si="55"/>
        <v>11</v>
      </c>
      <c r="AL84" s="47">
        <f t="shared" ca="1" si="50"/>
        <v>0</v>
      </c>
      <c r="AM84" s="47">
        <f t="shared" ca="1" si="56"/>
        <v>10</v>
      </c>
      <c r="AN84" s="47" t="str">
        <f ca="1">IF(OR(AG84&lt;&gt;"",AI84&lt;&gt;""),E84,"")</f>
        <v/>
      </c>
      <c r="AO84" s="47" t="str">
        <f ca="1">IF(OR(AG84&lt;&gt;"",AI84&lt;&gt;""),F84,"")</f>
        <v/>
      </c>
      <c r="AP84" s="38" t="str">
        <f ca="1">IF(OR(AG84&lt;&gt;"",AI84&lt;&gt;""),D84,"")</f>
        <v/>
      </c>
      <c r="AQ84" s="31"/>
    </row>
    <row r="85" spans="3:43" x14ac:dyDescent="0.3">
      <c r="C85" s="35">
        <f ca="1">INDIRECT($AT$3&amp;$AT$4)</f>
        <v>84</v>
      </c>
      <c r="D85" s="37">
        <f ca="1">VLOOKUP(C85,INDIRECT($AT$3&amp;$AT$5),4,FALSE)</f>
        <v>41397</v>
      </c>
      <c r="E85" s="11">
        <f ca="1">VLOOKUP(C85,INDIRECT($AU$3&amp;$AT$5),10,FALSE)</f>
        <v>680.95</v>
      </c>
      <c r="F85" s="11">
        <f ca="1">VLOOKUP(C85,INDIRECT($AT$3&amp;$AT$5),10,FALSE)</f>
        <v>854.9</v>
      </c>
      <c r="G85" s="41">
        <f t="shared" ca="1" si="30"/>
        <v>0.79652590946309521</v>
      </c>
      <c r="H85" s="41">
        <f t="shared" ca="1" si="31"/>
        <v>0.81130124962937877</v>
      </c>
      <c r="I85" s="43">
        <f t="shared" ca="1" si="32"/>
        <v>1.6417404976321239E-2</v>
      </c>
      <c r="J85" s="41">
        <f t="shared" ca="1" si="57"/>
        <v>0.82771865460570004</v>
      </c>
      <c r="K85" s="41">
        <f t="shared" ca="1" si="58"/>
        <v>0.7948838446530575</v>
      </c>
      <c r="L85" s="45" t="str">
        <f ca="1">IF(C85-1&gt;=$A$2,IF(G85&gt;J85,$A$28,IF(G85&lt;K85,$A$29,"")),"")</f>
        <v/>
      </c>
      <c r="M85" s="48" t="str">
        <f ca="1">IF(C85-1&gt;=$A$2,IF(G85&lt;H85,$A$30,IF(G85&gt;H85,$A$31,"")),"")</f>
        <v>COVER</v>
      </c>
      <c r="N85" s="47">
        <f t="shared" ca="1" si="33"/>
        <v>0</v>
      </c>
      <c r="O85" s="47">
        <f t="shared" ca="1" si="51"/>
        <v>14</v>
      </c>
      <c r="P85" s="47">
        <f t="shared" ca="1" si="34"/>
        <v>0</v>
      </c>
      <c r="Q85" s="47">
        <f t="shared" ca="1" si="52"/>
        <v>34</v>
      </c>
      <c r="R85" s="47" t="str">
        <f t="shared" ca="1" si="35"/>
        <v>BUY</v>
      </c>
      <c r="S85" s="47">
        <f t="shared" ca="1" si="36"/>
        <v>0</v>
      </c>
      <c r="T85" s="47">
        <f t="shared" ca="1" si="37"/>
        <v>0</v>
      </c>
      <c r="U85" s="47">
        <f t="shared" ca="1" si="53"/>
        <v>12</v>
      </c>
      <c r="V85" s="47">
        <f t="shared" ca="1" si="38"/>
        <v>1</v>
      </c>
      <c r="W85" s="47">
        <f t="shared" ca="1" si="54"/>
        <v>40</v>
      </c>
      <c r="X85" s="47" t="str">
        <f t="shared" ca="1" si="39"/>
        <v>COVER</v>
      </c>
      <c r="Y85" s="47">
        <f t="shared" ca="1" si="40"/>
        <v>0</v>
      </c>
      <c r="Z85" s="47">
        <f ca="1">IF(AND(S85=$A$31,O85&lt;1),0,S85)</f>
        <v>0</v>
      </c>
      <c r="AA85" s="47">
        <f ca="1">IF(AND(Y85=$A$30,U85&lt;1),0,Y85)</f>
        <v>0</v>
      </c>
      <c r="AB85" s="47" t="str">
        <f t="shared" ca="1" si="41"/>
        <v/>
      </c>
      <c r="AC85" s="47" t="str">
        <f t="shared" ca="1" si="42"/>
        <v/>
      </c>
      <c r="AD85" s="47" t="str">
        <f t="shared" ca="1" si="43"/>
        <v/>
      </c>
      <c r="AE85" s="47" t="str">
        <f t="shared" ca="1" si="44"/>
        <v/>
      </c>
      <c r="AF85" s="47" t="str">
        <f t="shared" ca="1" si="45"/>
        <v/>
      </c>
      <c r="AG85" s="47" t="str">
        <f t="shared" ca="1" si="46"/>
        <v/>
      </c>
      <c r="AH85" s="47" t="str">
        <f t="shared" ca="1" si="47"/>
        <v/>
      </c>
      <c r="AI85" s="47" t="str">
        <f t="shared" ca="1" si="48"/>
        <v/>
      </c>
      <c r="AJ85" s="47">
        <f t="shared" ca="1" si="49"/>
        <v>0</v>
      </c>
      <c r="AK85" s="47">
        <f t="shared" ca="1" si="55"/>
        <v>11</v>
      </c>
      <c r="AL85" s="47">
        <f t="shared" ca="1" si="50"/>
        <v>0</v>
      </c>
      <c r="AM85" s="47">
        <f t="shared" ca="1" si="56"/>
        <v>10</v>
      </c>
      <c r="AN85" s="47" t="str">
        <f ca="1">IF(OR(AG85&lt;&gt;"",AI85&lt;&gt;""),E85,"")</f>
        <v/>
      </c>
      <c r="AO85" s="47" t="str">
        <f ca="1">IF(OR(AG85&lt;&gt;"",AI85&lt;&gt;""),F85,"")</f>
        <v/>
      </c>
      <c r="AP85" s="38" t="str">
        <f ca="1">IF(OR(AG85&lt;&gt;"",AI85&lt;&gt;""),D85,"")</f>
        <v/>
      </c>
      <c r="AQ85" s="31"/>
    </row>
    <row r="86" spans="3:43" x14ac:dyDescent="0.3">
      <c r="C86" s="35">
        <f ca="1">INDIRECT($AT$3&amp;$AT$4)</f>
        <v>85</v>
      </c>
      <c r="D86" s="37">
        <f ca="1">VLOOKUP(C86,INDIRECT($AT$3&amp;$AT$5),4,FALSE)</f>
        <v>41400</v>
      </c>
      <c r="E86" s="11">
        <f ca="1">VLOOKUP(C86,INDIRECT($AU$3&amp;$AT$5),10,FALSE)</f>
        <v>675.5</v>
      </c>
      <c r="F86" s="11">
        <f ca="1">VLOOKUP(C86,INDIRECT($AT$3&amp;$AT$5),10,FALSE)</f>
        <v>852.65</v>
      </c>
      <c r="G86" s="41">
        <f t="shared" ca="1" si="30"/>
        <v>0.79223597021052017</v>
      </c>
      <c r="H86" s="41">
        <f t="shared" ca="1" si="31"/>
        <v>0.80701017053707047</v>
      </c>
      <c r="I86" s="43">
        <f t="shared" ca="1" si="32"/>
        <v>1.5042619224004242E-2</v>
      </c>
      <c r="J86" s="41">
        <f t="shared" ca="1" si="57"/>
        <v>0.82205278976107476</v>
      </c>
      <c r="K86" s="41">
        <f t="shared" ca="1" si="58"/>
        <v>0.79196755131306618</v>
      </c>
      <c r="L86" s="45" t="str">
        <f ca="1">IF(C86-1&gt;=$A$2,IF(G86&gt;J86,$A$28,IF(G86&lt;K86,$A$29,"")),"")</f>
        <v/>
      </c>
      <c r="M86" s="48" t="str">
        <f ca="1">IF(C86-1&gt;=$A$2,IF(G86&lt;H86,$A$30,IF(G86&gt;H86,$A$31,"")),"")</f>
        <v>COVER</v>
      </c>
      <c r="N86" s="47">
        <f t="shared" ca="1" si="33"/>
        <v>0</v>
      </c>
      <c r="O86" s="47">
        <f t="shared" ca="1" si="51"/>
        <v>14</v>
      </c>
      <c r="P86" s="47">
        <f t="shared" ca="1" si="34"/>
        <v>0</v>
      </c>
      <c r="Q86" s="47">
        <f t="shared" ca="1" si="52"/>
        <v>34</v>
      </c>
      <c r="R86" s="47" t="str">
        <f t="shared" ca="1" si="35"/>
        <v>BUY</v>
      </c>
      <c r="S86" s="47">
        <f t="shared" ca="1" si="36"/>
        <v>0</v>
      </c>
      <c r="T86" s="47">
        <f t="shared" ca="1" si="37"/>
        <v>0</v>
      </c>
      <c r="U86" s="47">
        <f t="shared" ca="1" si="53"/>
        <v>12</v>
      </c>
      <c r="V86" s="47">
        <f t="shared" ca="1" si="38"/>
        <v>1</v>
      </c>
      <c r="W86" s="47">
        <f t="shared" ca="1" si="54"/>
        <v>41</v>
      </c>
      <c r="X86" s="47" t="str">
        <f t="shared" ca="1" si="39"/>
        <v>COVER</v>
      </c>
      <c r="Y86" s="47">
        <f t="shared" ca="1" si="40"/>
        <v>0</v>
      </c>
      <c r="Z86" s="47">
        <f ca="1">IF(AND(S86=$A$31,O86&lt;1),0,S86)</f>
        <v>0</v>
      </c>
      <c r="AA86" s="47">
        <f ca="1">IF(AND(Y86=$A$30,U86&lt;1),0,Y86)</f>
        <v>0</v>
      </c>
      <c r="AB86" s="47" t="str">
        <f t="shared" ca="1" si="41"/>
        <v/>
      </c>
      <c r="AC86" s="47" t="str">
        <f t="shared" ca="1" si="42"/>
        <v/>
      </c>
      <c r="AD86" s="47" t="str">
        <f t="shared" ca="1" si="43"/>
        <v/>
      </c>
      <c r="AE86" s="47" t="str">
        <f t="shared" ca="1" si="44"/>
        <v/>
      </c>
      <c r="AF86" s="47" t="str">
        <f t="shared" ca="1" si="45"/>
        <v/>
      </c>
      <c r="AG86" s="47" t="str">
        <f t="shared" ca="1" si="46"/>
        <v/>
      </c>
      <c r="AH86" s="47" t="str">
        <f t="shared" ca="1" si="47"/>
        <v/>
      </c>
      <c r="AI86" s="47" t="str">
        <f t="shared" ca="1" si="48"/>
        <v/>
      </c>
      <c r="AJ86" s="47">
        <f t="shared" ca="1" si="49"/>
        <v>0</v>
      </c>
      <c r="AK86" s="47">
        <f t="shared" ca="1" si="55"/>
        <v>11</v>
      </c>
      <c r="AL86" s="47">
        <f t="shared" ca="1" si="50"/>
        <v>0</v>
      </c>
      <c r="AM86" s="47">
        <f t="shared" ca="1" si="56"/>
        <v>10</v>
      </c>
      <c r="AN86" s="47" t="str">
        <f ca="1">IF(OR(AG86&lt;&gt;"",AI86&lt;&gt;""),E86,"")</f>
        <v/>
      </c>
      <c r="AO86" s="47" t="str">
        <f ca="1">IF(OR(AG86&lt;&gt;"",AI86&lt;&gt;""),F86,"")</f>
        <v/>
      </c>
      <c r="AP86" s="38" t="str">
        <f ca="1">IF(OR(AG86&lt;&gt;"",AI86&lt;&gt;""),D86,"")</f>
        <v/>
      </c>
      <c r="AQ86" s="31"/>
    </row>
    <row r="87" spans="3:43" x14ac:dyDescent="0.3">
      <c r="C87" s="35">
        <f ca="1">INDIRECT($AT$3&amp;$AT$4)</f>
        <v>86</v>
      </c>
      <c r="D87" s="37">
        <f ca="1">VLOOKUP(C87,INDIRECT($AT$3&amp;$AT$5),4,FALSE)</f>
        <v>41401</v>
      </c>
      <c r="E87" s="11">
        <f ca="1">VLOOKUP(C87,INDIRECT($AU$3&amp;$AT$5),10,FALSE)</f>
        <v>688.05</v>
      </c>
      <c r="F87" s="11">
        <f ca="1">VLOOKUP(C87,INDIRECT($AT$3&amp;$AT$5),10,FALSE)</f>
        <v>853.75</v>
      </c>
      <c r="G87" s="41">
        <f t="shared" ca="1" si="30"/>
        <v>0.80591508052708638</v>
      </c>
      <c r="H87" s="41">
        <f t="shared" ca="1" si="31"/>
        <v>0.80527964986995015</v>
      </c>
      <c r="I87" s="43">
        <f t="shared" ca="1" si="32"/>
        <v>1.3924430410181099E-2</v>
      </c>
      <c r="J87" s="41">
        <f t="shared" ca="1" si="57"/>
        <v>0.81920408028013125</v>
      </c>
      <c r="K87" s="41">
        <f t="shared" ca="1" si="58"/>
        <v>0.79135521945976905</v>
      </c>
      <c r="L87" s="45" t="str">
        <f ca="1">IF(C87-1&gt;=$A$2,IF(G87&gt;J87,$A$28,IF(G87&lt;K87,$A$29,"")),"")</f>
        <v/>
      </c>
      <c r="M87" s="48" t="str">
        <f ca="1">IF(C87-1&gt;=$A$2,IF(G87&lt;H87,$A$30,IF(G87&gt;H87,$A$31,"")),"")</f>
        <v>SELL</v>
      </c>
      <c r="N87" s="47">
        <f t="shared" ca="1" si="33"/>
        <v>0</v>
      </c>
      <c r="O87" s="47">
        <f t="shared" ca="1" si="51"/>
        <v>14</v>
      </c>
      <c r="P87" s="47">
        <f t="shared" ca="1" si="34"/>
        <v>1</v>
      </c>
      <c r="Q87" s="47">
        <f t="shared" ca="1" si="52"/>
        <v>35</v>
      </c>
      <c r="R87" s="47" t="str">
        <f t="shared" ca="1" si="35"/>
        <v>SELL</v>
      </c>
      <c r="S87" s="47" t="str">
        <f t="shared" ca="1" si="36"/>
        <v>SELL</v>
      </c>
      <c r="T87" s="47">
        <f t="shared" ca="1" si="37"/>
        <v>0</v>
      </c>
      <c r="U87" s="47">
        <f t="shared" ca="1" si="53"/>
        <v>12</v>
      </c>
      <c r="V87" s="47">
        <f t="shared" ca="1" si="38"/>
        <v>0</v>
      </c>
      <c r="W87" s="47">
        <f t="shared" ca="1" si="54"/>
        <v>41</v>
      </c>
      <c r="X87" s="47" t="str">
        <f t="shared" ca="1" si="39"/>
        <v>COVER</v>
      </c>
      <c r="Y87" s="47">
        <f t="shared" ca="1" si="40"/>
        <v>0</v>
      </c>
      <c r="Z87" s="47" t="str">
        <f ca="1">IF(AND(S87=$A$31,O87&lt;1),0,S87)</f>
        <v>SELL</v>
      </c>
      <c r="AA87" s="47">
        <f ca="1">IF(AND(Y87=$A$30,U87&lt;1),0,Y87)</f>
        <v>0</v>
      </c>
      <c r="AB87" s="47" t="str">
        <f t="shared" ca="1" si="41"/>
        <v/>
      </c>
      <c r="AC87" s="47" t="str">
        <f t="shared" ca="1" si="42"/>
        <v>SELL</v>
      </c>
      <c r="AD87" s="47" t="str">
        <f t="shared" ca="1" si="43"/>
        <v/>
      </c>
      <c r="AE87" s="47" t="str">
        <f t="shared" ca="1" si="44"/>
        <v/>
      </c>
      <c r="AF87" s="47" t="str">
        <f t="shared" ca="1" si="45"/>
        <v/>
      </c>
      <c r="AG87" s="47" t="str">
        <f t="shared" ca="1" si="46"/>
        <v/>
      </c>
      <c r="AH87" s="47">
        <f t="shared" ca="1" si="47"/>
        <v>11</v>
      </c>
      <c r="AI87" s="47" t="str">
        <f t="shared" ca="1" si="48"/>
        <v>SELL</v>
      </c>
      <c r="AJ87" s="47">
        <f t="shared" ca="1" si="49"/>
        <v>0</v>
      </c>
      <c r="AK87" s="47">
        <f t="shared" ca="1" si="55"/>
        <v>11</v>
      </c>
      <c r="AL87" s="47">
        <f t="shared" ca="1" si="50"/>
        <v>1</v>
      </c>
      <c r="AM87" s="47">
        <f t="shared" ca="1" si="56"/>
        <v>11</v>
      </c>
      <c r="AN87" s="47">
        <f ca="1">IF(OR(AG87&lt;&gt;"",AI87&lt;&gt;""),E87,"")</f>
        <v>688.05</v>
      </c>
      <c r="AO87" s="47">
        <f ca="1">IF(OR(AG87&lt;&gt;"",AI87&lt;&gt;""),F87,"")</f>
        <v>853.75</v>
      </c>
      <c r="AP87" s="38">
        <f ca="1">IF(OR(AG87&lt;&gt;"",AI87&lt;&gt;""),D87,"")</f>
        <v>41401</v>
      </c>
      <c r="AQ87" s="31"/>
    </row>
    <row r="88" spans="3:43" x14ac:dyDescent="0.3">
      <c r="C88" s="35">
        <f ca="1">INDIRECT($AT$3&amp;$AT$4)</f>
        <v>87</v>
      </c>
      <c r="D88" s="37">
        <f ca="1">VLOOKUP(C88,INDIRECT($AT$3&amp;$AT$5),4,FALSE)</f>
        <v>41402</v>
      </c>
      <c r="E88" s="11">
        <f ca="1">VLOOKUP(C88,INDIRECT($AU$3&amp;$AT$5),10,FALSE)</f>
        <v>697.15</v>
      </c>
      <c r="F88" s="11">
        <f ca="1">VLOOKUP(C88,INDIRECT($AT$3&amp;$AT$5),10,FALSE)</f>
        <v>885</v>
      </c>
      <c r="G88" s="41">
        <f t="shared" ca="1" si="30"/>
        <v>0.78774011299435021</v>
      </c>
      <c r="H88" s="41">
        <f t="shared" ca="1" si="31"/>
        <v>0.80048496801476576</v>
      </c>
      <c r="I88" s="43">
        <f t="shared" ca="1" si="32"/>
        <v>9.9897207956731095E-3</v>
      </c>
      <c r="J88" s="41">
        <f t="shared" ca="1" si="57"/>
        <v>0.81047468881043883</v>
      </c>
      <c r="K88" s="41">
        <f t="shared" ca="1" si="58"/>
        <v>0.7904952472190927</v>
      </c>
      <c r="L88" s="45" t="str">
        <f ca="1">IF(C88-1&gt;=$A$2,IF(G88&gt;J88,$A$28,IF(G88&lt;K88,$A$29,"")),"")</f>
        <v>BUY</v>
      </c>
      <c r="M88" s="48" t="str">
        <f ca="1">IF(C88-1&gt;=$A$2,IF(G88&lt;H88,$A$30,IF(G88&gt;H88,$A$31,"")),"")</f>
        <v>COVER</v>
      </c>
      <c r="N88" s="47">
        <f t="shared" ca="1" si="33"/>
        <v>1</v>
      </c>
      <c r="O88" s="47">
        <f t="shared" ca="1" si="51"/>
        <v>15</v>
      </c>
      <c r="P88" s="47">
        <f t="shared" ca="1" si="34"/>
        <v>0</v>
      </c>
      <c r="Q88" s="47">
        <f t="shared" ca="1" si="52"/>
        <v>35</v>
      </c>
      <c r="R88" s="47" t="str">
        <f t="shared" ca="1" si="35"/>
        <v>BUY</v>
      </c>
      <c r="S88" s="47" t="str">
        <f t="shared" ca="1" si="36"/>
        <v>BUY</v>
      </c>
      <c r="T88" s="47">
        <f t="shared" ca="1" si="37"/>
        <v>0</v>
      </c>
      <c r="U88" s="47">
        <f t="shared" ca="1" si="53"/>
        <v>12</v>
      </c>
      <c r="V88" s="47">
        <f t="shared" ca="1" si="38"/>
        <v>1</v>
      </c>
      <c r="W88" s="47">
        <f t="shared" ca="1" si="54"/>
        <v>42</v>
      </c>
      <c r="X88" s="47" t="str">
        <f t="shared" ca="1" si="39"/>
        <v>COVER</v>
      </c>
      <c r="Y88" s="47">
        <f t="shared" ca="1" si="40"/>
        <v>0</v>
      </c>
      <c r="Z88" s="47" t="str">
        <f ca="1">IF(AND(S88=$A$31,O88&lt;1),0,S88)</f>
        <v>BUY</v>
      </c>
      <c r="AA88" s="47">
        <f ca="1">IF(AND(Y88=$A$30,U88&lt;1),0,Y88)</f>
        <v>0</v>
      </c>
      <c r="AB88" s="47" t="str">
        <f t="shared" ca="1" si="41"/>
        <v>BUY</v>
      </c>
      <c r="AC88" s="47" t="str">
        <f t="shared" ca="1" si="42"/>
        <v/>
      </c>
      <c r="AD88" s="47" t="str">
        <f t="shared" ca="1" si="43"/>
        <v/>
      </c>
      <c r="AE88" s="47" t="str">
        <f t="shared" ca="1" si="44"/>
        <v/>
      </c>
      <c r="AF88" s="47">
        <f t="shared" ca="1" si="45"/>
        <v>12</v>
      </c>
      <c r="AG88" s="47" t="str">
        <f t="shared" ca="1" si="46"/>
        <v>BUY</v>
      </c>
      <c r="AH88" s="47" t="str">
        <f t="shared" ca="1" si="47"/>
        <v/>
      </c>
      <c r="AI88" s="47" t="str">
        <f t="shared" ca="1" si="48"/>
        <v/>
      </c>
      <c r="AJ88" s="47">
        <f t="shared" ca="1" si="49"/>
        <v>1</v>
      </c>
      <c r="AK88" s="47">
        <f t="shared" ca="1" si="55"/>
        <v>12</v>
      </c>
      <c r="AL88" s="47">
        <f t="shared" ca="1" si="50"/>
        <v>0</v>
      </c>
      <c r="AM88" s="47">
        <f t="shared" ca="1" si="56"/>
        <v>11</v>
      </c>
      <c r="AN88" s="47">
        <f ca="1">IF(OR(AG88&lt;&gt;"",AI88&lt;&gt;""),E88,"")</f>
        <v>697.15</v>
      </c>
      <c r="AO88" s="47">
        <f ca="1">IF(OR(AG88&lt;&gt;"",AI88&lt;&gt;""),F88,"")</f>
        <v>885</v>
      </c>
      <c r="AP88" s="38">
        <f ca="1">IF(OR(AG88&lt;&gt;"",AI88&lt;&gt;""),D88,"")</f>
        <v>41402</v>
      </c>
      <c r="AQ88" s="31"/>
    </row>
    <row r="89" spans="3:43" x14ac:dyDescent="0.3">
      <c r="C89" s="35">
        <f ca="1">INDIRECT($AT$3&amp;$AT$4)</f>
        <v>88</v>
      </c>
      <c r="D89" s="37">
        <f ca="1">VLOOKUP(C89,INDIRECT($AT$3&amp;$AT$5),4,FALSE)</f>
        <v>41403</v>
      </c>
      <c r="E89" s="11">
        <f ca="1">VLOOKUP(C89,INDIRECT($AU$3&amp;$AT$5),10,FALSE)</f>
        <v>690.05</v>
      </c>
      <c r="F89" s="11">
        <f ca="1">VLOOKUP(C89,INDIRECT($AT$3&amp;$AT$5),10,FALSE)</f>
        <v>880.35</v>
      </c>
      <c r="G89" s="41">
        <f t="shared" ca="1" si="30"/>
        <v>0.78383597432839203</v>
      </c>
      <c r="H89" s="41">
        <f t="shared" ca="1" si="31"/>
        <v>0.79665880527578792</v>
      </c>
      <c r="I89" s="43">
        <f t="shared" ca="1" si="32"/>
        <v>7.9010444900194897E-3</v>
      </c>
      <c r="J89" s="41">
        <f t="shared" ca="1" si="57"/>
        <v>0.80455984976580741</v>
      </c>
      <c r="K89" s="41">
        <f t="shared" ca="1" si="58"/>
        <v>0.78875776078576842</v>
      </c>
      <c r="L89" s="45" t="str">
        <f ca="1">IF(C89-1&gt;=$A$2,IF(G89&gt;J89,$A$28,IF(G89&lt;K89,$A$29,"")),"")</f>
        <v>BUY</v>
      </c>
      <c r="M89" s="48" t="str">
        <f ca="1">IF(C89-1&gt;=$A$2,IF(G89&lt;H89,$A$30,IF(G89&gt;H89,$A$31,"")),"")</f>
        <v>COVER</v>
      </c>
      <c r="N89" s="47">
        <f t="shared" ca="1" si="33"/>
        <v>1</v>
      </c>
      <c r="O89" s="47">
        <f t="shared" ca="1" si="51"/>
        <v>16</v>
      </c>
      <c r="P89" s="47">
        <f t="shared" ca="1" si="34"/>
        <v>0</v>
      </c>
      <c r="Q89" s="47">
        <f t="shared" ca="1" si="52"/>
        <v>35</v>
      </c>
      <c r="R89" s="47" t="str">
        <f t="shared" ca="1" si="35"/>
        <v>BUY</v>
      </c>
      <c r="S89" s="47">
        <f t="shared" ca="1" si="36"/>
        <v>0</v>
      </c>
      <c r="T89" s="47">
        <f t="shared" ca="1" si="37"/>
        <v>0</v>
      </c>
      <c r="U89" s="47">
        <f t="shared" ca="1" si="53"/>
        <v>12</v>
      </c>
      <c r="V89" s="47">
        <f t="shared" ca="1" si="38"/>
        <v>1</v>
      </c>
      <c r="W89" s="47">
        <f t="shared" ca="1" si="54"/>
        <v>43</v>
      </c>
      <c r="X89" s="47" t="str">
        <f t="shared" ca="1" si="39"/>
        <v>COVER</v>
      </c>
      <c r="Y89" s="47">
        <f t="shared" ca="1" si="40"/>
        <v>0</v>
      </c>
      <c r="Z89" s="47">
        <f ca="1">IF(AND(S89=$A$31,O89&lt;1),0,S89)</f>
        <v>0</v>
      </c>
      <c r="AA89" s="47">
        <f ca="1">IF(AND(Y89=$A$30,U89&lt;1),0,Y89)</f>
        <v>0</v>
      </c>
      <c r="AB89" s="47" t="str">
        <f t="shared" ca="1" si="41"/>
        <v/>
      </c>
      <c r="AC89" s="47" t="str">
        <f t="shared" ca="1" si="42"/>
        <v/>
      </c>
      <c r="AD89" s="47" t="str">
        <f t="shared" ca="1" si="43"/>
        <v/>
      </c>
      <c r="AE89" s="47" t="str">
        <f t="shared" ca="1" si="44"/>
        <v/>
      </c>
      <c r="AF89" s="47" t="str">
        <f t="shared" ca="1" si="45"/>
        <v/>
      </c>
      <c r="AG89" s="47" t="str">
        <f t="shared" ca="1" si="46"/>
        <v/>
      </c>
      <c r="AH89" s="47" t="str">
        <f t="shared" ca="1" si="47"/>
        <v/>
      </c>
      <c r="AI89" s="47" t="str">
        <f t="shared" ca="1" si="48"/>
        <v/>
      </c>
      <c r="AJ89" s="47">
        <f t="shared" ca="1" si="49"/>
        <v>0</v>
      </c>
      <c r="AK89" s="47">
        <f t="shared" ca="1" si="55"/>
        <v>12</v>
      </c>
      <c r="AL89" s="47">
        <f t="shared" ca="1" si="50"/>
        <v>0</v>
      </c>
      <c r="AM89" s="47">
        <f t="shared" ca="1" si="56"/>
        <v>11</v>
      </c>
      <c r="AN89" s="47" t="str">
        <f ca="1">IF(OR(AG89&lt;&gt;"",AI89&lt;&gt;""),E89,"")</f>
        <v/>
      </c>
      <c r="AO89" s="47" t="str">
        <f ca="1">IF(OR(AG89&lt;&gt;"",AI89&lt;&gt;""),F89,"")</f>
        <v/>
      </c>
      <c r="AP89" s="38" t="str">
        <f ca="1">IF(OR(AG89&lt;&gt;"",AI89&lt;&gt;""),D89,"")</f>
        <v/>
      </c>
      <c r="AQ89" s="31"/>
    </row>
    <row r="90" spans="3:43" x14ac:dyDescent="0.3">
      <c r="C90" s="35">
        <f ca="1">INDIRECT($AT$3&amp;$AT$4)</f>
        <v>89</v>
      </c>
      <c r="D90" s="37">
        <f ca="1">VLOOKUP(C90,INDIRECT($AT$3&amp;$AT$5),4,FALSE)</f>
        <v>41404</v>
      </c>
      <c r="E90" s="11">
        <f ca="1">VLOOKUP(C90,INDIRECT($AU$3&amp;$AT$5),10,FALSE)</f>
        <v>703.35</v>
      </c>
      <c r="F90" s="11">
        <f ca="1">VLOOKUP(C90,INDIRECT($AT$3&amp;$AT$5),10,FALSE)</f>
        <v>877.3</v>
      </c>
      <c r="G90" s="41">
        <f t="shared" ca="1" si="30"/>
        <v>0.80172119001481823</v>
      </c>
      <c r="H90" s="41">
        <f t="shared" ca="1" si="31"/>
        <v>0.79690626475828952</v>
      </c>
      <c r="I90" s="43">
        <f t="shared" ca="1" si="32"/>
        <v>8.0288179353536614E-3</v>
      </c>
      <c r="J90" s="41">
        <f t="shared" ca="1" si="57"/>
        <v>0.80493508269364322</v>
      </c>
      <c r="K90" s="41">
        <f t="shared" ca="1" si="58"/>
        <v>0.78887744682293581</v>
      </c>
      <c r="L90" s="45" t="str">
        <f ca="1">IF(C90-1&gt;=$A$2,IF(G90&gt;J90,$A$28,IF(G90&lt;K90,$A$29,"")),"")</f>
        <v/>
      </c>
      <c r="M90" s="48" t="str">
        <f ca="1">IF(C90-1&gt;=$A$2,IF(G90&lt;H90,$A$30,IF(G90&gt;H90,$A$31,"")),"")</f>
        <v>SELL</v>
      </c>
      <c r="N90" s="47">
        <f t="shared" ca="1" si="33"/>
        <v>0</v>
      </c>
      <c r="O90" s="47">
        <f t="shared" ca="1" si="51"/>
        <v>16</v>
      </c>
      <c r="P90" s="47">
        <f t="shared" ca="1" si="34"/>
        <v>1</v>
      </c>
      <c r="Q90" s="47">
        <f t="shared" ca="1" si="52"/>
        <v>36</v>
      </c>
      <c r="R90" s="47" t="str">
        <f t="shared" ca="1" si="35"/>
        <v>SELL</v>
      </c>
      <c r="S90" s="47" t="str">
        <f t="shared" ca="1" si="36"/>
        <v>SELL</v>
      </c>
      <c r="T90" s="47">
        <f t="shared" ca="1" si="37"/>
        <v>0</v>
      </c>
      <c r="U90" s="47">
        <f t="shared" ca="1" si="53"/>
        <v>12</v>
      </c>
      <c r="V90" s="47">
        <f t="shared" ca="1" si="38"/>
        <v>0</v>
      </c>
      <c r="W90" s="47">
        <f t="shared" ca="1" si="54"/>
        <v>43</v>
      </c>
      <c r="X90" s="47" t="str">
        <f t="shared" ca="1" si="39"/>
        <v>COVER</v>
      </c>
      <c r="Y90" s="47">
        <f t="shared" ca="1" si="40"/>
        <v>0</v>
      </c>
      <c r="Z90" s="47" t="str">
        <f ca="1">IF(AND(S90=$A$31,O90&lt;1),0,S90)</f>
        <v>SELL</v>
      </c>
      <c r="AA90" s="47">
        <f ca="1">IF(AND(Y90=$A$30,U90&lt;1),0,Y90)</f>
        <v>0</v>
      </c>
      <c r="AB90" s="47" t="str">
        <f t="shared" ca="1" si="41"/>
        <v/>
      </c>
      <c r="AC90" s="47" t="str">
        <f t="shared" ca="1" si="42"/>
        <v>SELL</v>
      </c>
      <c r="AD90" s="47" t="str">
        <f t="shared" ca="1" si="43"/>
        <v/>
      </c>
      <c r="AE90" s="47" t="str">
        <f t="shared" ca="1" si="44"/>
        <v/>
      </c>
      <c r="AF90" s="47" t="str">
        <f t="shared" ca="1" si="45"/>
        <v/>
      </c>
      <c r="AG90" s="47" t="str">
        <f t="shared" ca="1" si="46"/>
        <v/>
      </c>
      <c r="AH90" s="47">
        <f t="shared" ca="1" si="47"/>
        <v>12</v>
      </c>
      <c r="AI90" s="47" t="str">
        <f t="shared" ca="1" si="48"/>
        <v>SELL</v>
      </c>
      <c r="AJ90" s="47">
        <f t="shared" ca="1" si="49"/>
        <v>0</v>
      </c>
      <c r="AK90" s="47">
        <f t="shared" ca="1" si="55"/>
        <v>12</v>
      </c>
      <c r="AL90" s="47">
        <f t="shared" ca="1" si="50"/>
        <v>1</v>
      </c>
      <c r="AM90" s="47">
        <f t="shared" ca="1" si="56"/>
        <v>12</v>
      </c>
      <c r="AN90" s="47">
        <f ca="1">IF(OR(AG90&lt;&gt;"",AI90&lt;&gt;""),E90,"")</f>
        <v>703.35</v>
      </c>
      <c r="AO90" s="47">
        <f ca="1">IF(OR(AG90&lt;&gt;"",AI90&lt;&gt;""),F90,"")</f>
        <v>877.3</v>
      </c>
      <c r="AP90" s="38">
        <f ca="1">IF(OR(AG90&lt;&gt;"",AI90&lt;&gt;""),D90,"")</f>
        <v>41404</v>
      </c>
      <c r="AQ90" s="31"/>
    </row>
    <row r="91" spans="3:43" x14ac:dyDescent="0.3">
      <c r="C91" s="35">
        <f ca="1">INDIRECT($AT$3&amp;$AT$4)</f>
        <v>90</v>
      </c>
      <c r="D91" s="37">
        <f ca="1">VLOOKUP(C91,INDIRECT($AT$3&amp;$AT$5),4,FALSE)</f>
        <v>41405</v>
      </c>
      <c r="E91" s="11">
        <f ca="1">VLOOKUP(C91,INDIRECT($AU$3&amp;$AT$5),10,FALSE)</f>
        <v>702.8</v>
      </c>
      <c r="F91" s="11">
        <f ca="1">VLOOKUP(C91,INDIRECT($AT$3&amp;$AT$5),10,FALSE)</f>
        <v>874.5</v>
      </c>
      <c r="G91" s="41">
        <f t="shared" ca="1" si="30"/>
        <v>0.80365923384791305</v>
      </c>
      <c r="H91" s="41">
        <f t="shared" ca="1" si="31"/>
        <v>0.79830129655472426</v>
      </c>
      <c r="I91" s="43">
        <f t="shared" ca="1" si="32"/>
        <v>7.8492524804864225E-3</v>
      </c>
      <c r="J91" s="41">
        <f t="shared" ca="1" si="57"/>
        <v>0.80615054903521066</v>
      </c>
      <c r="K91" s="41">
        <f t="shared" ca="1" si="58"/>
        <v>0.79045204407423786</v>
      </c>
      <c r="L91" s="45" t="str">
        <f ca="1">IF(C91-1&gt;=$A$2,IF(G91&gt;J91,$A$28,IF(G91&lt;K91,$A$29,"")),"")</f>
        <v/>
      </c>
      <c r="M91" s="48" t="str">
        <f ca="1">IF(C91-1&gt;=$A$2,IF(G91&lt;H91,$A$30,IF(G91&gt;H91,$A$31,"")),"")</f>
        <v>SELL</v>
      </c>
      <c r="N91" s="47">
        <f t="shared" ca="1" si="33"/>
        <v>0</v>
      </c>
      <c r="O91" s="47">
        <f t="shared" ca="1" si="51"/>
        <v>16</v>
      </c>
      <c r="P91" s="47">
        <f t="shared" ca="1" si="34"/>
        <v>1</v>
      </c>
      <c r="Q91" s="47">
        <f t="shared" ca="1" si="52"/>
        <v>37</v>
      </c>
      <c r="R91" s="47" t="str">
        <f t="shared" ca="1" si="35"/>
        <v>SELL</v>
      </c>
      <c r="S91" s="47">
        <f t="shared" ca="1" si="36"/>
        <v>0</v>
      </c>
      <c r="T91" s="47">
        <f t="shared" ca="1" si="37"/>
        <v>0</v>
      </c>
      <c r="U91" s="47">
        <f t="shared" ca="1" si="53"/>
        <v>12</v>
      </c>
      <c r="V91" s="47">
        <f t="shared" ca="1" si="38"/>
        <v>0</v>
      </c>
      <c r="W91" s="47">
        <f t="shared" ca="1" si="54"/>
        <v>43</v>
      </c>
      <c r="X91" s="47" t="str">
        <f t="shared" ca="1" si="39"/>
        <v>COVER</v>
      </c>
      <c r="Y91" s="47">
        <f t="shared" ca="1" si="40"/>
        <v>0</v>
      </c>
      <c r="Z91" s="47">
        <f ca="1">IF(AND(S91=$A$31,O91&lt;1),0,S91)</f>
        <v>0</v>
      </c>
      <c r="AA91" s="47">
        <f ca="1">IF(AND(Y91=$A$30,U91&lt;1),0,Y91)</f>
        <v>0</v>
      </c>
      <c r="AB91" s="47" t="str">
        <f t="shared" ca="1" si="41"/>
        <v/>
      </c>
      <c r="AC91" s="47" t="str">
        <f t="shared" ca="1" si="42"/>
        <v/>
      </c>
      <c r="AD91" s="47" t="str">
        <f t="shared" ca="1" si="43"/>
        <v/>
      </c>
      <c r="AE91" s="47" t="str">
        <f t="shared" ca="1" si="44"/>
        <v/>
      </c>
      <c r="AF91" s="47" t="str">
        <f t="shared" ca="1" si="45"/>
        <v/>
      </c>
      <c r="AG91" s="47" t="str">
        <f t="shared" ca="1" si="46"/>
        <v/>
      </c>
      <c r="AH91" s="47" t="str">
        <f t="shared" ca="1" si="47"/>
        <v/>
      </c>
      <c r="AI91" s="47" t="str">
        <f t="shared" ca="1" si="48"/>
        <v/>
      </c>
      <c r="AJ91" s="47">
        <f t="shared" ca="1" si="49"/>
        <v>0</v>
      </c>
      <c r="AK91" s="47">
        <f t="shared" ca="1" si="55"/>
        <v>12</v>
      </c>
      <c r="AL91" s="47">
        <f t="shared" ca="1" si="50"/>
        <v>0</v>
      </c>
      <c r="AM91" s="47">
        <f t="shared" ca="1" si="56"/>
        <v>12</v>
      </c>
      <c r="AN91" s="47" t="str">
        <f ca="1">IF(OR(AG91&lt;&gt;"",AI91&lt;&gt;""),E91,"")</f>
        <v/>
      </c>
      <c r="AO91" s="47" t="str">
        <f ca="1">IF(OR(AG91&lt;&gt;"",AI91&lt;&gt;""),F91,"")</f>
        <v/>
      </c>
      <c r="AP91" s="38" t="str">
        <f ca="1">IF(OR(AG91&lt;&gt;"",AI91&lt;&gt;""),D91,"")</f>
        <v/>
      </c>
      <c r="AQ91" s="31"/>
    </row>
    <row r="92" spans="3:43" x14ac:dyDescent="0.3">
      <c r="C92" s="35">
        <f ca="1">INDIRECT($AT$3&amp;$AT$4)</f>
        <v>91</v>
      </c>
      <c r="D92" s="37">
        <f ca="1">VLOOKUP(C92,INDIRECT($AT$3&amp;$AT$5),4,FALSE)</f>
        <v>41407</v>
      </c>
      <c r="E92" s="11">
        <f ca="1">VLOOKUP(C92,INDIRECT($AU$3&amp;$AT$5),10,FALSE)</f>
        <v>692.75</v>
      </c>
      <c r="F92" s="11">
        <f ca="1">VLOOKUP(C92,INDIRECT($AT$3&amp;$AT$5),10,FALSE)</f>
        <v>863.5</v>
      </c>
      <c r="G92" s="41">
        <f t="shared" ca="1" si="30"/>
        <v>0.80225825130283734</v>
      </c>
      <c r="H92" s="41">
        <f t="shared" ca="1" si="31"/>
        <v>0.79808856579516785</v>
      </c>
      <c r="I92" s="43">
        <f t="shared" ca="1" si="32"/>
        <v>7.6933129648278286E-3</v>
      </c>
      <c r="J92" s="41">
        <f t="shared" ca="1" si="57"/>
        <v>0.80578187875999563</v>
      </c>
      <c r="K92" s="41">
        <f t="shared" ca="1" si="58"/>
        <v>0.79039525283034007</v>
      </c>
      <c r="L92" s="45" t="str">
        <f ca="1">IF(C92-1&gt;=$A$2,IF(G92&gt;J92,$A$28,IF(G92&lt;K92,$A$29,"")),"")</f>
        <v/>
      </c>
      <c r="M92" s="48" t="str">
        <f ca="1">IF(C92-1&gt;=$A$2,IF(G92&lt;H92,$A$30,IF(G92&gt;H92,$A$31,"")),"")</f>
        <v>SELL</v>
      </c>
      <c r="N92" s="47">
        <f t="shared" ca="1" si="33"/>
        <v>0</v>
      </c>
      <c r="O92" s="47">
        <f t="shared" ca="1" si="51"/>
        <v>16</v>
      </c>
      <c r="P92" s="47">
        <f t="shared" ca="1" si="34"/>
        <v>1</v>
      </c>
      <c r="Q92" s="47">
        <f t="shared" ca="1" si="52"/>
        <v>38</v>
      </c>
      <c r="R92" s="47" t="str">
        <f t="shared" ca="1" si="35"/>
        <v>SELL</v>
      </c>
      <c r="S92" s="47">
        <f t="shared" ca="1" si="36"/>
        <v>0</v>
      </c>
      <c r="T92" s="47">
        <f t="shared" ca="1" si="37"/>
        <v>0</v>
      </c>
      <c r="U92" s="47">
        <f t="shared" ca="1" si="53"/>
        <v>12</v>
      </c>
      <c r="V92" s="47">
        <f t="shared" ca="1" si="38"/>
        <v>0</v>
      </c>
      <c r="W92" s="47">
        <f t="shared" ca="1" si="54"/>
        <v>43</v>
      </c>
      <c r="X92" s="47" t="str">
        <f t="shared" ca="1" si="39"/>
        <v>COVER</v>
      </c>
      <c r="Y92" s="47">
        <f t="shared" ca="1" si="40"/>
        <v>0</v>
      </c>
      <c r="Z92" s="47">
        <f ca="1">IF(AND(S92=$A$31,O92&lt;1),0,S92)</f>
        <v>0</v>
      </c>
      <c r="AA92" s="47">
        <f ca="1">IF(AND(Y92=$A$30,U92&lt;1),0,Y92)</f>
        <v>0</v>
      </c>
      <c r="AB92" s="47" t="str">
        <f t="shared" ca="1" si="41"/>
        <v/>
      </c>
      <c r="AC92" s="47" t="str">
        <f t="shared" ca="1" si="42"/>
        <v/>
      </c>
      <c r="AD92" s="47" t="str">
        <f t="shared" ca="1" si="43"/>
        <v/>
      </c>
      <c r="AE92" s="47" t="str">
        <f t="shared" ca="1" si="44"/>
        <v/>
      </c>
      <c r="AF92" s="47" t="str">
        <f t="shared" ca="1" si="45"/>
        <v/>
      </c>
      <c r="AG92" s="47" t="str">
        <f t="shared" ca="1" si="46"/>
        <v/>
      </c>
      <c r="AH92" s="47" t="str">
        <f t="shared" ca="1" si="47"/>
        <v/>
      </c>
      <c r="AI92" s="47" t="str">
        <f t="shared" ca="1" si="48"/>
        <v/>
      </c>
      <c r="AJ92" s="47">
        <f t="shared" ca="1" si="49"/>
        <v>0</v>
      </c>
      <c r="AK92" s="47">
        <f t="shared" ca="1" si="55"/>
        <v>12</v>
      </c>
      <c r="AL92" s="47">
        <f t="shared" ca="1" si="50"/>
        <v>0</v>
      </c>
      <c r="AM92" s="47">
        <f t="shared" ca="1" si="56"/>
        <v>12</v>
      </c>
      <c r="AN92" s="47" t="str">
        <f ca="1">IF(OR(AG92&lt;&gt;"",AI92&lt;&gt;""),E92,"")</f>
        <v/>
      </c>
      <c r="AO92" s="47" t="str">
        <f ca="1">IF(OR(AG92&lt;&gt;"",AI92&lt;&gt;""),F92,"")</f>
        <v/>
      </c>
      <c r="AP92" s="38" t="str">
        <f ca="1">IF(OR(AG92&lt;&gt;"",AI92&lt;&gt;""),D92,"")</f>
        <v/>
      </c>
      <c r="AQ92" s="31"/>
    </row>
    <row r="93" spans="3:43" x14ac:dyDescent="0.3">
      <c r="C93" s="35">
        <f ca="1">INDIRECT($AT$3&amp;$AT$4)</f>
        <v>92</v>
      </c>
      <c r="D93" s="37">
        <f ca="1">VLOOKUP(C93,INDIRECT($AT$3&amp;$AT$5),4,FALSE)</f>
        <v>41408</v>
      </c>
      <c r="E93" s="11">
        <f ca="1">VLOOKUP(C93,INDIRECT($AU$3&amp;$AT$5),10,FALSE)</f>
        <v>689.05</v>
      </c>
      <c r="F93" s="11">
        <f ca="1">VLOOKUP(C93,INDIRECT($AT$3&amp;$AT$5),10,FALSE)</f>
        <v>870.85</v>
      </c>
      <c r="G93" s="41">
        <f t="shared" ca="1" si="30"/>
        <v>0.79123844519722109</v>
      </c>
      <c r="H93" s="41">
        <f t="shared" ca="1" si="31"/>
        <v>0.79671453395811787</v>
      </c>
      <c r="I93" s="43">
        <f t="shared" ca="1" si="32"/>
        <v>7.5516979057865226E-3</v>
      </c>
      <c r="J93" s="41">
        <f t="shared" ca="1" si="57"/>
        <v>0.80426623186390434</v>
      </c>
      <c r="K93" s="41">
        <f t="shared" ca="1" si="58"/>
        <v>0.7891628360523314</v>
      </c>
      <c r="L93" s="45" t="str">
        <f ca="1">IF(C93-1&gt;=$A$2,IF(G93&gt;J93,$A$28,IF(G93&lt;K93,$A$29,"")),"")</f>
        <v/>
      </c>
      <c r="M93" s="48" t="str">
        <f ca="1">IF(C93-1&gt;=$A$2,IF(G93&lt;H93,$A$30,IF(G93&gt;H93,$A$31,"")),"")</f>
        <v>COVER</v>
      </c>
      <c r="N93" s="47">
        <f t="shared" ca="1" si="33"/>
        <v>0</v>
      </c>
      <c r="O93" s="47">
        <f t="shared" ca="1" si="51"/>
        <v>16</v>
      </c>
      <c r="P93" s="47">
        <f t="shared" ca="1" si="34"/>
        <v>0</v>
      </c>
      <c r="Q93" s="47">
        <f t="shared" ca="1" si="52"/>
        <v>38</v>
      </c>
      <c r="R93" s="47" t="str">
        <f t="shared" ca="1" si="35"/>
        <v>SELL</v>
      </c>
      <c r="S93" s="47">
        <f t="shared" ca="1" si="36"/>
        <v>0</v>
      </c>
      <c r="T93" s="47">
        <f t="shared" ca="1" si="37"/>
        <v>0</v>
      </c>
      <c r="U93" s="47">
        <f t="shared" ca="1" si="53"/>
        <v>12</v>
      </c>
      <c r="V93" s="47">
        <f t="shared" ca="1" si="38"/>
        <v>1</v>
      </c>
      <c r="W93" s="47">
        <f t="shared" ca="1" si="54"/>
        <v>44</v>
      </c>
      <c r="X93" s="47" t="str">
        <f t="shared" ca="1" si="39"/>
        <v>COVER</v>
      </c>
      <c r="Y93" s="47">
        <f t="shared" ca="1" si="40"/>
        <v>0</v>
      </c>
      <c r="Z93" s="47">
        <f ca="1">IF(AND(S93=$A$31,O93&lt;1),0,S93)</f>
        <v>0</v>
      </c>
      <c r="AA93" s="47">
        <f ca="1">IF(AND(Y93=$A$30,U93&lt;1),0,Y93)</f>
        <v>0</v>
      </c>
      <c r="AB93" s="47" t="str">
        <f t="shared" ca="1" si="41"/>
        <v/>
      </c>
      <c r="AC93" s="47" t="str">
        <f t="shared" ca="1" si="42"/>
        <v/>
      </c>
      <c r="AD93" s="47" t="str">
        <f t="shared" ca="1" si="43"/>
        <v/>
      </c>
      <c r="AE93" s="47" t="str">
        <f t="shared" ca="1" si="44"/>
        <v/>
      </c>
      <c r="AF93" s="47" t="str">
        <f t="shared" ca="1" si="45"/>
        <v/>
      </c>
      <c r="AG93" s="47" t="str">
        <f t="shared" ca="1" si="46"/>
        <v/>
      </c>
      <c r="AH93" s="47" t="str">
        <f t="shared" ca="1" si="47"/>
        <v/>
      </c>
      <c r="AI93" s="47" t="str">
        <f t="shared" ca="1" si="48"/>
        <v/>
      </c>
      <c r="AJ93" s="47">
        <f t="shared" ca="1" si="49"/>
        <v>0</v>
      </c>
      <c r="AK93" s="47">
        <f t="shared" ca="1" si="55"/>
        <v>12</v>
      </c>
      <c r="AL93" s="47">
        <f t="shared" ca="1" si="50"/>
        <v>0</v>
      </c>
      <c r="AM93" s="47">
        <f t="shared" ca="1" si="56"/>
        <v>12</v>
      </c>
      <c r="AN93" s="47" t="str">
        <f ca="1">IF(OR(AG93&lt;&gt;"",AI93&lt;&gt;""),E93,"")</f>
        <v/>
      </c>
      <c r="AO93" s="47" t="str">
        <f ca="1">IF(OR(AG93&lt;&gt;"",AI93&lt;&gt;""),F93,"")</f>
        <v/>
      </c>
      <c r="AP93" s="38" t="str">
        <f ca="1">IF(OR(AG93&lt;&gt;"",AI93&lt;&gt;""),D93,"")</f>
        <v/>
      </c>
      <c r="AQ93" s="31"/>
    </row>
    <row r="94" spans="3:43" x14ac:dyDescent="0.3">
      <c r="C94" s="35">
        <f ca="1">INDIRECT($AT$3&amp;$AT$4)</f>
        <v>93</v>
      </c>
      <c r="D94" s="37">
        <f ca="1">VLOOKUP(C94,INDIRECT($AT$3&amp;$AT$5),4,FALSE)</f>
        <v>41409</v>
      </c>
      <c r="E94" s="11">
        <f ca="1">VLOOKUP(C94,INDIRECT($AU$3&amp;$AT$5),10,FALSE)</f>
        <v>714.85</v>
      </c>
      <c r="F94" s="11">
        <f ca="1">VLOOKUP(C94,INDIRECT($AT$3&amp;$AT$5),10,FALSE)</f>
        <v>910.05</v>
      </c>
      <c r="G94" s="41">
        <f t="shared" ca="1" si="30"/>
        <v>0.7855062908631395</v>
      </c>
      <c r="H94" s="41">
        <f t="shared" ca="1" si="31"/>
        <v>0.79506364587493727</v>
      </c>
      <c r="I94" s="43">
        <f t="shared" ca="1" si="32"/>
        <v>8.0521005511296935E-3</v>
      </c>
      <c r="J94" s="41">
        <f t="shared" ca="1" si="57"/>
        <v>0.80311574642606698</v>
      </c>
      <c r="K94" s="41">
        <f t="shared" ca="1" si="58"/>
        <v>0.78701154532380757</v>
      </c>
      <c r="L94" s="45" t="str">
        <f ca="1">IF(C94-1&gt;=$A$2,IF(G94&gt;J94,$A$28,IF(G94&lt;K94,$A$29,"")),"")</f>
        <v>BUY</v>
      </c>
      <c r="M94" s="48" t="str">
        <f ca="1">IF(C94-1&gt;=$A$2,IF(G94&lt;H94,$A$30,IF(G94&gt;H94,$A$31,"")),"")</f>
        <v>COVER</v>
      </c>
      <c r="N94" s="47">
        <f t="shared" ca="1" si="33"/>
        <v>1</v>
      </c>
      <c r="O94" s="47">
        <f t="shared" ca="1" si="51"/>
        <v>17</v>
      </c>
      <c r="P94" s="47">
        <f t="shared" ca="1" si="34"/>
        <v>0</v>
      </c>
      <c r="Q94" s="47">
        <f t="shared" ca="1" si="52"/>
        <v>38</v>
      </c>
      <c r="R94" s="47" t="str">
        <f t="shared" ca="1" si="35"/>
        <v>BUY</v>
      </c>
      <c r="S94" s="47" t="str">
        <f t="shared" ca="1" si="36"/>
        <v>BUY</v>
      </c>
      <c r="T94" s="47">
        <f t="shared" ca="1" si="37"/>
        <v>0</v>
      </c>
      <c r="U94" s="47">
        <f t="shared" ca="1" si="53"/>
        <v>12</v>
      </c>
      <c r="V94" s="47">
        <f t="shared" ca="1" si="38"/>
        <v>1</v>
      </c>
      <c r="W94" s="47">
        <f t="shared" ca="1" si="54"/>
        <v>45</v>
      </c>
      <c r="X94" s="47" t="str">
        <f t="shared" ca="1" si="39"/>
        <v>COVER</v>
      </c>
      <c r="Y94" s="47">
        <f t="shared" ca="1" si="40"/>
        <v>0</v>
      </c>
      <c r="Z94" s="47" t="str">
        <f ca="1">IF(AND(S94=$A$31,O94&lt;1),0,S94)</f>
        <v>BUY</v>
      </c>
      <c r="AA94" s="47">
        <f ca="1">IF(AND(Y94=$A$30,U94&lt;1),0,Y94)</f>
        <v>0</v>
      </c>
      <c r="AB94" s="47" t="str">
        <f t="shared" ca="1" si="41"/>
        <v>BUY</v>
      </c>
      <c r="AC94" s="47" t="str">
        <f t="shared" ca="1" si="42"/>
        <v/>
      </c>
      <c r="AD94" s="47" t="str">
        <f t="shared" ca="1" si="43"/>
        <v/>
      </c>
      <c r="AE94" s="47" t="str">
        <f t="shared" ca="1" si="44"/>
        <v/>
      </c>
      <c r="AF94" s="47">
        <f t="shared" ca="1" si="45"/>
        <v>13</v>
      </c>
      <c r="AG94" s="47" t="str">
        <f t="shared" ca="1" si="46"/>
        <v>BUY</v>
      </c>
      <c r="AH94" s="47" t="str">
        <f t="shared" ca="1" si="47"/>
        <v/>
      </c>
      <c r="AI94" s="47" t="str">
        <f t="shared" ca="1" si="48"/>
        <v/>
      </c>
      <c r="AJ94" s="47">
        <f t="shared" ca="1" si="49"/>
        <v>1</v>
      </c>
      <c r="AK94" s="47">
        <f t="shared" ca="1" si="55"/>
        <v>13</v>
      </c>
      <c r="AL94" s="47">
        <f t="shared" ca="1" si="50"/>
        <v>0</v>
      </c>
      <c r="AM94" s="47">
        <f t="shared" ca="1" si="56"/>
        <v>12</v>
      </c>
      <c r="AN94" s="47">
        <f ca="1">IF(OR(AG94&lt;&gt;"",AI94&lt;&gt;""),E94,"")</f>
        <v>714.85</v>
      </c>
      <c r="AO94" s="47">
        <f ca="1">IF(OR(AG94&lt;&gt;"",AI94&lt;&gt;""),F94,"")</f>
        <v>910.05</v>
      </c>
      <c r="AP94" s="38">
        <f ca="1">IF(OR(AG94&lt;&gt;"",AI94&lt;&gt;""),D94,"")</f>
        <v>41409</v>
      </c>
      <c r="AQ94" s="31"/>
    </row>
    <row r="95" spans="3:43" x14ac:dyDescent="0.3">
      <c r="C95" s="35">
        <f ca="1">INDIRECT($AT$3&amp;$AT$4)</f>
        <v>94</v>
      </c>
      <c r="D95" s="37">
        <f ca="1">VLOOKUP(C95,INDIRECT($AT$3&amp;$AT$5),4,FALSE)</f>
        <v>41410</v>
      </c>
      <c r="E95" s="11">
        <f ca="1">VLOOKUP(C95,INDIRECT($AU$3&amp;$AT$5),10,FALSE)</f>
        <v>722.8</v>
      </c>
      <c r="F95" s="11">
        <f ca="1">VLOOKUP(C95,INDIRECT($AT$3&amp;$AT$5),10,FALSE)</f>
        <v>908.35</v>
      </c>
      <c r="G95" s="41">
        <f t="shared" ca="1" si="30"/>
        <v>0.79572851874277528</v>
      </c>
      <c r="H95" s="41">
        <f t="shared" ca="1" si="31"/>
        <v>0.79498390680290532</v>
      </c>
      <c r="I95" s="43">
        <f t="shared" ca="1" si="32"/>
        <v>8.039950024047119E-3</v>
      </c>
      <c r="J95" s="41">
        <f t="shared" ca="1" si="57"/>
        <v>0.80302385682695243</v>
      </c>
      <c r="K95" s="41">
        <f t="shared" ca="1" si="58"/>
        <v>0.7869439567788582</v>
      </c>
      <c r="L95" s="45" t="str">
        <f ca="1">IF(C95-1&gt;=$A$2,IF(G95&gt;J95,$A$28,IF(G95&lt;K95,$A$29,"")),"")</f>
        <v/>
      </c>
      <c r="M95" s="48" t="str">
        <f ca="1">IF(C95-1&gt;=$A$2,IF(G95&lt;H95,$A$30,IF(G95&gt;H95,$A$31,"")),"")</f>
        <v>SELL</v>
      </c>
      <c r="N95" s="47">
        <f t="shared" ca="1" si="33"/>
        <v>0</v>
      </c>
      <c r="O95" s="47">
        <f t="shared" ca="1" si="51"/>
        <v>17</v>
      </c>
      <c r="P95" s="47">
        <f t="shared" ca="1" si="34"/>
        <v>1</v>
      </c>
      <c r="Q95" s="47">
        <f t="shared" ca="1" si="52"/>
        <v>39</v>
      </c>
      <c r="R95" s="47" t="str">
        <f t="shared" ca="1" si="35"/>
        <v>SELL</v>
      </c>
      <c r="S95" s="47" t="str">
        <f t="shared" ca="1" si="36"/>
        <v>SELL</v>
      </c>
      <c r="T95" s="47">
        <f t="shared" ca="1" si="37"/>
        <v>0</v>
      </c>
      <c r="U95" s="47">
        <f t="shared" ca="1" si="53"/>
        <v>12</v>
      </c>
      <c r="V95" s="47">
        <f t="shared" ca="1" si="38"/>
        <v>0</v>
      </c>
      <c r="W95" s="47">
        <f t="shared" ca="1" si="54"/>
        <v>45</v>
      </c>
      <c r="X95" s="47" t="str">
        <f t="shared" ca="1" si="39"/>
        <v>COVER</v>
      </c>
      <c r="Y95" s="47">
        <f t="shared" ca="1" si="40"/>
        <v>0</v>
      </c>
      <c r="Z95" s="47" t="str">
        <f ca="1">IF(AND(S95=$A$31,O95&lt;1),0,S95)</f>
        <v>SELL</v>
      </c>
      <c r="AA95" s="47">
        <f ca="1">IF(AND(Y95=$A$30,U95&lt;1),0,Y95)</f>
        <v>0</v>
      </c>
      <c r="AB95" s="47" t="str">
        <f t="shared" ca="1" si="41"/>
        <v/>
      </c>
      <c r="AC95" s="47" t="str">
        <f t="shared" ca="1" si="42"/>
        <v>SELL</v>
      </c>
      <c r="AD95" s="47" t="str">
        <f t="shared" ca="1" si="43"/>
        <v/>
      </c>
      <c r="AE95" s="47" t="str">
        <f t="shared" ca="1" si="44"/>
        <v/>
      </c>
      <c r="AF95" s="47" t="str">
        <f t="shared" ca="1" si="45"/>
        <v/>
      </c>
      <c r="AG95" s="47" t="str">
        <f t="shared" ca="1" si="46"/>
        <v/>
      </c>
      <c r="AH95" s="47">
        <f t="shared" ca="1" si="47"/>
        <v>13</v>
      </c>
      <c r="AI95" s="47" t="str">
        <f t="shared" ca="1" si="48"/>
        <v>SELL</v>
      </c>
      <c r="AJ95" s="47">
        <f t="shared" ca="1" si="49"/>
        <v>0</v>
      </c>
      <c r="AK95" s="47">
        <f t="shared" ca="1" si="55"/>
        <v>13</v>
      </c>
      <c r="AL95" s="47">
        <f t="shared" ca="1" si="50"/>
        <v>1</v>
      </c>
      <c r="AM95" s="47">
        <f t="shared" ca="1" si="56"/>
        <v>13</v>
      </c>
      <c r="AN95" s="47">
        <f ca="1">IF(OR(AG95&lt;&gt;"",AI95&lt;&gt;""),E95,"")</f>
        <v>722.8</v>
      </c>
      <c r="AO95" s="47">
        <f ca="1">IF(OR(AG95&lt;&gt;"",AI95&lt;&gt;""),F95,"")</f>
        <v>908.35</v>
      </c>
      <c r="AP95" s="38">
        <f ca="1">IF(OR(AG95&lt;&gt;"",AI95&lt;&gt;""),D95,"")</f>
        <v>41410</v>
      </c>
      <c r="AQ95" s="31"/>
    </row>
    <row r="96" spans="3:43" x14ac:dyDescent="0.3">
      <c r="C96" s="35">
        <f ca="1">INDIRECT($AT$3&amp;$AT$4)</f>
        <v>95</v>
      </c>
      <c r="D96" s="37">
        <f ca="1">VLOOKUP(C96,INDIRECT($AT$3&amp;$AT$5),4,FALSE)</f>
        <v>41411</v>
      </c>
      <c r="E96" s="11">
        <f ca="1">VLOOKUP(C96,INDIRECT($AU$3&amp;$AT$5),10,FALSE)</f>
        <v>718.9</v>
      </c>
      <c r="F96" s="11">
        <f ca="1">VLOOKUP(C96,INDIRECT($AT$3&amp;$AT$5),10,FALSE)</f>
        <v>903.35</v>
      </c>
      <c r="G96" s="41">
        <f t="shared" ca="1" si="30"/>
        <v>0.79581557535838821</v>
      </c>
      <c r="H96" s="41">
        <f t="shared" ca="1" si="31"/>
        <v>0.79534186731769219</v>
      </c>
      <c r="I96" s="43">
        <f t="shared" ca="1" si="32"/>
        <v>7.9834991442176984E-3</v>
      </c>
      <c r="J96" s="41">
        <f t="shared" ca="1" si="57"/>
        <v>0.80332536646190988</v>
      </c>
      <c r="K96" s="41">
        <f t="shared" ca="1" si="58"/>
        <v>0.78735836817347449</v>
      </c>
      <c r="L96" s="45" t="str">
        <f ca="1">IF(C96-1&gt;=$A$2,IF(G96&gt;J96,$A$28,IF(G96&lt;K96,$A$29,"")),"")</f>
        <v/>
      </c>
      <c r="M96" s="48" t="str">
        <f ca="1">IF(C96-1&gt;=$A$2,IF(G96&lt;H96,$A$30,IF(G96&gt;H96,$A$31,"")),"")</f>
        <v>SELL</v>
      </c>
      <c r="N96" s="47">
        <f t="shared" ca="1" si="33"/>
        <v>0</v>
      </c>
      <c r="O96" s="47">
        <f t="shared" ca="1" si="51"/>
        <v>17</v>
      </c>
      <c r="P96" s="47">
        <f t="shared" ca="1" si="34"/>
        <v>1</v>
      </c>
      <c r="Q96" s="47">
        <f t="shared" ca="1" si="52"/>
        <v>40</v>
      </c>
      <c r="R96" s="47" t="str">
        <f t="shared" ca="1" si="35"/>
        <v>SELL</v>
      </c>
      <c r="S96" s="47">
        <f t="shared" ca="1" si="36"/>
        <v>0</v>
      </c>
      <c r="T96" s="47">
        <f t="shared" ca="1" si="37"/>
        <v>0</v>
      </c>
      <c r="U96" s="47">
        <f t="shared" ca="1" si="53"/>
        <v>12</v>
      </c>
      <c r="V96" s="47">
        <f t="shared" ca="1" si="38"/>
        <v>0</v>
      </c>
      <c r="W96" s="47">
        <f t="shared" ca="1" si="54"/>
        <v>45</v>
      </c>
      <c r="X96" s="47" t="str">
        <f t="shared" ca="1" si="39"/>
        <v>COVER</v>
      </c>
      <c r="Y96" s="47">
        <f t="shared" ca="1" si="40"/>
        <v>0</v>
      </c>
      <c r="Z96" s="47">
        <f ca="1">IF(AND(S96=$A$31,O96&lt;1),0,S96)</f>
        <v>0</v>
      </c>
      <c r="AA96" s="47">
        <f ca="1">IF(AND(Y96=$A$30,U96&lt;1),0,Y96)</f>
        <v>0</v>
      </c>
      <c r="AB96" s="47" t="str">
        <f t="shared" ca="1" si="41"/>
        <v/>
      </c>
      <c r="AC96" s="47" t="str">
        <f t="shared" ca="1" si="42"/>
        <v/>
      </c>
      <c r="AD96" s="47" t="str">
        <f t="shared" ca="1" si="43"/>
        <v/>
      </c>
      <c r="AE96" s="47" t="str">
        <f t="shared" ca="1" si="44"/>
        <v/>
      </c>
      <c r="AF96" s="47" t="str">
        <f t="shared" ca="1" si="45"/>
        <v/>
      </c>
      <c r="AG96" s="47" t="str">
        <f t="shared" ca="1" si="46"/>
        <v/>
      </c>
      <c r="AH96" s="47" t="str">
        <f t="shared" ca="1" si="47"/>
        <v/>
      </c>
      <c r="AI96" s="47" t="str">
        <f t="shared" ca="1" si="48"/>
        <v/>
      </c>
      <c r="AJ96" s="47">
        <f t="shared" ca="1" si="49"/>
        <v>0</v>
      </c>
      <c r="AK96" s="47">
        <f t="shared" ca="1" si="55"/>
        <v>13</v>
      </c>
      <c r="AL96" s="47">
        <f t="shared" ca="1" si="50"/>
        <v>0</v>
      </c>
      <c r="AM96" s="47">
        <f t="shared" ca="1" si="56"/>
        <v>13</v>
      </c>
      <c r="AN96" s="47" t="str">
        <f ca="1">IF(OR(AG96&lt;&gt;"",AI96&lt;&gt;""),E96,"")</f>
        <v/>
      </c>
      <c r="AO96" s="47" t="str">
        <f ca="1">IF(OR(AG96&lt;&gt;"",AI96&lt;&gt;""),F96,"")</f>
        <v/>
      </c>
      <c r="AP96" s="38" t="str">
        <f ca="1">IF(OR(AG96&lt;&gt;"",AI96&lt;&gt;""),D96,"")</f>
        <v/>
      </c>
      <c r="AQ96" s="31"/>
    </row>
    <row r="97" spans="3:43" x14ac:dyDescent="0.3">
      <c r="C97" s="35">
        <f ca="1">INDIRECT($AT$3&amp;$AT$4)</f>
        <v>96</v>
      </c>
      <c r="D97" s="37">
        <f ca="1">VLOOKUP(C97,INDIRECT($AT$3&amp;$AT$5),4,FALSE)</f>
        <v>41414</v>
      </c>
      <c r="E97" s="11">
        <f ca="1">VLOOKUP(C97,INDIRECT($AU$3&amp;$AT$5),10,FALSE)</f>
        <v>714.5</v>
      </c>
      <c r="F97" s="11">
        <f ca="1">VLOOKUP(C97,INDIRECT($AT$3&amp;$AT$5),10,FALSE)</f>
        <v>898.4</v>
      </c>
      <c r="G97" s="41">
        <f t="shared" ca="1" si="30"/>
        <v>0.79530276046304549</v>
      </c>
      <c r="H97" s="41">
        <f t="shared" ca="1" si="31"/>
        <v>0.79428063531128812</v>
      </c>
      <c r="I97" s="43">
        <f t="shared" ca="1" si="32"/>
        <v>7.0755673924987926E-3</v>
      </c>
      <c r="J97" s="41">
        <f t="shared" ca="1" si="57"/>
        <v>0.80135620270378694</v>
      </c>
      <c r="K97" s="41">
        <f t="shared" ca="1" si="58"/>
        <v>0.7872050679187893</v>
      </c>
      <c r="L97" s="45" t="str">
        <f ca="1">IF(C97-1&gt;=$A$2,IF(G97&gt;J97,$A$28,IF(G97&lt;K97,$A$29,"")),"")</f>
        <v/>
      </c>
      <c r="M97" s="48" t="str">
        <f ca="1">IF(C97-1&gt;=$A$2,IF(G97&lt;H97,$A$30,IF(G97&gt;H97,$A$31,"")),"")</f>
        <v>SELL</v>
      </c>
      <c r="N97" s="47">
        <f t="shared" ca="1" si="33"/>
        <v>0</v>
      </c>
      <c r="O97" s="47">
        <f t="shared" ca="1" si="51"/>
        <v>17</v>
      </c>
      <c r="P97" s="47">
        <f t="shared" ca="1" si="34"/>
        <v>1</v>
      </c>
      <c r="Q97" s="47">
        <f t="shared" ca="1" si="52"/>
        <v>41</v>
      </c>
      <c r="R97" s="47" t="str">
        <f t="shared" ca="1" si="35"/>
        <v>SELL</v>
      </c>
      <c r="S97" s="47">
        <f t="shared" ca="1" si="36"/>
        <v>0</v>
      </c>
      <c r="T97" s="47">
        <f t="shared" ca="1" si="37"/>
        <v>0</v>
      </c>
      <c r="U97" s="47">
        <f t="shared" ca="1" si="53"/>
        <v>12</v>
      </c>
      <c r="V97" s="47">
        <f t="shared" ca="1" si="38"/>
        <v>0</v>
      </c>
      <c r="W97" s="47">
        <f t="shared" ca="1" si="54"/>
        <v>45</v>
      </c>
      <c r="X97" s="47" t="str">
        <f t="shared" ca="1" si="39"/>
        <v>COVER</v>
      </c>
      <c r="Y97" s="47">
        <f t="shared" ca="1" si="40"/>
        <v>0</v>
      </c>
      <c r="Z97" s="47">
        <f ca="1">IF(AND(S97=$A$31,O97&lt;1),0,S97)</f>
        <v>0</v>
      </c>
      <c r="AA97" s="47">
        <f ca="1">IF(AND(Y97=$A$30,U97&lt;1),0,Y97)</f>
        <v>0</v>
      </c>
      <c r="AB97" s="47" t="str">
        <f t="shared" ca="1" si="41"/>
        <v/>
      </c>
      <c r="AC97" s="47" t="str">
        <f t="shared" ca="1" si="42"/>
        <v/>
      </c>
      <c r="AD97" s="47" t="str">
        <f t="shared" ca="1" si="43"/>
        <v/>
      </c>
      <c r="AE97" s="47" t="str">
        <f t="shared" ca="1" si="44"/>
        <v/>
      </c>
      <c r="AF97" s="47" t="str">
        <f t="shared" ca="1" si="45"/>
        <v/>
      </c>
      <c r="AG97" s="47" t="str">
        <f t="shared" ca="1" si="46"/>
        <v/>
      </c>
      <c r="AH97" s="47" t="str">
        <f t="shared" ca="1" si="47"/>
        <v/>
      </c>
      <c r="AI97" s="47" t="str">
        <f t="shared" ca="1" si="48"/>
        <v/>
      </c>
      <c r="AJ97" s="47">
        <f t="shared" ca="1" si="49"/>
        <v>0</v>
      </c>
      <c r="AK97" s="47">
        <f t="shared" ca="1" si="55"/>
        <v>13</v>
      </c>
      <c r="AL97" s="47">
        <f t="shared" ca="1" si="50"/>
        <v>0</v>
      </c>
      <c r="AM97" s="47">
        <f t="shared" ca="1" si="56"/>
        <v>13</v>
      </c>
      <c r="AN97" s="47" t="str">
        <f ca="1">IF(OR(AG97&lt;&gt;"",AI97&lt;&gt;""),E97,"")</f>
        <v/>
      </c>
      <c r="AO97" s="47" t="str">
        <f ca="1">IF(OR(AG97&lt;&gt;"",AI97&lt;&gt;""),F97,"")</f>
        <v/>
      </c>
      <c r="AP97" s="38" t="str">
        <f ca="1">IF(OR(AG97&lt;&gt;"",AI97&lt;&gt;""),D97,"")</f>
        <v/>
      </c>
      <c r="AQ97" s="31"/>
    </row>
    <row r="98" spans="3:43" x14ac:dyDescent="0.3">
      <c r="C98" s="35">
        <f ca="1">INDIRECT($AT$3&amp;$AT$4)</f>
        <v>97</v>
      </c>
      <c r="D98" s="37">
        <f ca="1">VLOOKUP(C98,INDIRECT($AT$3&amp;$AT$5),4,FALSE)</f>
        <v>41415</v>
      </c>
      <c r="E98" s="11">
        <f ca="1">VLOOKUP(C98,INDIRECT($AU$3&amp;$AT$5),10,FALSE)</f>
        <v>707.8</v>
      </c>
      <c r="F98" s="11">
        <f ca="1">VLOOKUP(C98,INDIRECT($AT$3&amp;$AT$5),10,FALSE)</f>
        <v>902.05</v>
      </c>
      <c r="G98" s="41">
        <f t="shared" ca="1" si="30"/>
        <v>0.78465716977994571</v>
      </c>
      <c r="H98" s="41">
        <f t="shared" ca="1" si="31"/>
        <v>0.79397234098984759</v>
      </c>
      <c r="I98" s="43">
        <f t="shared" ca="1" si="32"/>
        <v>7.4494972843092439E-3</v>
      </c>
      <c r="J98" s="41">
        <f t="shared" ca="1" si="57"/>
        <v>0.80142183827415681</v>
      </c>
      <c r="K98" s="41">
        <f t="shared" ca="1" si="58"/>
        <v>0.78652284370553838</v>
      </c>
      <c r="L98" s="45" t="str">
        <f ca="1">IF(C98-1&gt;=$A$2,IF(G98&gt;J98,$A$28,IF(G98&lt;K98,$A$29,"")),"")</f>
        <v>BUY</v>
      </c>
      <c r="M98" s="48" t="str">
        <f ca="1">IF(C98-1&gt;=$A$2,IF(G98&lt;H98,$A$30,IF(G98&gt;H98,$A$31,"")),"")</f>
        <v>COVER</v>
      </c>
      <c r="N98" s="47">
        <f t="shared" ca="1" si="33"/>
        <v>1</v>
      </c>
      <c r="O98" s="47">
        <f t="shared" ca="1" si="51"/>
        <v>18</v>
      </c>
      <c r="P98" s="47">
        <f t="shared" ca="1" si="34"/>
        <v>0</v>
      </c>
      <c r="Q98" s="47">
        <f t="shared" ca="1" si="52"/>
        <v>41</v>
      </c>
      <c r="R98" s="47" t="str">
        <f t="shared" ca="1" si="35"/>
        <v>BUY</v>
      </c>
      <c r="S98" s="47" t="str">
        <f t="shared" ca="1" si="36"/>
        <v>BUY</v>
      </c>
      <c r="T98" s="47">
        <f t="shared" ca="1" si="37"/>
        <v>0</v>
      </c>
      <c r="U98" s="47">
        <f t="shared" ca="1" si="53"/>
        <v>12</v>
      </c>
      <c r="V98" s="47">
        <f t="shared" ca="1" si="38"/>
        <v>1</v>
      </c>
      <c r="W98" s="47">
        <f t="shared" ca="1" si="54"/>
        <v>46</v>
      </c>
      <c r="X98" s="47" t="str">
        <f t="shared" ca="1" si="39"/>
        <v>COVER</v>
      </c>
      <c r="Y98" s="47">
        <f t="shared" ca="1" si="40"/>
        <v>0</v>
      </c>
      <c r="Z98" s="47" t="str">
        <f ca="1">IF(AND(S98=$A$31,O98&lt;1),0,S98)</f>
        <v>BUY</v>
      </c>
      <c r="AA98" s="47">
        <f ca="1">IF(AND(Y98=$A$30,U98&lt;1),0,Y98)</f>
        <v>0</v>
      </c>
      <c r="AB98" s="47" t="str">
        <f t="shared" ca="1" si="41"/>
        <v>BUY</v>
      </c>
      <c r="AC98" s="47" t="str">
        <f t="shared" ca="1" si="42"/>
        <v/>
      </c>
      <c r="AD98" s="47" t="str">
        <f t="shared" ca="1" si="43"/>
        <v/>
      </c>
      <c r="AE98" s="47" t="str">
        <f t="shared" ca="1" si="44"/>
        <v/>
      </c>
      <c r="AF98" s="47">
        <f t="shared" ca="1" si="45"/>
        <v>14</v>
      </c>
      <c r="AG98" s="47" t="str">
        <f t="shared" ca="1" si="46"/>
        <v>BUY</v>
      </c>
      <c r="AH98" s="47" t="str">
        <f t="shared" ca="1" si="47"/>
        <v/>
      </c>
      <c r="AI98" s="47" t="str">
        <f t="shared" ca="1" si="48"/>
        <v/>
      </c>
      <c r="AJ98" s="47">
        <f t="shared" ca="1" si="49"/>
        <v>1</v>
      </c>
      <c r="AK98" s="47">
        <f t="shared" ca="1" si="55"/>
        <v>14</v>
      </c>
      <c r="AL98" s="47">
        <f t="shared" ca="1" si="50"/>
        <v>0</v>
      </c>
      <c r="AM98" s="47">
        <f t="shared" ca="1" si="56"/>
        <v>13</v>
      </c>
      <c r="AN98" s="47">
        <f ca="1">IF(OR(AG98&lt;&gt;"",AI98&lt;&gt;""),E98,"")</f>
        <v>707.8</v>
      </c>
      <c r="AO98" s="47">
        <f ca="1">IF(OR(AG98&lt;&gt;"",AI98&lt;&gt;""),F98,"")</f>
        <v>902.05</v>
      </c>
      <c r="AP98" s="38">
        <f ca="1">IF(OR(AG98&lt;&gt;"",AI98&lt;&gt;""),D98,"")</f>
        <v>41415</v>
      </c>
      <c r="AQ98" s="31"/>
    </row>
    <row r="99" spans="3:43" x14ac:dyDescent="0.3">
      <c r="C99" s="35">
        <f ca="1">INDIRECT($AT$3&amp;$AT$4)</f>
        <v>98</v>
      </c>
      <c r="D99" s="37">
        <f ca="1">VLOOKUP(C99,INDIRECT($AT$3&amp;$AT$5),4,FALSE)</f>
        <v>41416</v>
      </c>
      <c r="E99" s="11">
        <f ca="1">VLOOKUP(C99,INDIRECT($AU$3&amp;$AT$5),10,FALSE)</f>
        <v>703.45</v>
      </c>
      <c r="F99" s="11">
        <f ca="1">VLOOKUP(C99,INDIRECT($AT$3&amp;$AT$5),10,FALSE)</f>
        <v>899.85</v>
      </c>
      <c r="G99" s="41">
        <f t="shared" ca="1" si="30"/>
        <v>0.78174140134466863</v>
      </c>
      <c r="H99" s="41">
        <f t="shared" ca="1" si="31"/>
        <v>0.7937628836914753</v>
      </c>
      <c r="I99" s="43">
        <f t="shared" ca="1" si="32"/>
        <v>7.7879274094267616E-3</v>
      </c>
      <c r="J99" s="41">
        <f t="shared" ca="1" si="57"/>
        <v>0.80155081110090209</v>
      </c>
      <c r="K99" s="41">
        <f t="shared" ca="1" si="58"/>
        <v>0.7859749562820485</v>
      </c>
      <c r="L99" s="45" t="str">
        <f ca="1">IF(C99-1&gt;=$A$2,IF(G99&gt;J99,$A$28,IF(G99&lt;K99,$A$29,"")),"")</f>
        <v>BUY</v>
      </c>
      <c r="M99" s="48" t="str">
        <f ca="1">IF(C99-1&gt;=$A$2,IF(G99&lt;H99,$A$30,IF(G99&gt;H99,$A$31,"")),"")</f>
        <v>COVER</v>
      </c>
      <c r="N99" s="47">
        <f t="shared" ca="1" si="33"/>
        <v>1</v>
      </c>
      <c r="O99" s="47">
        <f t="shared" ca="1" si="51"/>
        <v>19</v>
      </c>
      <c r="P99" s="47">
        <f t="shared" ca="1" si="34"/>
        <v>0</v>
      </c>
      <c r="Q99" s="47">
        <f t="shared" ca="1" si="52"/>
        <v>41</v>
      </c>
      <c r="R99" s="47" t="str">
        <f t="shared" ca="1" si="35"/>
        <v>BUY</v>
      </c>
      <c r="S99" s="47">
        <f t="shared" ca="1" si="36"/>
        <v>0</v>
      </c>
      <c r="T99" s="47">
        <f t="shared" ca="1" si="37"/>
        <v>0</v>
      </c>
      <c r="U99" s="47">
        <f t="shared" ca="1" si="53"/>
        <v>12</v>
      </c>
      <c r="V99" s="47">
        <f t="shared" ca="1" si="38"/>
        <v>1</v>
      </c>
      <c r="W99" s="47">
        <f t="shared" ca="1" si="54"/>
        <v>47</v>
      </c>
      <c r="X99" s="47" t="str">
        <f t="shared" ca="1" si="39"/>
        <v>COVER</v>
      </c>
      <c r="Y99" s="47">
        <f t="shared" ca="1" si="40"/>
        <v>0</v>
      </c>
      <c r="Z99" s="47">
        <f ca="1">IF(AND(S99=$A$31,O99&lt;1),0,S99)</f>
        <v>0</v>
      </c>
      <c r="AA99" s="47">
        <f ca="1">IF(AND(Y99=$A$30,U99&lt;1),0,Y99)</f>
        <v>0</v>
      </c>
      <c r="AB99" s="47" t="str">
        <f t="shared" ca="1" si="41"/>
        <v/>
      </c>
      <c r="AC99" s="47" t="str">
        <f t="shared" ca="1" si="42"/>
        <v/>
      </c>
      <c r="AD99" s="47" t="str">
        <f t="shared" ca="1" si="43"/>
        <v/>
      </c>
      <c r="AE99" s="47" t="str">
        <f t="shared" ca="1" si="44"/>
        <v/>
      </c>
      <c r="AF99" s="47" t="str">
        <f t="shared" ca="1" si="45"/>
        <v/>
      </c>
      <c r="AG99" s="47" t="str">
        <f t="shared" ca="1" si="46"/>
        <v/>
      </c>
      <c r="AH99" s="47" t="str">
        <f t="shared" ca="1" si="47"/>
        <v/>
      </c>
      <c r="AI99" s="47" t="str">
        <f t="shared" ca="1" si="48"/>
        <v/>
      </c>
      <c r="AJ99" s="47">
        <f t="shared" ca="1" si="49"/>
        <v>0</v>
      </c>
      <c r="AK99" s="47">
        <f t="shared" ca="1" si="55"/>
        <v>14</v>
      </c>
      <c r="AL99" s="47">
        <f t="shared" ca="1" si="50"/>
        <v>0</v>
      </c>
      <c r="AM99" s="47">
        <f t="shared" ca="1" si="56"/>
        <v>13</v>
      </c>
      <c r="AN99" s="47" t="str">
        <f ca="1">IF(OR(AG99&lt;&gt;"",AI99&lt;&gt;""),E99,"")</f>
        <v/>
      </c>
      <c r="AO99" s="47" t="str">
        <f ca="1">IF(OR(AG99&lt;&gt;"",AI99&lt;&gt;""),F99,"")</f>
        <v/>
      </c>
      <c r="AP99" s="38" t="str">
        <f ca="1">IF(OR(AG99&lt;&gt;"",AI99&lt;&gt;""),D99,"")</f>
        <v/>
      </c>
      <c r="AQ99" s="31"/>
    </row>
    <row r="100" spans="3:43" x14ac:dyDescent="0.3">
      <c r="C100" s="35">
        <f ca="1">INDIRECT($AT$3&amp;$AT$4)</f>
        <v>99</v>
      </c>
      <c r="D100" s="37">
        <f ca="1">VLOOKUP(C100,INDIRECT($AT$3&amp;$AT$5),4,FALSE)</f>
        <v>41417</v>
      </c>
      <c r="E100" s="11">
        <f ca="1">VLOOKUP(C100,INDIRECT($AU$3&amp;$AT$5),10,FALSE)</f>
        <v>698.6</v>
      </c>
      <c r="F100" s="11">
        <f ca="1">VLOOKUP(C100,INDIRECT($AT$3&amp;$AT$5),10,FALSE)</f>
        <v>903.15</v>
      </c>
      <c r="G100" s="41">
        <f t="shared" ca="1" si="30"/>
        <v>0.77351492000221456</v>
      </c>
      <c r="H100" s="41">
        <f t="shared" ca="1" si="31"/>
        <v>0.79094225669021501</v>
      </c>
      <c r="I100" s="43">
        <f t="shared" ca="1" si="32"/>
        <v>9.504106406259781E-3</v>
      </c>
      <c r="J100" s="41">
        <f t="shared" ca="1" si="57"/>
        <v>0.80044636309647477</v>
      </c>
      <c r="K100" s="41">
        <f t="shared" ca="1" si="58"/>
        <v>0.78143815028395525</v>
      </c>
      <c r="L100" s="45" t="str">
        <f ca="1">IF(C100-1&gt;=$A$2,IF(G100&gt;J100,$A$28,IF(G100&lt;K100,$A$29,"")),"")</f>
        <v>BUY</v>
      </c>
      <c r="M100" s="48" t="str">
        <f ca="1">IF(C100-1&gt;=$A$2,IF(G100&lt;H100,$A$30,IF(G100&gt;H100,$A$31,"")),"")</f>
        <v>COVER</v>
      </c>
      <c r="N100" s="47">
        <f t="shared" ca="1" si="33"/>
        <v>1</v>
      </c>
      <c r="O100" s="47">
        <f t="shared" ca="1" si="51"/>
        <v>20</v>
      </c>
      <c r="P100" s="47">
        <f t="shared" ca="1" si="34"/>
        <v>0</v>
      </c>
      <c r="Q100" s="47">
        <f t="shared" ca="1" si="52"/>
        <v>41</v>
      </c>
      <c r="R100" s="47" t="str">
        <f t="shared" ca="1" si="35"/>
        <v>BUY</v>
      </c>
      <c r="S100" s="47">
        <f t="shared" ca="1" si="36"/>
        <v>0</v>
      </c>
      <c r="T100" s="47">
        <f t="shared" ca="1" si="37"/>
        <v>0</v>
      </c>
      <c r="U100" s="47">
        <f t="shared" ca="1" si="53"/>
        <v>12</v>
      </c>
      <c r="V100" s="47">
        <f t="shared" ca="1" si="38"/>
        <v>1</v>
      </c>
      <c r="W100" s="47">
        <f t="shared" ca="1" si="54"/>
        <v>48</v>
      </c>
      <c r="X100" s="47" t="str">
        <f t="shared" ca="1" si="39"/>
        <v>COVER</v>
      </c>
      <c r="Y100" s="47">
        <f t="shared" ca="1" si="40"/>
        <v>0</v>
      </c>
      <c r="Z100" s="47">
        <f ca="1">IF(AND(S100=$A$31,O100&lt;1),0,S100)</f>
        <v>0</v>
      </c>
      <c r="AA100" s="47">
        <f ca="1">IF(AND(Y100=$A$30,U100&lt;1),0,Y100)</f>
        <v>0</v>
      </c>
      <c r="AB100" s="47" t="str">
        <f t="shared" ca="1" si="41"/>
        <v/>
      </c>
      <c r="AC100" s="47" t="str">
        <f t="shared" ca="1" si="42"/>
        <v/>
      </c>
      <c r="AD100" s="47" t="str">
        <f t="shared" ca="1" si="43"/>
        <v/>
      </c>
      <c r="AE100" s="47" t="str">
        <f t="shared" ca="1" si="44"/>
        <v/>
      </c>
      <c r="AF100" s="47" t="str">
        <f t="shared" ca="1" si="45"/>
        <v/>
      </c>
      <c r="AG100" s="47" t="str">
        <f t="shared" ca="1" si="46"/>
        <v/>
      </c>
      <c r="AH100" s="47" t="str">
        <f t="shared" ca="1" si="47"/>
        <v/>
      </c>
      <c r="AI100" s="47" t="str">
        <f t="shared" ca="1" si="48"/>
        <v/>
      </c>
      <c r="AJ100" s="47">
        <f t="shared" ca="1" si="49"/>
        <v>0</v>
      </c>
      <c r="AK100" s="47">
        <f t="shared" ca="1" si="55"/>
        <v>14</v>
      </c>
      <c r="AL100" s="47">
        <f t="shared" ca="1" si="50"/>
        <v>0</v>
      </c>
      <c r="AM100" s="47">
        <f t="shared" ca="1" si="56"/>
        <v>13</v>
      </c>
      <c r="AN100" s="47" t="str">
        <f ca="1">IF(OR(AG100&lt;&gt;"",AI100&lt;&gt;""),E100,"")</f>
        <v/>
      </c>
      <c r="AO100" s="47" t="str">
        <f ca="1">IF(OR(AG100&lt;&gt;"",AI100&lt;&gt;""),F100,"")</f>
        <v/>
      </c>
      <c r="AP100" s="38" t="str">
        <f ca="1">IF(OR(AG100&lt;&gt;"",AI100&lt;&gt;""),D100,"")</f>
        <v/>
      </c>
      <c r="AQ100" s="31"/>
    </row>
    <row r="101" spans="3:43" x14ac:dyDescent="0.3">
      <c r="C101" s="35">
        <f ca="1">INDIRECT($AT$3&amp;$AT$4)</f>
        <v>100</v>
      </c>
      <c r="D101" s="37">
        <f ca="1">VLOOKUP(C101,INDIRECT($AT$3&amp;$AT$5),4,FALSE)</f>
        <v>41418</v>
      </c>
      <c r="E101" s="11">
        <f ca="1">VLOOKUP(C101,INDIRECT($AU$3&amp;$AT$5),10,FALSE)</f>
        <v>701.35</v>
      </c>
      <c r="F101" s="11">
        <f ca="1">VLOOKUP(C101,INDIRECT($AT$3&amp;$AT$5),10,FALSE)</f>
        <v>906.05</v>
      </c>
      <c r="G101" s="41">
        <f t="shared" ca="1" si="30"/>
        <v>0.7740742784614536</v>
      </c>
      <c r="H101" s="41">
        <f t="shared" ca="1" si="31"/>
        <v>0.78798376115156898</v>
      </c>
      <c r="I101" s="43">
        <f t="shared" ca="1" si="32"/>
        <v>9.7081441767451794E-3</v>
      </c>
      <c r="J101" s="41">
        <f t="shared" ca="1" si="57"/>
        <v>0.79769190532831413</v>
      </c>
      <c r="K101" s="41">
        <f t="shared" ca="1" si="58"/>
        <v>0.77827561697482384</v>
      </c>
      <c r="L101" s="45" t="str">
        <f ca="1">IF(C101-1&gt;=$A$2,IF(G101&gt;J101,$A$28,IF(G101&lt;K101,$A$29,"")),"")</f>
        <v>BUY</v>
      </c>
      <c r="M101" s="48" t="str">
        <f ca="1">IF(C101-1&gt;=$A$2,IF(G101&lt;H101,$A$30,IF(G101&gt;H101,$A$31,"")),"")</f>
        <v>COVER</v>
      </c>
      <c r="N101" s="47">
        <f t="shared" ca="1" si="33"/>
        <v>1</v>
      </c>
      <c r="O101" s="47">
        <f t="shared" ca="1" si="51"/>
        <v>21</v>
      </c>
      <c r="P101" s="47">
        <f t="shared" ca="1" si="34"/>
        <v>0</v>
      </c>
      <c r="Q101" s="47">
        <f t="shared" ca="1" si="52"/>
        <v>41</v>
      </c>
      <c r="R101" s="47" t="str">
        <f t="shared" ca="1" si="35"/>
        <v>BUY</v>
      </c>
      <c r="S101" s="47">
        <f t="shared" ca="1" si="36"/>
        <v>0</v>
      </c>
      <c r="T101" s="47">
        <f t="shared" ca="1" si="37"/>
        <v>0</v>
      </c>
      <c r="U101" s="47">
        <f t="shared" ca="1" si="53"/>
        <v>12</v>
      </c>
      <c r="V101" s="47">
        <f t="shared" ca="1" si="38"/>
        <v>1</v>
      </c>
      <c r="W101" s="47">
        <f t="shared" ca="1" si="54"/>
        <v>49</v>
      </c>
      <c r="X101" s="47" t="str">
        <f t="shared" ca="1" si="39"/>
        <v>COVER</v>
      </c>
      <c r="Y101" s="47">
        <f t="shared" ca="1" si="40"/>
        <v>0</v>
      </c>
      <c r="Z101" s="47">
        <f ca="1">IF(AND(S101=$A$31,O101&lt;1),0,S101)</f>
        <v>0</v>
      </c>
      <c r="AA101" s="47">
        <f ca="1">IF(AND(Y101=$A$30,U101&lt;1),0,Y101)</f>
        <v>0</v>
      </c>
      <c r="AB101" s="47" t="str">
        <f t="shared" ca="1" si="41"/>
        <v/>
      </c>
      <c r="AC101" s="47" t="str">
        <f t="shared" ca="1" si="42"/>
        <v/>
      </c>
      <c r="AD101" s="47" t="str">
        <f t="shared" ca="1" si="43"/>
        <v/>
      </c>
      <c r="AE101" s="47" t="str">
        <f t="shared" ca="1" si="44"/>
        <v/>
      </c>
      <c r="AF101" s="47" t="str">
        <f t="shared" ca="1" si="45"/>
        <v/>
      </c>
      <c r="AG101" s="47" t="str">
        <f t="shared" ca="1" si="46"/>
        <v/>
      </c>
      <c r="AH101" s="47" t="str">
        <f t="shared" ca="1" si="47"/>
        <v/>
      </c>
      <c r="AI101" s="47" t="str">
        <f t="shared" ca="1" si="48"/>
        <v/>
      </c>
      <c r="AJ101" s="47">
        <f t="shared" ca="1" si="49"/>
        <v>0</v>
      </c>
      <c r="AK101" s="47">
        <f t="shared" ca="1" si="55"/>
        <v>14</v>
      </c>
      <c r="AL101" s="47">
        <f t="shared" ca="1" si="50"/>
        <v>0</v>
      </c>
      <c r="AM101" s="47">
        <f t="shared" ca="1" si="56"/>
        <v>13</v>
      </c>
      <c r="AN101" s="47" t="str">
        <f ca="1">IF(OR(AG101&lt;&gt;"",AI101&lt;&gt;""),E101,"")</f>
        <v/>
      </c>
      <c r="AO101" s="47" t="str">
        <f ca="1">IF(OR(AG101&lt;&gt;"",AI101&lt;&gt;""),F101,"")</f>
        <v/>
      </c>
      <c r="AP101" s="38" t="str">
        <f ca="1">IF(OR(AG101&lt;&gt;"",AI101&lt;&gt;""),D101,"")</f>
        <v/>
      </c>
      <c r="AQ101" s="31"/>
    </row>
    <row r="102" spans="3:43" x14ac:dyDescent="0.3">
      <c r="C102" s="35">
        <f ca="1">INDIRECT($AT$3&amp;$AT$4)</f>
        <v>101</v>
      </c>
      <c r="D102" s="37">
        <f ca="1">VLOOKUP(C102,INDIRECT($AT$3&amp;$AT$5),4,FALSE)</f>
        <v>41421</v>
      </c>
      <c r="E102" s="11">
        <f ca="1">VLOOKUP(C102,INDIRECT($AU$3&amp;$AT$5),10,FALSE)</f>
        <v>715.05</v>
      </c>
      <c r="F102" s="11">
        <f ca="1">VLOOKUP(C102,INDIRECT($AT$3&amp;$AT$5),10,FALSE)</f>
        <v>929.5</v>
      </c>
      <c r="G102" s="41">
        <f t="shared" ca="1" si="30"/>
        <v>0.76928456159225389</v>
      </c>
      <c r="H102" s="41">
        <f t="shared" ca="1" si="31"/>
        <v>0.78468639218051062</v>
      </c>
      <c r="I102" s="43">
        <f t="shared" ca="1" si="32"/>
        <v>9.9185860550096549E-3</v>
      </c>
      <c r="J102" s="41">
        <f t="shared" ca="1" si="57"/>
        <v>0.79460497823552023</v>
      </c>
      <c r="K102" s="41">
        <f t="shared" ca="1" si="58"/>
        <v>0.774767806125501</v>
      </c>
      <c r="L102" s="45" t="str">
        <f ca="1">IF(C102-1&gt;=$A$2,IF(G102&gt;J102,$A$28,IF(G102&lt;K102,$A$29,"")),"")</f>
        <v>BUY</v>
      </c>
      <c r="M102" s="48" t="str">
        <f ca="1">IF(C102-1&gt;=$A$2,IF(G102&lt;H102,$A$30,IF(G102&gt;H102,$A$31,"")),"")</f>
        <v>COVER</v>
      </c>
      <c r="N102" s="47">
        <f t="shared" ca="1" si="33"/>
        <v>1</v>
      </c>
      <c r="O102" s="47">
        <f t="shared" ca="1" si="51"/>
        <v>22</v>
      </c>
      <c r="P102" s="47">
        <f t="shared" ca="1" si="34"/>
        <v>0</v>
      </c>
      <c r="Q102" s="47">
        <f t="shared" ca="1" si="52"/>
        <v>41</v>
      </c>
      <c r="R102" s="47" t="str">
        <f t="shared" ca="1" si="35"/>
        <v>BUY</v>
      </c>
      <c r="S102" s="47">
        <f t="shared" ca="1" si="36"/>
        <v>0</v>
      </c>
      <c r="T102" s="47">
        <f t="shared" ca="1" si="37"/>
        <v>0</v>
      </c>
      <c r="U102" s="47">
        <f t="shared" ca="1" si="53"/>
        <v>12</v>
      </c>
      <c r="V102" s="47">
        <f t="shared" ca="1" si="38"/>
        <v>1</v>
      </c>
      <c r="W102" s="47">
        <f t="shared" ca="1" si="54"/>
        <v>50</v>
      </c>
      <c r="X102" s="47" t="str">
        <f t="shared" ca="1" si="39"/>
        <v>COVER</v>
      </c>
      <c r="Y102" s="47">
        <f t="shared" ca="1" si="40"/>
        <v>0</v>
      </c>
      <c r="Z102" s="47">
        <f ca="1">IF(AND(S102=$A$31,O102&lt;1),0,S102)</f>
        <v>0</v>
      </c>
      <c r="AA102" s="47">
        <f ca="1">IF(AND(Y102=$A$30,U102&lt;1),0,Y102)</f>
        <v>0</v>
      </c>
      <c r="AB102" s="47" t="str">
        <f t="shared" ca="1" si="41"/>
        <v/>
      </c>
      <c r="AC102" s="47" t="str">
        <f t="shared" ca="1" si="42"/>
        <v/>
      </c>
      <c r="AD102" s="47" t="str">
        <f t="shared" ca="1" si="43"/>
        <v/>
      </c>
      <c r="AE102" s="47" t="str">
        <f t="shared" ca="1" si="44"/>
        <v/>
      </c>
      <c r="AF102" s="47" t="str">
        <f t="shared" ca="1" si="45"/>
        <v/>
      </c>
      <c r="AG102" s="47" t="str">
        <f t="shared" ca="1" si="46"/>
        <v/>
      </c>
      <c r="AH102" s="47" t="str">
        <f t="shared" ca="1" si="47"/>
        <v/>
      </c>
      <c r="AI102" s="47" t="str">
        <f t="shared" ca="1" si="48"/>
        <v/>
      </c>
      <c r="AJ102" s="47">
        <f t="shared" ca="1" si="49"/>
        <v>0</v>
      </c>
      <c r="AK102" s="47">
        <f t="shared" ca="1" si="55"/>
        <v>14</v>
      </c>
      <c r="AL102" s="47">
        <f t="shared" ca="1" si="50"/>
        <v>0</v>
      </c>
      <c r="AM102" s="47">
        <f t="shared" ca="1" si="56"/>
        <v>13</v>
      </c>
      <c r="AN102" s="47" t="str">
        <f ca="1">IF(OR(AG102&lt;&gt;"",AI102&lt;&gt;""),E102,"")</f>
        <v/>
      </c>
      <c r="AO102" s="47" t="str">
        <f ca="1">IF(OR(AG102&lt;&gt;"",AI102&lt;&gt;""),F102,"")</f>
        <v/>
      </c>
      <c r="AP102" s="38" t="str">
        <f ca="1">IF(OR(AG102&lt;&gt;"",AI102&lt;&gt;""),D102,"")</f>
        <v/>
      </c>
      <c r="AQ102" s="31"/>
    </row>
    <row r="103" spans="3:43" x14ac:dyDescent="0.3">
      <c r="C103" s="35">
        <f ca="1">INDIRECT($AT$3&amp;$AT$4)</f>
        <v>102</v>
      </c>
      <c r="D103" s="37">
        <f ca="1">VLOOKUP(C103,INDIRECT($AT$3&amp;$AT$5),4,FALSE)</f>
        <v>41422</v>
      </c>
      <c r="E103" s="11">
        <f ca="1">VLOOKUP(C103,INDIRECT($AU$3&amp;$AT$5),10,FALSE)</f>
        <v>713.3</v>
      </c>
      <c r="F103" s="11">
        <f ca="1">VLOOKUP(C103,INDIRECT($AT$3&amp;$AT$5),10,FALSE)</f>
        <v>919.8</v>
      </c>
      <c r="G103" s="41">
        <f t="shared" ca="1" si="30"/>
        <v>0.77549467275494677</v>
      </c>
      <c r="H103" s="41">
        <f t="shared" ca="1" si="31"/>
        <v>0.78311201493628313</v>
      </c>
      <c r="I103" s="43">
        <f t="shared" ca="1" si="32"/>
        <v>1.001208610834802E-2</v>
      </c>
      <c r="J103" s="41">
        <f t="shared" ca="1" si="57"/>
        <v>0.79312410104463116</v>
      </c>
      <c r="K103" s="41">
        <f t="shared" ca="1" si="58"/>
        <v>0.7730999288279351</v>
      </c>
      <c r="L103" s="45" t="str">
        <f ca="1">IF(C103-1&gt;=$A$2,IF(G103&gt;J103,$A$28,IF(G103&lt;K103,$A$29,"")),"")</f>
        <v/>
      </c>
      <c r="M103" s="48" t="str">
        <f ca="1">IF(C103-1&gt;=$A$2,IF(G103&lt;H103,$A$30,IF(G103&gt;H103,$A$31,"")),"")</f>
        <v>COVER</v>
      </c>
      <c r="N103" s="47">
        <f t="shared" ca="1" si="33"/>
        <v>0</v>
      </c>
      <c r="O103" s="47">
        <f t="shared" ca="1" si="51"/>
        <v>22</v>
      </c>
      <c r="P103" s="47">
        <f t="shared" ca="1" si="34"/>
        <v>0</v>
      </c>
      <c r="Q103" s="47">
        <f t="shared" ca="1" si="52"/>
        <v>41</v>
      </c>
      <c r="R103" s="47" t="str">
        <f t="shared" ca="1" si="35"/>
        <v>BUY</v>
      </c>
      <c r="S103" s="47">
        <f t="shared" ca="1" si="36"/>
        <v>0</v>
      </c>
      <c r="T103" s="47">
        <f t="shared" ca="1" si="37"/>
        <v>0</v>
      </c>
      <c r="U103" s="47">
        <f t="shared" ca="1" si="53"/>
        <v>12</v>
      </c>
      <c r="V103" s="47">
        <f t="shared" ca="1" si="38"/>
        <v>1</v>
      </c>
      <c r="W103" s="47">
        <f t="shared" ca="1" si="54"/>
        <v>51</v>
      </c>
      <c r="X103" s="47" t="str">
        <f t="shared" ca="1" si="39"/>
        <v>COVER</v>
      </c>
      <c r="Y103" s="47">
        <f t="shared" ca="1" si="40"/>
        <v>0</v>
      </c>
      <c r="Z103" s="47">
        <f ca="1">IF(AND(S103=$A$31,O103&lt;1),0,S103)</f>
        <v>0</v>
      </c>
      <c r="AA103" s="47">
        <f ca="1">IF(AND(Y103=$A$30,U103&lt;1),0,Y103)</f>
        <v>0</v>
      </c>
      <c r="AB103" s="47" t="str">
        <f t="shared" ca="1" si="41"/>
        <v/>
      </c>
      <c r="AC103" s="47" t="str">
        <f t="shared" ca="1" si="42"/>
        <v/>
      </c>
      <c r="AD103" s="47" t="str">
        <f t="shared" ca="1" si="43"/>
        <v/>
      </c>
      <c r="AE103" s="47" t="str">
        <f t="shared" ca="1" si="44"/>
        <v/>
      </c>
      <c r="AF103" s="47" t="str">
        <f t="shared" ca="1" si="45"/>
        <v/>
      </c>
      <c r="AG103" s="47" t="str">
        <f t="shared" ca="1" si="46"/>
        <v/>
      </c>
      <c r="AH103" s="47" t="str">
        <f t="shared" ca="1" si="47"/>
        <v/>
      </c>
      <c r="AI103" s="47" t="str">
        <f t="shared" ca="1" si="48"/>
        <v/>
      </c>
      <c r="AJ103" s="47">
        <f t="shared" ca="1" si="49"/>
        <v>0</v>
      </c>
      <c r="AK103" s="47">
        <f t="shared" ca="1" si="55"/>
        <v>14</v>
      </c>
      <c r="AL103" s="47">
        <f t="shared" ca="1" si="50"/>
        <v>0</v>
      </c>
      <c r="AM103" s="47">
        <f t="shared" ca="1" si="56"/>
        <v>13</v>
      </c>
      <c r="AN103" s="47" t="str">
        <f ca="1">IF(OR(AG103&lt;&gt;"",AI103&lt;&gt;""),E103,"")</f>
        <v/>
      </c>
      <c r="AO103" s="47" t="str">
        <f ca="1">IF(OR(AG103&lt;&gt;"",AI103&lt;&gt;""),F103,"")</f>
        <v/>
      </c>
      <c r="AP103" s="38" t="str">
        <f ca="1">IF(OR(AG103&lt;&gt;"",AI103&lt;&gt;""),D103,"")</f>
        <v/>
      </c>
      <c r="AQ103" s="31"/>
    </row>
    <row r="104" spans="3:43" x14ac:dyDescent="0.3">
      <c r="C104" s="35">
        <f ca="1">INDIRECT($AT$3&amp;$AT$4)</f>
        <v>103</v>
      </c>
      <c r="D104" s="37">
        <f ca="1">VLOOKUP(C104,INDIRECT($AT$3&amp;$AT$5),4,FALSE)</f>
        <v>41423</v>
      </c>
      <c r="E104" s="11">
        <f ca="1">VLOOKUP(C104,INDIRECT($AU$3&amp;$AT$5),10,FALSE)</f>
        <v>715.95</v>
      </c>
      <c r="F104" s="11">
        <f ca="1">VLOOKUP(C104,INDIRECT($AT$3&amp;$AT$5),10,FALSE)</f>
        <v>910.55</v>
      </c>
      <c r="G104" s="41">
        <f t="shared" ca="1" si="30"/>
        <v>0.78628301575970572</v>
      </c>
      <c r="H104" s="41">
        <f t="shared" ca="1" si="31"/>
        <v>0.78318968742593975</v>
      </c>
      <c r="I104" s="43">
        <f t="shared" ca="1" si="32"/>
        <v>1.0035709425294515E-2</v>
      </c>
      <c r="J104" s="41">
        <f t="shared" ca="1" si="57"/>
        <v>0.79322539685123428</v>
      </c>
      <c r="K104" s="41">
        <f t="shared" ca="1" si="58"/>
        <v>0.77315397800064523</v>
      </c>
      <c r="L104" s="45" t="str">
        <f ca="1">IF(C104-1&gt;=$A$2,IF(G104&gt;J104,$A$28,IF(G104&lt;K104,$A$29,"")),"")</f>
        <v/>
      </c>
      <c r="M104" s="48" t="str">
        <f ca="1">IF(C104-1&gt;=$A$2,IF(G104&lt;H104,$A$30,IF(G104&gt;H104,$A$31,"")),"")</f>
        <v>SELL</v>
      </c>
      <c r="N104" s="47">
        <f t="shared" ca="1" si="33"/>
        <v>0</v>
      </c>
      <c r="O104" s="47">
        <f t="shared" ca="1" si="51"/>
        <v>22</v>
      </c>
      <c r="P104" s="47">
        <f t="shared" ca="1" si="34"/>
        <v>1</v>
      </c>
      <c r="Q104" s="47">
        <f t="shared" ca="1" si="52"/>
        <v>42</v>
      </c>
      <c r="R104" s="47" t="str">
        <f t="shared" ca="1" si="35"/>
        <v>SELL</v>
      </c>
      <c r="S104" s="47" t="str">
        <f t="shared" ca="1" si="36"/>
        <v>SELL</v>
      </c>
      <c r="T104" s="47">
        <f t="shared" ca="1" si="37"/>
        <v>0</v>
      </c>
      <c r="U104" s="47">
        <f t="shared" ca="1" si="53"/>
        <v>12</v>
      </c>
      <c r="V104" s="47">
        <f t="shared" ca="1" si="38"/>
        <v>0</v>
      </c>
      <c r="W104" s="47">
        <f t="shared" ca="1" si="54"/>
        <v>51</v>
      </c>
      <c r="X104" s="47" t="str">
        <f t="shared" ca="1" si="39"/>
        <v>COVER</v>
      </c>
      <c r="Y104" s="47">
        <f t="shared" ca="1" si="40"/>
        <v>0</v>
      </c>
      <c r="Z104" s="47" t="str">
        <f ca="1">IF(AND(S104=$A$31,O104&lt;1),0,S104)</f>
        <v>SELL</v>
      </c>
      <c r="AA104" s="47">
        <f ca="1">IF(AND(Y104=$A$30,U104&lt;1),0,Y104)</f>
        <v>0</v>
      </c>
      <c r="AB104" s="47" t="str">
        <f t="shared" ca="1" si="41"/>
        <v/>
      </c>
      <c r="AC104" s="47" t="str">
        <f t="shared" ca="1" si="42"/>
        <v>SELL</v>
      </c>
      <c r="AD104" s="47" t="str">
        <f t="shared" ca="1" si="43"/>
        <v/>
      </c>
      <c r="AE104" s="47" t="str">
        <f t="shared" ca="1" si="44"/>
        <v/>
      </c>
      <c r="AF104" s="47" t="str">
        <f t="shared" ca="1" si="45"/>
        <v/>
      </c>
      <c r="AG104" s="47" t="str">
        <f t="shared" ca="1" si="46"/>
        <v/>
      </c>
      <c r="AH104" s="47">
        <f t="shared" ca="1" si="47"/>
        <v>14</v>
      </c>
      <c r="AI104" s="47" t="str">
        <f t="shared" ca="1" si="48"/>
        <v>SELL</v>
      </c>
      <c r="AJ104" s="47">
        <f t="shared" ca="1" si="49"/>
        <v>0</v>
      </c>
      <c r="AK104" s="47">
        <f t="shared" ca="1" si="55"/>
        <v>14</v>
      </c>
      <c r="AL104" s="47">
        <f t="shared" ca="1" si="50"/>
        <v>1</v>
      </c>
      <c r="AM104" s="47">
        <f t="shared" ca="1" si="56"/>
        <v>14</v>
      </c>
      <c r="AN104" s="47">
        <f ca="1">IF(OR(AG104&lt;&gt;"",AI104&lt;&gt;""),E104,"")</f>
        <v>715.95</v>
      </c>
      <c r="AO104" s="47">
        <f ca="1">IF(OR(AG104&lt;&gt;"",AI104&lt;&gt;""),F104,"")</f>
        <v>910.55</v>
      </c>
      <c r="AP104" s="38">
        <f ca="1">IF(OR(AG104&lt;&gt;"",AI104&lt;&gt;""),D104,"")</f>
        <v>41423</v>
      </c>
      <c r="AQ104" s="31"/>
    </row>
    <row r="105" spans="3:43" x14ac:dyDescent="0.3">
      <c r="C105" s="35">
        <f ca="1">INDIRECT($AT$3&amp;$AT$4)</f>
        <v>104</v>
      </c>
      <c r="D105" s="37">
        <f ca="1">VLOOKUP(C105,INDIRECT($AT$3&amp;$AT$5),4,FALSE)</f>
        <v>41424</v>
      </c>
      <c r="E105" s="11">
        <f ca="1">VLOOKUP(C105,INDIRECT($AU$3&amp;$AT$5),10,FALSE)</f>
        <v>725.15</v>
      </c>
      <c r="F105" s="11">
        <f ca="1">VLOOKUP(C105,INDIRECT($AT$3&amp;$AT$5),10,FALSE)</f>
        <v>926.25</v>
      </c>
      <c r="G105" s="41">
        <f t="shared" ca="1" si="30"/>
        <v>0.78288798920377867</v>
      </c>
      <c r="H105" s="41">
        <f t="shared" ca="1" si="31"/>
        <v>0.78190563447204009</v>
      </c>
      <c r="I105" s="43">
        <f t="shared" ca="1" si="32"/>
        <v>9.0235493396231634E-3</v>
      </c>
      <c r="J105" s="41">
        <f t="shared" ca="1" si="57"/>
        <v>0.79092918381166322</v>
      </c>
      <c r="K105" s="41">
        <f t="shared" ca="1" si="58"/>
        <v>0.77288208513241696</v>
      </c>
      <c r="L105" s="45" t="str">
        <f ca="1">IF(C105-1&gt;=$A$2,IF(G105&gt;J105,$A$28,IF(G105&lt;K105,$A$29,"")),"")</f>
        <v/>
      </c>
      <c r="M105" s="48" t="str">
        <f ca="1">IF(C105-1&gt;=$A$2,IF(G105&lt;H105,$A$30,IF(G105&gt;H105,$A$31,"")),"")</f>
        <v>SELL</v>
      </c>
      <c r="N105" s="47">
        <f t="shared" ca="1" si="33"/>
        <v>0</v>
      </c>
      <c r="O105" s="47">
        <f t="shared" ca="1" si="51"/>
        <v>22</v>
      </c>
      <c r="P105" s="47">
        <f t="shared" ca="1" si="34"/>
        <v>1</v>
      </c>
      <c r="Q105" s="47">
        <f t="shared" ca="1" si="52"/>
        <v>43</v>
      </c>
      <c r="R105" s="47" t="str">
        <f t="shared" ca="1" si="35"/>
        <v>SELL</v>
      </c>
      <c r="S105" s="47">
        <f t="shared" ca="1" si="36"/>
        <v>0</v>
      </c>
      <c r="T105" s="47">
        <f t="shared" ca="1" si="37"/>
        <v>0</v>
      </c>
      <c r="U105" s="47">
        <f t="shared" ca="1" si="53"/>
        <v>12</v>
      </c>
      <c r="V105" s="47">
        <f t="shared" ca="1" si="38"/>
        <v>0</v>
      </c>
      <c r="W105" s="47">
        <f t="shared" ca="1" si="54"/>
        <v>51</v>
      </c>
      <c r="X105" s="47" t="str">
        <f t="shared" ca="1" si="39"/>
        <v>COVER</v>
      </c>
      <c r="Y105" s="47">
        <f t="shared" ca="1" si="40"/>
        <v>0</v>
      </c>
      <c r="Z105" s="47">
        <f ca="1">IF(AND(S105=$A$31,O105&lt;1),0,S105)</f>
        <v>0</v>
      </c>
      <c r="AA105" s="47">
        <f ca="1">IF(AND(Y105=$A$30,U105&lt;1),0,Y105)</f>
        <v>0</v>
      </c>
      <c r="AB105" s="47" t="str">
        <f t="shared" ca="1" si="41"/>
        <v/>
      </c>
      <c r="AC105" s="47" t="str">
        <f t="shared" ca="1" si="42"/>
        <v/>
      </c>
      <c r="AD105" s="47" t="str">
        <f t="shared" ca="1" si="43"/>
        <v/>
      </c>
      <c r="AE105" s="47" t="str">
        <f t="shared" ca="1" si="44"/>
        <v/>
      </c>
      <c r="AF105" s="47" t="str">
        <f t="shared" ca="1" si="45"/>
        <v/>
      </c>
      <c r="AG105" s="47" t="str">
        <f t="shared" ca="1" si="46"/>
        <v/>
      </c>
      <c r="AH105" s="47" t="str">
        <f t="shared" ca="1" si="47"/>
        <v/>
      </c>
      <c r="AI105" s="47" t="str">
        <f t="shared" ca="1" si="48"/>
        <v/>
      </c>
      <c r="AJ105" s="47">
        <f t="shared" ca="1" si="49"/>
        <v>0</v>
      </c>
      <c r="AK105" s="47">
        <f t="shared" ca="1" si="55"/>
        <v>14</v>
      </c>
      <c r="AL105" s="47">
        <f t="shared" ca="1" si="50"/>
        <v>0</v>
      </c>
      <c r="AM105" s="47">
        <f t="shared" ca="1" si="56"/>
        <v>14</v>
      </c>
      <c r="AN105" s="47" t="str">
        <f ca="1">IF(OR(AG105&lt;&gt;"",AI105&lt;&gt;""),E105,"")</f>
        <v/>
      </c>
      <c r="AO105" s="47" t="str">
        <f ca="1">IF(OR(AG105&lt;&gt;"",AI105&lt;&gt;""),F105,"")</f>
        <v/>
      </c>
      <c r="AP105" s="38" t="str">
        <f ca="1">IF(OR(AG105&lt;&gt;"",AI105&lt;&gt;""),D105,"")</f>
        <v/>
      </c>
      <c r="AQ105" s="31"/>
    </row>
    <row r="106" spans="3:43" x14ac:dyDescent="0.3">
      <c r="C106" s="35">
        <f ca="1">INDIRECT($AT$3&amp;$AT$4)</f>
        <v>105</v>
      </c>
      <c r="D106" s="37">
        <f ca="1">VLOOKUP(C106,INDIRECT($AT$3&amp;$AT$5),4,FALSE)</f>
        <v>41425</v>
      </c>
      <c r="E106" s="11">
        <f ca="1">VLOOKUP(C106,INDIRECT($AU$3&amp;$AT$5),10,FALSE)</f>
        <v>700.5</v>
      </c>
      <c r="F106" s="11">
        <f ca="1">VLOOKUP(C106,INDIRECT($AT$3&amp;$AT$5),10,FALSE)</f>
        <v>890.15</v>
      </c>
      <c r="G106" s="41">
        <f t="shared" ca="1" si="30"/>
        <v>0.78694602033365169</v>
      </c>
      <c r="H106" s="41">
        <f t="shared" ca="1" si="31"/>
        <v>0.78101867896956656</v>
      </c>
      <c r="I106" s="43">
        <f t="shared" ca="1" si="32"/>
        <v>7.8660460044709148E-3</v>
      </c>
      <c r="J106" s="41">
        <f t="shared" ca="1" si="57"/>
        <v>0.7888847249740375</v>
      </c>
      <c r="K106" s="41">
        <f t="shared" ca="1" si="58"/>
        <v>0.77315263296509562</v>
      </c>
      <c r="L106" s="45" t="str">
        <f ca="1">IF(C106-1&gt;=$A$2,IF(G106&gt;J106,$A$28,IF(G106&lt;K106,$A$29,"")),"")</f>
        <v/>
      </c>
      <c r="M106" s="48" t="str">
        <f ca="1">IF(C106-1&gt;=$A$2,IF(G106&lt;H106,$A$30,IF(G106&gt;H106,$A$31,"")),"")</f>
        <v>SELL</v>
      </c>
      <c r="N106" s="47">
        <f t="shared" ca="1" si="33"/>
        <v>0</v>
      </c>
      <c r="O106" s="47">
        <f t="shared" ca="1" si="51"/>
        <v>22</v>
      </c>
      <c r="P106" s="47">
        <f t="shared" ca="1" si="34"/>
        <v>1</v>
      </c>
      <c r="Q106" s="47">
        <f t="shared" ca="1" si="52"/>
        <v>44</v>
      </c>
      <c r="R106" s="47" t="str">
        <f t="shared" ca="1" si="35"/>
        <v>SELL</v>
      </c>
      <c r="S106" s="47">
        <f t="shared" ca="1" si="36"/>
        <v>0</v>
      </c>
      <c r="T106" s="47">
        <f t="shared" ca="1" si="37"/>
        <v>0</v>
      </c>
      <c r="U106" s="47">
        <f t="shared" ca="1" si="53"/>
        <v>12</v>
      </c>
      <c r="V106" s="47">
        <f t="shared" ca="1" si="38"/>
        <v>0</v>
      </c>
      <c r="W106" s="47">
        <f t="shared" ca="1" si="54"/>
        <v>51</v>
      </c>
      <c r="X106" s="47" t="str">
        <f t="shared" ca="1" si="39"/>
        <v>COVER</v>
      </c>
      <c r="Y106" s="47">
        <f t="shared" ca="1" si="40"/>
        <v>0</v>
      </c>
      <c r="Z106" s="47">
        <f ca="1">IF(AND(S106=$A$31,O106&lt;1),0,S106)</f>
        <v>0</v>
      </c>
      <c r="AA106" s="47">
        <f ca="1">IF(AND(Y106=$A$30,U106&lt;1),0,Y106)</f>
        <v>0</v>
      </c>
      <c r="AB106" s="47" t="str">
        <f t="shared" ca="1" si="41"/>
        <v/>
      </c>
      <c r="AC106" s="47" t="str">
        <f t="shared" ca="1" si="42"/>
        <v/>
      </c>
      <c r="AD106" s="47" t="str">
        <f t="shared" ca="1" si="43"/>
        <v/>
      </c>
      <c r="AE106" s="47" t="str">
        <f t="shared" ca="1" si="44"/>
        <v/>
      </c>
      <c r="AF106" s="47" t="str">
        <f t="shared" ca="1" si="45"/>
        <v/>
      </c>
      <c r="AG106" s="47" t="str">
        <f t="shared" ca="1" si="46"/>
        <v/>
      </c>
      <c r="AH106" s="47" t="str">
        <f t="shared" ca="1" si="47"/>
        <v/>
      </c>
      <c r="AI106" s="47" t="str">
        <f t="shared" ca="1" si="48"/>
        <v/>
      </c>
      <c r="AJ106" s="47">
        <f t="shared" ca="1" si="49"/>
        <v>0</v>
      </c>
      <c r="AK106" s="47">
        <f t="shared" ca="1" si="55"/>
        <v>14</v>
      </c>
      <c r="AL106" s="47">
        <f t="shared" ca="1" si="50"/>
        <v>0</v>
      </c>
      <c r="AM106" s="47">
        <f t="shared" ca="1" si="56"/>
        <v>14</v>
      </c>
      <c r="AN106" s="47" t="str">
        <f ca="1">IF(OR(AG106&lt;&gt;"",AI106&lt;&gt;""),E106,"")</f>
        <v/>
      </c>
      <c r="AO106" s="47" t="str">
        <f ca="1">IF(OR(AG106&lt;&gt;"",AI106&lt;&gt;""),F106,"")</f>
        <v/>
      </c>
      <c r="AP106" s="38" t="str">
        <f ca="1">IF(OR(AG106&lt;&gt;"",AI106&lt;&gt;""),D106,"")</f>
        <v/>
      </c>
      <c r="AQ106" s="31"/>
    </row>
    <row r="107" spans="3:43" x14ac:dyDescent="0.3">
      <c r="C107" s="35">
        <f ca="1">INDIRECT($AT$3&amp;$AT$4)</f>
        <v>106</v>
      </c>
      <c r="D107" s="37">
        <f ca="1">VLOOKUP(C107,INDIRECT($AT$3&amp;$AT$5),4,FALSE)</f>
        <v>41428</v>
      </c>
      <c r="E107" s="11">
        <f ca="1">VLOOKUP(C107,INDIRECT($AU$3&amp;$AT$5),10,FALSE)</f>
        <v>689.15</v>
      </c>
      <c r="F107" s="11">
        <f ca="1">VLOOKUP(C107,INDIRECT($AT$3&amp;$AT$5),10,FALSE)</f>
        <v>869.05</v>
      </c>
      <c r="G107" s="41">
        <f t="shared" ca="1" si="30"/>
        <v>0.79299234796617002</v>
      </c>
      <c r="H107" s="41">
        <f t="shared" ca="1" si="31"/>
        <v>0.78078763771987902</v>
      </c>
      <c r="I107" s="43">
        <f t="shared" ca="1" si="32"/>
        <v>7.4212314210077845E-3</v>
      </c>
      <c r="J107" s="41">
        <f t="shared" ca="1" si="57"/>
        <v>0.78820886914088684</v>
      </c>
      <c r="K107" s="41">
        <f t="shared" ca="1" si="58"/>
        <v>0.77336640629887121</v>
      </c>
      <c r="L107" s="45" t="str">
        <f ca="1">IF(C107-1&gt;=$A$2,IF(G107&gt;J107,$A$28,IF(G107&lt;K107,$A$29,"")),"")</f>
        <v>SHORT</v>
      </c>
      <c r="M107" s="48" t="str">
        <f ca="1">IF(C107-1&gt;=$A$2,IF(G107&lt;H107,$A$30,IF(G107&gt;H107,$A$31,"")),"")</f>
        <v>SELL</v>
      </c>
      <c r="N107" s="47">
        <f t="shared" ca="1" si="33"/>
        <v>0</v>
      </c>
      <c r="O107" s="47">
        <f t="shared" ca="1" si="51"/>
        <v>22</v>
      </c>
      <c r="P107" s="47">
        <f t="shared" ca="1" si="34"/>
        <v>1</v>
      </c>
      <c r="Q107" s="47">
        <f t="shared" ca="1" si="52"/>
        <v>45</v>
      </c>
      <c r="R107" s="47" t="str">
        <f t="shared" ca="1" si="35"/>
        <v>SELL</v>
      </c>
      <c r="S107" s="47">
        <f t="shared" ca="1" si="36"/>
        <v>0</v>
      </c>
      <c r="T107" s="47">
        <f t="shared" ca="1" si="37"/>
        <v>1</v>
      </c>
      <c r="U107" s="47">
        <f t="shared" ca="1" si="53"/>
        <v>13</v>
      </c>
      <c r="V107" s="47">
        <f t="shared" ca="1" si="38"/>
        <v>0</v>
      </c>
      <c r="W107" s="47">
        <f t="shared" ca="1" si="54"/>
        <v>51</v>
      </c>
      <c r="X107" s="47" t="str">
        <f t="shared" ca="1" si="39"/>
        <v>SHORT</v>
      </c>
      <c r="Y107" s="47" t="str">
        <f t="shared" ca="1" si="40"/>
        <v>SHORT</v>
      </c>
      <c r="Z107" s="47">
        <f ca="1">IF(AND(S107=$A$31,O107&lt;1),0,S107)</f>
        <v>0</v>
      </c>
      <c r="AA107" s="47" t="str">
        <f ca="1">IF(AND(Y107=$A$30,U107&lt;1),0,Y107)</f>
        <v>SHORT</v>
      </c>
      <c r="AB107" s="47" t="str">
        <f t="shared" ca="1" si="41"/>
        <v/>
      </c>
      <c r="AC107" s="47" t="str">
        <f t="shared" ca="1" si="42"/>
        <v/>
      </c>
      <c r="AD107" s="47" t="str">
        <f t="shared" ca="1" si="43"/>
        <v>SHORT</v>
      </c>
      <c r="AE107" s="47" t="str">
        <f t="shared" ca="1" si="44"/>
        <v/>
      </c>
      <c r="AF107" s="47">
        <f t="shared" ca="1" si="45"/>
        <v>15</v>
      </c>
      <c r="AG107" s="47" t="str">
        <f t="shared" ca="1" si="46"/>
        <v>SHORT</v>
      </c>
      <c r="AH107" s="47" t="str">
        <f t="shared" ca="1" si="47"/>
        <v/>
      </c>
      <c r="AI107" s="47" t="str">
        <f t="shared" ca="1" si="48"/>
        <v/>
      </c>
      <c r="AJ107" s="47">
        <f t="shared" ca="1" si="49"/>
        <v>1</v>
      </c>
      <c r="AK107" s="47">
        <f t="shared" ca="1" si="55"/>
        <v>15</v>
      </c>
      <c r="AL107" s="47">
        <f t="shared" ca="1" si="50"/>
        <v>0</v>
      </c>
      <c r="AM107" s="47">
        <f t="shared" ca="1" si="56"/>
        <v>14</v>
      </c>
      <c r="AN107" s="47">
        <f ca="1">IF(OR(AG107&lt;&gt;"",AI107&lt;&gt;""),E107,"")</f>
        <v>689.15</v>
      </c>
      <c r="AO107" s="47">
        <f ca="1">IF(OR(AG107&lt;&gt;"",AI107&lt;&gt;""),F107,"")</f>
        <v>869.05</v>
      </c>
      <c r="AP107" s="38">
        <f ca="1">IF(OR(AG107&lt;&gt;"",AI107&lt;&gt;""),D107,"")</f>
        <v>41428</v>
      </c>
      <c r="AQ107" s="31"/>
    </row>
    <row r="108" spans="3:43" x14ac:dyDescent="0.3">
      <c r="C108" s="35">
        <f ca="1">INDIRECT($AT$3&amp;$AT$4)</f>
        <v>107</v>
      </c>
      <c r="D108" s="37">
        <f ca="1">VLOOKUP(C108,INDIRECT($AT$3&amp;$AT$5),4,FALSE)</f>
        <v>41429</v>
      </c>
      <c r="E108" s="11">
        <f ca="1">VLOOKUP(C108,INDIRECT($AU$3&amp;$AT$5),10,FALSE)</f>
        <v>683.05</v>
      </c>
      <c r="F108" s="11">
        <f ca="1">VLOOKUP(C108,INDIRECT($AT$3&amp;$AT$5),10,FALSE)</f>
        <v>854.2</v>
      </c>
      <c r="G108" s="41">
        <f t="shared" ca="1" si="30"/>
        <v>0.79963708733317718</v>
      </c>
      <c r="H108" s="41">
        <f t="shared" ca="1" si="31"/>
        <v>0.78228562947520208</v>
      </c>
      <c r="I108" s="43">
        <f t="shared" ca="1" si="32"/>
        <v>9.5076621826094831E-3</v>
      </c>
      <c r="J108" s="41">
        <f t="shared" ca="1" si="57"/>
        <v>0.79179329165781154</v>
      </c>
      <c r="K108" s="41">
        <f t="shared" ca="1" si="58"/>
        <v>0.77277796729259263</v>
      </c>
      <c r="L108" s="45" t="str">
        <f ca="1">IF(C108-1&gt;=$A$2,IF(G108&gt;J108,$A$28,IF(G108&lt;K108,$A$29,"")),"")</f>
        <v>SHORT</v>
      </c>
      <c r="M108" s="48" t="str">
        <f ca="1">IF(C108-1&gt;=$A$2,IF(G108&lt;H108,$A$30,IF(G108&gt;H108,$A$31,"")),"")</f>
        <v>SELL</v>
      </c>
      <c r="N108" s="47">
        <f t="shared" ca="1" si="33"/>
        <v>0</v>
      </c>
      <c r="O108" s="47">
        <f t="shared" ca="1" si="51"/>
        <v>22</v>
      </c>
      <c r="P108" s="47">
        <f t="shared" ca="1" si="34"/>
        <v>1</v>
      </c>
      <c r="Q108" s="47">
        <f t="shared" ca="1" si="52"/>
        <v>46</v>
      </c>
      <c r="R108" s="47" t="str">
        <f t="shared" ca="1" si="35"/>
        <v>SELL</v>
      </c>
      <c r="S108" s="47">
        <f t="shared" ca="1" si="36"/>
        <v>0</v>
      </c>
      <c r="T108" s="47">
        <f t="shared" ca="1" si="37"/>
        <v>1</v>
      </c>
      <c r="U108" s="47">
        <f t="shared" ca="1" si="53"/>
        <v>14</v>
      </c>
      <c r="V108" s="47">
        <f t="shared" ca="1" si="38"/>
        <v>0</v>
      </c>
      <c r="W108" s="47">
        <f t="shared" ca="1" si="54"/>
        <v>51</v>
      </c>
      <c r="X108" s="47" t="str">
        <f t="shared" ca="1" si="39"/>
        <v>SHORT</v>
      </c>
      <c r="Y108" s="47">
        <f t="shared" ca="1" si="40"/>
        <v>0</v>
      </c>
      <c r="Z108" s="47">
        <f ca="1">IF(AND(S108=$A$31,O108&lt;1),0,S108)</f>
        <v>0</v>
      </c>
      <c r="AA108" s="47">
        <f ca="1">IF(AND(Y108=$A$30,U108&lt;1),0,Y108)</f>
        <v>0</v>
      </c>
      <c r="AB108" s="47" t="str">
        <f t="shared" ca="1" si="41"/>
        <v/>
      </c>
      <c r="AC108" s="47" t="str">
        <f t="shared" ca="1" si="42"/>
        <v/>
      </c>
      <c r="AD108" s="47" t="str">
        <f t="shared" ca="1" si="43"/>
        <v/>
      </c>
      <c r="AE108" s="47" t="str">
        <f t="shared" ca="1" si="44"/>
        <v/>
      </c>
      <c r="AF108" s="47" t="str">
        <f t="shared" ca="1" si="45"/>
        <v/>
      </c>
      <c r="AG108" s="47" t="str">
        <f t="shared" ca="1" si="46"/>
        <v/>
      </c>
      <c r="AH108" s="47" t="str">
        <f t="shared" ca="1" si="47"/>
        <v/>
      </c>
      <c r="AI108" s="47" t="str">
        <f t="shared" ca="1" si="48"/>
        <v/>
      </c>
      <c r="AJ108" s="47">
        <f t="shared" ca="1" si="49"/>
        <v>0</v>
      </c>
      <c r="AK108" s="47">
        <f t="shared" ca="1" si="55"/>
        <v>15</v>
      </c>
      <c r="AL108" s="47">
        <f t="shared" ca="1" si="50"/>
        <v>0</v>
      </c>
      <c r="AM108" s="47">
        <f t="shared" ca="1" si="56"/>
        <v>14</v>
      </c>
      <c r="AN108" s="47" t="str">
        <f ca="1">IF(OR(AG108&lt;&gt;"",AI108&lt;&gt;""),E108,"")</f>
        <v/>
      </c>
      <c r="AO108" s="47" t="str">
        <f ca="1">IF(OR(AG108&lt;&gt;"",AI108&lt;&gt;""),F108,"")</f>
        <v/>
      </c>
      <c r="AP108" s="38" t="str">
        <f ca="1">IF(OR(AG108&lt;&gt;"",AI108&lt;&gt;""),D108,"")</f>
        <v/>
      </c>
      <c r="AQ108" s="31"/>
    </row>
    <row r="109" spans="3:43" x14ac:dyDescent="0.3">
      <c r="C109" s="35">
        <f ca="1">INDIRECT($AT$3&amp;$AT$4)</f>
        <v>108</v>
      </c>
      <c r="D109" s="37">
        <f ca="1">VLOOKUP(C109,INDIRECT($AT$3&amp;$AT$5),4,FALSE)</f>
        <v>41430</v>
      </c>
      <c r="E109" s="11">
        <f ca="1">VLOOKUP(C109,INDIRECT($AU$3&amp;$AT$5),10,FALSE)</f>
        <v>687.95</v>
      </c>
      <c r="F109" s="11">
        <f ca="1">VLOOKUP(C109,INDIRECT($AT$3&amp;$AT$5),10,FALSE)</f>
        <v>843.95</v>
      </c>
      <c r="G109" s="41">
        <f t="shared" ca="1" si="30"/>
        <v>0.8151549262397062</v>
      </c>
      <c r="H109" s="41">
        <f t="shared" ca="1" si="31"/>
        <v>0.78562698196470571</v>
      </c>
      <c r="I109" s="43">
        <f t="shared" ca="1" si="32"/>
        <v>1.4071282349173484E-2</v>
      </c>
      <c r="J109" s="41">
        <f t="shared" ca="1" si="57"/>
        <v>0.79969826431387914</v>
      </c>
      <c r="K109" s="41">
        <f t="shared" ca="1" si="58"/>
        <v>0.77155569961553228</v>
      </c>
      <c r="L109" s="45" t="str">
        <f ca="1">IF(C109-1&gt;=$A$2,IF(G109&gt;J109,$A$28,IF(G109&lt;K109,$A$29,"")),"")</f>
        <v>SHORT</v>
      </c>
      <c r="M109" s="48" t="str">
        <f ca="1">IF(C109-1&gt;=$A$2,IF(G109&lt;H109,$A$30,IF(G109&gt;H109,$A$31,"")),"")</f>
        <v>SELL</v>
      </c>
      <c r="N109" s="47">
        <f t="shared" ca="1" si="33"/>
        <v>0</v>
      </c>
      <c r="O109" s="47">
        <f t="shared" ca="1" si="51"/>
        <v>22</v>
      </c>
      <c r="P109" s="47">
        <f t="shared" ca="1" si="34"/>
        <v>1</v>
      </c>
      <c r="Q109" s="47">
        <f t="shared" ca="1" si="52"/>
        <v>47</v>
      </c>
      <c r="R109" s="47" t="str">
        <f t="shared" ca="1" si="35"/>
        <v>SELL</v>
      </c>
      <c r="S109" s="47">
        <f t="shared" ca="1" si="36"/>
        <v>0</v>
      </c>
      <c r="T109" s="47">
        <f t="shared" ca="1" si="37"/>
        <v>1</v>
      </c>
      <c r="U109" s="47">
        <f t="shared" ca="1" si="53"/>
        <v>15</v>
      </c>
      <c r="V109" s="47">
        <f t="shared" ca="1" si="38"/>
        <v>0</v>
      </c>
      <c r="W109" s="47">
        <f t="shared" ca="1" si="54"/>
        <v>51</v>
      </c>
      <c r="X109" s="47" t="str">
        <f t="shared" ca="1" si="39"/>
        <v>SHORT</v>
      </c>
      <c r="Y109" s="47">
        <f t="shared" ca="1" si="40"/>
        <v>0</v>
      </c>
      <c r="Z109" s="47">
        <f ca="1">IF(AND(S109=$A$31,O109&lt;1),0,S109)</f>
        <v>0</v>
      </c>
      <c r="AA109" s="47">
        <f ca="1">IF(AND(Y109=$A$30,U109&lt;1),0,Y109)</f>
        <v>0</v>
      </c>
      <c r="AB109" s="47" t="str">
        <f t="shared" ca="1" si="41"/>
        <v/>
      </c>
      <c r="AC109" s="47" t="str">
        <f t="shared" ca="1" si="42"/>
        <v/>
      </c>
      <c r="AD109" s="47" t="str">
        <f t="shared" ca="1" si="43"/>
        <v/>
      </c>
      <c r="AE109" s="47" t="str">
        <f t="shared" ca="1" si="44"/>
        <v/>
      </c>
      <c r="AF109" s="47" t="str">
        <f t="shared" ca="1" si="45"/>
        <v/>
      </c>
      <c r="AG109" s="47" t="str">
        <f t="shared" ca="1" si="46"/>
        <v/>
      </c>
      <c r="AH109" s="47" t="str">
        <f t="shared" ca="1" si="47"/>
        <v/>
      </c>
      <c r="AI109" s="47" t="str">
        <f t="shared" ca="1" si="48"/>
        <v/>
      </c>
      <c r="AJ109" s="47">
        <f t="shared" ca="1" si="49"/>
        <v>0</v>
      </c>
      <c r="AK109" s="47">
        <f t="shared" ca="1" si="55"/>
        <v>15</v>
      </c>
      <c r="AL109" s="47">
        <f t="shared" ca="1" si="50"/>
        <v>0</v>
      </c>
      <c r="AM109" s="47">
        <f t="shared" ca="1" si="56"/>
        <v>14</v>
      </c>
      <c r="AN109" s="47" t="str">
        <f ca="1">IF(OR(AG109&lt;&gt;"",AI109&lt;&gt;""),E109,"")</f>
        <v/>
      </c>
      <c r="AO109" s="47" t="str">
        <f ca="1">IF(OR(AG109&lt;&gt;"",AI109&lt;&gt;""),F109,"")</f>
        <v/>
      </c>
      <c r="AP109" s="38" t="str">
        <f ca="1">IF(OR(AG109&lt;&gt;"",AI109&lt;&gt;""),D109,"")</f>
        <v/>
      </c>
      <c r="AQ109" s="31"/>
    </row>
    <row r="110" spans="3:43" x14ac:dyDescent="0.3">
      <c r="C110" s="35">
        <f ca="1">INDIRECT($AT$3&amp;$AT$4)</f>
        <v>109</v>
      </c>
      <c r="D110" s="37">
        <f ca="1">VLOOKUP(C110,INDIRECT($AT$3&amp;$AT$5),4,FALSE)</f>
        <v>41431</v>
      </c>
      <c r="E110" s="11">
        <f ca="1">VLOOKUP(C110,INDIRECT($AU$3&amp;$AT$5),10,FALSE)</f>
        <v>682.2</v>
      </c>
      <c r="F110" s="11">
        <f ca="1">VLOOKUP(C110,INDIRECT($AT$3&amp;$AT$5),10,FALSE)</f>
        <v>845</v>
      </c>
      <c r="G110" s="41">
        <f t="shared" ca="1" si="30"/>
        <v>0.8073372781065089</v>
      </c>
      <c r="H110" s="41">
        <f t="shared" ca="1" si="31"/>
        <v>0.78900921777513522</v>
      </c>
      <c r="I110" s="43">
        <f t="shared" ca="1" si="32"/>
        <v>1.4878204063362471E-2</v>
      </c>
      <c r="J110" s="41">
        <f t="shared" ca="1" si="57"/>
        <v>0.80388742183849771</v>
      </c>
      <c r="K110" s="41">
        <f t="shared" ca="1" si="58"/>
        <v>0.77413101371177273</v>
      </c>
      <c r="L110" s="45" t="str">
        <f ca="1">IF(C110-1&gt;=$A$2,IF(G110&gt;J110,$A$28,IF(G110&lt;K110,$A$29,"")),"")</f>
        <v>SHORT</v>
      </c>
      <c r="M110" s="48" t="str">
        <f ca="1">IF(C110-1&gt;=$A$2,IF(G110&lt;H110,$A$30,IF(G110&gt;H110,$A$31,"")),"")</f>
        <v>SELL</v>
      </c>
      <c r="N110" s="47">
        <f t="shared" ca="1" si="33"/>
        <v>0</v>
      </c>
      <c r="O110" s="47">
        <f t="shared" ca="1" si="51"/>
        <v>22</v>
      </c>
      <c r="P110" s="47">
        <f t="shared" ca="1" si="34"/>
        <v>1</v>
      </c>
      <c r="Q110" s="47">
        <f t="shared" ca="1" si="52"/>
        <v>48</v>
      </c>
      <c r="R110" s="47" t="str">
        <f t="shared" ca="1" si="35"/>
        <v>SELL</v>
      </c>
      <c r="S110" s="47">
        <f t="shared" ca="1" si="36"/>
        <v>0</v>
      </c>
      <c r="T110" s="47">
        <f t="shared" ca="1" si="37"/>
        <v>1</v>
      </c>
      <c r="U110" s="47">
        <f t="shared" ca="1" si="53"/>
        <v>16</v>
      </c>
      <c r="V110" s="47">
        <f t="shared" ca="1" si="38"/>
        <v>0</v>
      </c>
      <c r="W110" s="47">
        <f t="shared" ca="1" si="54"/>
        <v>51</v>
      </c>
      <c r="X110" s="47" t="str">
        <f t="shared" ca="1" si="39"/>
        <v>SHORT</v>
      </c>
      <c r="Y110" s="47">
        <f t="shared" ca="1" si="40"/>
        <v>0</v>
      </c>
      <c r="Z110" s="47">
        <f ca="1">IF(AND(S110=$A$31,O110&lt;1),0,S110)</f>
        <v>0</v>
      </c>
      <c r="AA110" s="47">
        <f ca="1">IF(AND(Y110=$A$30,U110&lt;1),0,Y110)</f>
        <v>0</v>
      </c>
      <c r="AB110" s="47" t="str">
        <f t="shared" ca="1" si="41"/>
        <v/>
      </c>
      <c r="AC110" s="47" t="str">
        <f t="shared" ca="1" si="42"/>
        <v/>
      </c>
      <c r="AD110" s="47" t="str">
        <f t="shared" ca="1" si="43"/>
        <v/>
      </c>
      <c r="AE110" s="47" t="str">
        <f t="shared" ca="1" si="44"/>
        <v/>
      </c>
      <c r="AF110" s="47" t="str">
        <f t="shared" ca="1" si="45"/>
        <v/>
      </c>
      <c r="AG110" s="47" t="str">
        <f t="shared" ca="1" si="46"/>
        <v/>
      </c>
      <c r="AH110" s="47" t="str">
        <f t="shared" ca="1" si="47"/>
        <v/>
      </c>
      <c r="AI110" s="47" t="str">
        <f t="shared" ca="1" si="48"/>
        <v/>
      </c>
      <c r="AJ110" s="47">
        <f t="shared" ca="1" si="49"/>
        <v>0</v>
      </c>
      <c r="AK110" s="47">
        <f t="shared" ca="1" si="55"/>
        <v>15</v>
      </c>
      <c r="AL110" s="47">
        <f t="shared" ca="1" si="50"/>
        <v>0</v>
      </c>
      <c r="AM110" s="47">
        <f t="shared" ca="1" si="56"/>
        <v>14</v>
      </c>
      <c r="AN110" s="47" t="str">
        <f ca="1">IF(OR(AG110&lt;&gt;"",AI110&lt;&gt;""),E110,"")</f>
        <v/>
      </c>
      <c r="AO110" s="47" t="str">
        <f ca="1">IF(OR(AG110&lt;&gt;"",AI110&lt;&gt;""),F110,"")</f>
        <v/>
      </c>
      <c r="AP110" s="38" t="str">
        <f ca="1">IF(OR(AG110&lt;&gt;"",AI110&lt;&gt;""),D110,"")</f>
        <v/>
      </c>
      <c r="AQ110" s="31"/>
    </row>
    <row r="111" spans="3:43" x14ac:dyDescent="0.3">
      <c r="C111" s="35">
        <f ca="1">INDIRECT($AT$3&amp;$AT$4)</f>
        <v>110</v>
      </c>
      <c r="D111" s="37">
        <f ca="1">VLOOKUP(C111,INDIRECT($AT$3&amp;$AT$5),4,FALSE)</f>
        <v>41432</v>
      </c>
      <c r="E111" s="11">
        <f ca="1">VLOOKUP(C111,INDIRECT($AU$3&amp;$AT$5),10,FALSE)</f>
        <v>676.15</v>
      </c>
      <c r="F111" s="11">
        <f ca="1">VLOOKUP(C111,INDIRECT($AT$3&amp;$AT$5),10,FALSE)</f>
        <v>839.35</v>
      </c>
      <c r="G111" s="41">
        <f t="shared" ca="1" si="30"/>
        <v>0.80556382915351155</v>
      </c>
      <c r="H111" s="41">
        <f t="shared" ca="1" si="31"/>
        <v>0.79215817284434098</v>
      </c>
      <c r="I111" s="43">
        <f t="shared" ca="1" si="32"/>
        <v>1.4697286864763858E-2</v>
      </c>
      <c r="J111" s="41">
        <f t="shared" ca="1" si="57"/>
        <v>0.80685545970910488</v>
      </c>
      <c r="K111" s="41">
        <f t="shared" ca="1" si="58"/>
        <v>0.77746088597957708</v>
      </c>
      <c r="L111" s="45" t="str">
        <f ca="1">IF(C111-1&gt;=$A$2,IF(G111&gt;J111,$A$28,IF(G111&lt;K111,$A$29,"")),"")</f>
        <v/>
      </c>
      <c r="M111" s="48" t="str">
        <f ca="1">IF(C111-1&gt;=$A$2,IF(G111&lt;H111,$A$30,IF(G111&gt;H111,$A$31,"")),"")</f>
        <v>SELL</v>
      </c>
      <c r="N111" s="47">
        <f t="shared" ca="1" si="33"/>
        <v>0</v>
      </c>
      <c r="O111" s="47">
        <f t="shared" ca="1" si="51"/>
        <v>22</v>
      </c>
      <c r="P111" s="47">
        <f t="shared" ca="1" si="34"/>
        <v>1</v>
      </c>
      <c r="Q111" s="47">
        <f t="shared" ca="1" si="52"/>
        <v>49</v>
      </c>
      <c r="R111" s="47" t="str">
        <f t="shared" ca="1" si="35"/>
        <v>SELL</v>
      </c>
      <c r="S111" s="47">
        <f t="shared" ca="1" si="36"/>
        <v>0</v>
      </c>
      <c r="T111" s="47">
        <f t="shared" ca="1" si="37"/>
        <v>0</v>
      </c>
      <c r="U111" s="47">
        <f t="shared" ca="1" si="53"/>
        <v>16</v>
      </c>
      <c r="V111" s="47">
        <f t="shared" ca="1" si="38"/>
        <v>0</v>
      </c>
      <c r="W111" s="47">
        <f t="shared" ca="1" si="54"/>
        <v>51</v>
      </c>
      <c r="X111" s="47" t="str">
        <f t="shared" ca="1" si="39"/>
        <v>SHORT</v>
      </c>
      <c r="Y111" s="47">
        <f t="shared" ca="1" si="40"/>
        <v>0</v>
      </c>
      <c r="Z111" s="47">
        <f ca="1">IF(AND(S111=$A$31,O111&lt;1),0,S111)</f>
        <v>0</v>
      </c>
      <c r="AA111" s="47">
        <f ca="1">IF(AND(Y111=$A$30,U111&lt;1),0,Y111)</f>
        <v>0</v>
      </c>
      <c r="AB111" s="47" t="str">
        <f t="shared" ca="1" si="41"/>
        <v/>
      </c>
      <c r="AC111" s="47" t="str">
        <f t="shared" ca="1" si="42"/>
        <v/>
      </c>
      <c r="AD111" s="47" t="str">
        <f t="shared" ca="1" si="43"/>
        <v/>
      </c>
      <c r="AE111" s="47" t="str">
        <f t="shared" ca="1" si="44"/>
        <v/>
      </c>
      <c r="AF111" s="47" t="str">
        <f t="shared" ca="1" si="45"/>
        <v/>
      </c>
      <c r="AG111" s="47" t="str">
        <f t="shared" ca="1" si="46"/>
        <v/>
      </c>
      <c r="AH111" s="47" t="str">
        <f t="shared" ca="1" si="47"/>
        <v/>
      </c>
      <c r="AI111" s="47" t="str">
        <f t="shared" ca="1" si="48"/>
        <v/>
      </c>
      <c r="AJ111" s="47">
        <f t="shared" ca="1" si="49"/>
        <v>0</v>
      </c>
      <c r="AK111" s="47">
        <f t="shared" ca="1" si="55"/>
        <v>15</v>
      </c>
      <c r="AL111" s="47">
        <f t="shared" ca="1" si="50"/>
        <v>0</v>
      </c>
      <c r="AM111" s="47">
        <f t="shared" ca="1" si="56"/>
        <v>14</v>
      </c>
      <c r="AN111" s="47" t="str">
        <f ca="1">IF(OR(AG111&lt;&gt;"",AI111&lt;&gt;""),E111,"")</f>
        <v/>
      </c>
      <c r="AO111" s="47" t="str">
        <f ca="1">IF(OR(AG111&lt;&gt;"",AI111&lt;&gt;""),F111,"")</f>
        <v/>
      </c>
      <c r="AP111" s="38" t="str">
        <f ca="1">IF(OR(AG111&lt;&gt;"",AI111&lt;&gt;""),D111,"")</f>
        <v/>
      </c>
      <c r="AQ111" s="31"/>
    </row>
    <row r="112" spans="3:43" x14ac:dyDescent="0.3">
      <c r="C112" s="35">
        <f ca="1">INDIRECT($AT$3&amp;$AT$4)</f>
        <v>111</v>
      </c>
      <c r="D112" s="37">
        <f ca="1">VLOOKUP(C112,INDIRECT($AT$3&amp;$AT$5),4,FALSE)</f>
        <v>41435</v>
      </c>
      <c r="E112" s="11">
        <f ca="1">VLOOKUP(C112,INDIRECT($AU$3&amp;$AT$5),10,FALSE)</f>
        <v>676.35</v>
      </c>
      <c r="F112" s="11">
        <f ca="1">VLOOKUP(C112,INDIRECT($AT$3&amp;$AT$5),10,FALSE)</f>
        <v>852.6</v>
      </c>
      <c r="G112" s="41">
        <f t="shared" ca="1" si="30"/>
        <v>0.79327938071780435</v>
      </c>
      <c r="H112" s="41">
        <f t="shared" ca="1" si="31"/>
        <v>0.79455765475689599</v>
      </c>
      <c r="I112" s="43">
        <f t="shared" ca="1" si="32"/>
        <v>1.2313371465216005E-2</v>
      </c>
      <c r="J112" s="41">
        <f t="shared" ca="1" si="57"/>
        <v>0.80687102622211204</v>
      </c>
      <c r="K112" s="41">
        <f t="shared" ca="1" si="58"/>
        <v>0.78224428329167994</v>
      </c>
      <c r="L112" s="45" t="str">
        <f ca="1">IF(C112-1&gt;=$A$2,IF(G112&gt;J112,$A$28,IF(G112&lt;K112,$A$29,"")),"")</f>
        <v/>
      </c>
      <c r="M112" s="48" t="str">
        <f ca="1">IF(C112-1&gt;=$A$2,IF(G112&lt;H112,$A$30,IF(G112&gt;H112,$A$31,"")),"")</f>
        <v>COVER</v>
      </c>
      <c r="N112" s="47">
        <f t="shared" ca="1" si="33"/>
        <v>0</v>
      </c>
      <c r="O112" s="47">
        <f t="shared" ca="1" si="51"/>
        <v>22</v>
      </c>
      <c r="P112" s="47">
        <f t="shared" ca="1" si="34"/>
        <v>0</v>
      </c>
      <c r="Q112" s="47">
        <f t="shared" ca="1" si="52"/>
        <v>49</v>
      </c>
      <c r="R112" s="47" t="str">
        <f t="shared" ca="1" si="35"/>
        <v>SELL</v>
      </c>
      <c r="S112" s="47">
        <f t="shared" ca="1" si="36"/>
        <v>0</v>
      </c>
      <c r="T112" s="47">
        <f t="shared" ca="1" si="37"/>
        <v>0</v>
      </c>
      <c r="U112" s="47">
        <f t="shared" ca="1" si="53"/>
        <v>16</v>
      </c>
      <c r="V112" s="47">
        <f t="shared" ca="1" si="38"/>
        <v>1</v>
      </c>
      <c r="W112" s="47">
        <f t="shared" ca="1" si="54"/>
        <v>52</v>
      </c>
      <c r="X112" s="47" t="str">
        <f t="shared" ca="1" si="39"/>
        <v>COVER</v>
      </c>
      <c r="Y112" s="47" t="str">
        <f t="shared" ca="1" si="40"/>
        <v>COVER</v>
      </c>
      <c r="Z112" s="47">
        <f ca="1">IF(AND(S112=$A$31,O112&lt;1),0,S112)</f>
        <v>0</v>
      </c>
      <c r="AA112" s="47" t="str">
        <f ca="1">IF(AND(Y112=$A$30,U112&lt;1),0,Y112)</f>
        <v>COVER</v>
      </c>
      <c r="AB112" s="47" t="str">
        <f t="shared" ca="1" si="41"/>
        <v/>
      </c>
      <c r="AC112" s="47" t="str">
        <f t="shared" ca="1" si="42"/>
        <v/>
      </c>
      <c r="AD112" s="47" t="str">
        <f t="shared" ca="1" si="43"/>
        <v/>
      </c>
      <c r="AE112" s="47" t="str">
        <f t="shared" ca="1" si="44"/>
        <v>COVER</v>
      </c>
      <c r="AF112" s="47" t="str">
        <f t="shared" ca="1" si="45"/>
        <v/>
      </c>
      <c r="AG112" s="47" t="str">
        <f t="shared" ca="1" si="46"/>
        <v/>
      </c>
      <c r="AH112" s="47">
        <f t="shared" ca="1" si="47"/>
        <v>15</v>
      </c>
      <c r="AI112" s="47" t="str">
        <f t="shared" ca="1" si="48"/>
        <v>COVER</v>
      </c>
      <c r="AJ112" s="47">
        <f t="shared" ca="1" si="49"/>
        <v>0</v>
      </c>
      <c r="AK112" s="47">
        <f t="shared" ca="1" si="55"/>
        <v>15</v>
      </c>
      <c r="AL112" s="47">
        <f t="shared" ca="1" si="50"/>
        <v>1</v>
      </c>
      <c r="AM112" s="47">
        <f t="shared" ca="1" si="56"/>
        <v>15</v>
      </c>
      <c r="AN112" s="47">
        <f ca="1">IF(OR(AG112&lt;&gt;"",AI112&lt;&gt;""),E112,"")</f>
        <v>676.35</v>
      </c>
      <c r="AO112" s="47">
        <f ca="1">IF(OR(AG112&lt;&gt;"",AI112&lt;&gt;""),F112,"")</f>
        <v>852.6</v>
      </c>
      <c r="AP112" s="38">
        <f ca="1">IF(OR(AG112&lt;&gt;"",AI112&lt;&gt;""),D112,"")</f>
        <v>41435</v>
      </c>
      <c r="AQ112" s="31"/>
    </row>
    <row r="113" spans="3:43" x14ac:dyDescent="0.3">
      <c r="C113" s="35">
        <f ca="1">INDIRECT($AT$3&amp;$AT$4)</f>
        <v>112</v>
      </c>
      <c r="D113" s="37">
        <f ca="1">VLOOKUP(C113,INDIRECT($AT$3&amp;$AT$5),4,FALSE)</f>
        <v>41436</v>
      </c>
      <c r="E113" s="11">
        <f ca="1">VLOOKUP(C113,INDIRECT($AU$3&amp;$AT$5),10,FALSE)</f>
        <v>664.9</v>
      </c>
      <c r="F113" s="11">
        <f ca="1">VLOOKUP(C113,INDIRECT($AT$3&amp;$AT$5),10,FALSE)</f>
        <v>831.15</v>
      </c>
      <c r="G113" s="41">
        <f t="shared" ca="1" si="30"/>
        <v>0.79997593695482161</v>
      </c>
      <c r="H113" s="41">
        <f t="shared" ca="1" si="31"/>
        <v>0.79700578117688359</v>
      </c>
      <c r="I113" s="43">
        <f t="shared" ca="1" si="32"/>
        <v>1.0384814346229395E-2</v>
      </c>
      <c r="J113" s="41">
        <f t="shared" ca="1" si="57"/>
        <v>0.80739059552311299</v>
      </c>
      <c r="K113" s="41">
        <f t="shared" ca="1" si="58"/>
        <v>0.78662096683065419</v>
      </c>
      <c r="L113" s="45" t="str">
        <f ca="1">IF(C113-1&gt;=$A$2,IF(G113&gt;J113,$A$28,IF(G113&lt;K113,$A$29,"")),"")</f>
        <v/>
      </c>
      <c r="M113" s="48" t="str">
        <f ca="1">IF(C113-1&gt;=$A$2,IF(G113&lt;H113,$A$30,IF(G113&gt;H113,$A$31,"")),"")</f>
        <v>SELL</v>
      </c>
      <c r="N113" s="47">
        <f t="shared" ca="1" si="33"/>
        <v>0</v>
      </c>
      <c r="O113" s="47">
        <f t="shared" ca="1" si="51"/>
        <v>22</v>
      </c>
      <c r="P113" s="47">
        <f t="shared" ca="1" si="34"/>
        <v>1</v>
      </c>
      <c r="Q113" s="47">
        <f t="shared" ca="1" si="52"/>
        <v>50</v>
      </c>
      <c r="R113" s="47" t="str">
        <f t="shared" ca="1" si="35"/>
        <v>SELL</v>
      </c>
      <c r="S113" s="47">
        <f t="shared" ca="1" si="36"/>
        <v>0</v>
      </c>
      <c r="T113" s="47">
        <f t="shared" ca="1" si="37"/>
        <v>0</v>
      </c>
      <c r="U113" s="47">
        <f t="shared" ca="1" si="53"/>
        <v>16</v>
      </c>
      <c r="V113" s="47">
        <f t="shared" ca="1" si="38"/>
        <v>0</v>
      </c>
      <c r="W113" s="47">
        <f t="shared" ca="1" si="54"/>
        <v>52</v>
      </c>
      <c r="X113" s="47" t="str">
        <f t="shared" ca="1" si="39"/>
        <v>COVER</v>
      </c>
      <c r="Y113" s="47">
        <f t="shared" ca="1" si="40"/>
        <v>0</v>
      </c>
      <c r="Z113" s="47">
        <f ca="1">IF(AND(S113=$A$31,O113&lt;1),0,S113)</f>
        <v>0</v>
      </c>
      <c r="AA113" s="47">
        <f ca="1">IF(AND(Y113=$A$30,U113&lt;1),0,Y113)</f>
        <v>0</v>
      </c>
      <c r="AB113" s="47" t="str">
        <f t="shared" ca="1" si="41"/>
        <v/>
      </c>
      <c r="AC113" s="47" t="str">
        <f t="shared" ca="1" si="42"/>
        <v/>
      </c>
      <c r="AD113" s="47" t="str">
        <f t="shared" ca="1" si="43"/>
        <v/>
      </c>
      <c r="AE113" s="47" t="str">
        <f t="shared" ca="1" si="44"/>
        <v/>
      </c>
      <c r="AF113" s="47" t="str">
        <f t="shared" ca="1" si="45"/>
        <v/>
      </c>
      <c r="AG113" s="47" t="str">
        <f t="shared" ca="1" si="46"/>
        <v/>
      </c>
      <c r="AH113" s="47" t="str">
        <f t="shared" ca="1" si="47"/>
        <v/>
      </c>
      <c r="AI113" s="47" t="str">
        <f t="shared" ca="1" si="48"/>
        <v/>
      </c>
      <c r="AJ113" s="47">
        <f t="shared" ca="1" si="49"/>
        <v>0</v>
      </c>
      <c r="AK113" s="47">
        <f t="shared" ca="1" si="55"/>
        <v>15</v>
      </c>
      <c r="AL113" s="47">
        <f t="shared" ca="1" si="50"/>
        <v>0</v>
      </c>
      <c r="AM113" s="47">
        <f t="shared" ca="1" si="56"/>
        <v>15</v>
      </c>
      <c r="AN113" s="47" t="str">
        <f ca="1">IF(OR(AG113&lt;&gt;"",AI113&lt;&gt;""),E113,"")</f>
        <v/>
      </c>
      <c r="AO113" s="47" t="str">
        <f ca="1">IF(OR(AG113&lt;&gt;"",AI113&lt;&gt;""),F113,"")</f>
        <v/>
      </c>
      <c r="AP113" s="38" t="str">
        <f ca="1">IF(OR(AG113&lt;&gt;"",AI113&lt;&gt;""),D113,"")</f>
        <v/>
      </c>
      <c r="AQ113" s="31"/>
    </row>
    <row r="114" spans="3:43" x14ac:dyDescent="0.3">
      <c r="C114" s="35">
        <f ca="1">INDIRECT($AT$3&amp;$AT$4)</f>
        <v>113</v>
      </c>
      <c r="D114" s="37">
        <f ca="1">VLOOKUP(C114,INDIRECT($AT$3&amp;$AT$5),4,FALSE)</f>
        <v>41437</v>
      </c>
      <c r="E114" s="11">
        <f ca="1">VLOOKUP(C114,INDIRECT($AU$3&amp;$AT$5),10,FALSE)</f>
        <v>663.95</v>
      </c>
      <c r="F114" s="11">
        <f ca="1">VLOOKUP(C114,INDIRECT($AT$3&amp;$AT$5),10,FALSE)</f>
        <v>820.75</v>
      </c>
      <c r="G114" s="41">
        <f t="shared" ca="1" si="30"/>
        <v>0.80895522388059704</v>
      </c>
      <c r="H114" s="41">
        <f t="shared" ca="1" si="31"/>
        <v>0.79927300198897266</v>
      </c>
      <c r="I114" s="43">
        <f t="shared" ca="1" si="32"/>
        <v>1.0257831163883581E-2</v>
      </c>
      <c r="J114" s="41">
        <f t="shared" ca="1" si="57"/>
        <v>0.80953083315285623</v>
      </c>
      <c r="K114" s="41">
        <f t="shared" ca="1" si="58"/>
        <v>0.7890151708250891</v>
      </c>
      <c r="L114" s="45" t="str">
        <f ca="1">IF(C114-1&gt;=$A$2,IF(G114&gt;J114,$A$28,IF(G114&lt;K114,$A$29,"")),"")</f>
        <v/>
      </c>
      <c r="M114" s="48" t="str">
        <f ca="1">IF(C114-1&gt;=$A$2,IF(G114&lt;H114,$A$30,IF(G114&gt;H114,$A$31,"")),"")</f>
        <v>SELL</v>
      </c>
      <c r="N114" s="47">
        <f t="shared" ca="1" si="33"/>
        <v>0</v>
      </c>
      <c r="O114" s="47">
        <f t="shared" ca="1" si="51"/>
        <v>22</v>
      </c>
      <c r="P114" s="47">
        <f t="shared" ca="1" si="34"/>
        <v>1</v>
      </c>
      <c r="Q114" s="47">
        <f t="shared" ca="1" si="52"/>
        <v>51</v>
      </c>
      <c r="R114" s="47" t="str">
        <f t="shared" ca="1" si="35"/>
        <v>SELL</v>
      </c>
      <c r="S114" s="47">
        <f t="shared" ca="1" si="36"/>
        <v>0</v>
      </c>
      <c r="T114" s="47">
        <f t="shared" ca="1" si="37"/>
        <v>0</v>
      </c>
      <c r="U114" s="47">
        <f t="shared" ca="1" si="53"/>
        <v>16</v>
      </c>
      <c r="V114" s="47">
        <f t="shared" ca="1" si="38"/>
        <v>0</v>
      </c>
      <c r="W114" s="47">
        <f t="shared" ca="1" si="54"/>
        <v>52</v>
      </c>
      <c r="X114" s="47" t="str">
        <f t="shared" ca="1" si="39"/>
        <v>COVER</v>
      </c>
      <c r="Y114" s="47">
        <f t="shared" ca="1" si="40"/>
        <v>0</v>
      </c>
      <c r="Z114" s="47">
        <f ca="1">IF(AND(S114=$A$31,O114&lt;1),0,S114)</f>
        <v>0</v>
      </c>
      <c r="AA114" s="47">
        <f ca="1">IF(AND(Y114=$A$30,U114&lt;1),0,Y114)</f>
        <v>0</v>
      </c>
      <c r="AB114" s="47" t="str">
        <f t="shared" ca="1" si="41"/>
        <v/>
      </c>
      <c r="AC114" s="47" t="str">
        <f t="shared" ca="1" si="42"/>
        <v/>
      </c>
      <c r="AD114" s="47" t="str">
        <f t="shared" ca="1" si="43"/>
        <v/>
      </c>
      <c r="AE114" s="47" t="str">
        <f t="shared" ca="1" si="44"/>
        <v/>
      </c>
      <c r="AF114" s="47" t="str">
        <f t="shared" ca="1" si="45"/>
        <v/>
      </c>
      <c r="AG114" s="47" t="str">
        <f t="shared" ca="1" si="46"/>
        <v/>
      </c>
      <c r="AH114" s="47" t="str">
        <f t="shared" ca="1" si="47"/>
        <v/>
      </c>
      <c r="AI114" s="47" t="str">
        <f t="shared" ca="1" si="48"/>
        <v/>
      </c>
      <c r="AJ114" s="47">
        <f t="shared" ca="1" si="49"/>
        <v>0</v>
      </c>
      <c r="AK114" s="47">
        <f t="shared" ca="1" si="55"/>
        <v>15</v>
      </c>
      <c r="AL114" s="47">
        <f t="shared" ca="1" si="50"/>
        <v>0</v>
      </c>
      <c r="AM114" s="47">
        <f t="shared" ca="1" si="56"/>
        <v>15</v>
      </c>
      <c r="AN114" s="47" t="str">
        <f ca="1">IF(OR(AG114&lt;&gt;"",AI114&lt;&gt;""),E114,"")</f>
        <v/>
      </c>
      <c r="AO114" s="47" t="str">
        <f ca="1">IF(OR(AG114&lt;&gt;"",AI114&lt;&gt;""),F114,"")</f>
        <v/>
      </c>
      <c r="AP114" s="38" t="str">
        <f ca="1">IF(OR(AG114&lt;&gt;"",AI114&lt;&gt;""),D114,"")</f>
        <v/>
      </c>
      <c r="AQ114" s="31"/>
    </row>
    <row r="115" spans="3:43" x14ac:dyDescent="0.3">
      <c r="C115" s="35">
        <f ca="1">INDIRECT($AT$3&amp;$AT$4)</f>
        <v>114</v>
      </c>
      <c r="D115" s="37">
        <f ca="1">VLOOKUP(C115,INDIRECT($AT$3&amp;$AT$5),4,FALSE)</f>
        <v>41438</v>
      </c>
      <c r="E115" s="11">
        <f ca="1">VLOOKUP(C115,INDIRECT($AU$3&amp;$AT$5),10,FALSE)</f>
        <v>655.1</v>
      </c>
      <c r="F115" s="11">
        <f ca="1">VLOOKUP(C115,INDIRECT($AT$3&amp;$AT$5),10,FALSE)</f>
        <v>812.2</v>
      </c>
      <c r="G115" s="41">
        <f t="shared" ca="1" si="30"/>
        <v>0.80657473528687518</v>
      </c>
      <c r="H115" s="41">
        <f t="shared" ca="1" si="31"/>
        <v>0.80164167659728225</v>
      </c>
      <c r="I115" s="43">
        <f t="shared" ca="1" si="32"/>
        <v>8.6650535220690206E-3</v>
      </c>
      <c r="J115" s="41">
        <f t="shared" ca="1" si="57"/>
        <v>0.81030673011935128</v>
      </c>
      <c r="K115" s="41">
        <f t="shared" ca="1" si="58"/>
        <v>0.79297662307521322</v>
      </c>
      <c r="L115" s="45" t="str">
        <f ca="1">IF(C115-1&gt;=$A$2,IF(G115&gt;J115,$A$28,IF(G115&lt;K115,$A$29,"")),"")</f>
        <v/>
      </c>
      <c r="M115" s="48" t="str">
        <f ca="1">IF(C115-1&gt;=$A$2,IF(G115&lt;H115,$A$30,IF(G115&gt;H115,$A$31,"")),"")</f>
        <v>SELL</v>
      </c>
      <c r="N115" s="47">
        <f t="shared" ca="1" si="33"/>
        <v>0</v>
      </c>
      <c r="O115" s="47">
        <f t="shared" ca="1" si="51"/>
        <v>22</v>
      </c>
      <c r="P115" s="47">
        <f t="shared" ca="1" si="34"/>
        <v>1</v>
      </c>
      <c r="Q115" s="47">
        <f t="shared" ca="1" si="52"/>
        <v>52</v>
      </c>
      <c r="R115" s="47" t="str">
        <f t="shared" ca="1" si="35"/>
        <v>SELL</v>
      </c>
      <c r="S115" s="47">
        <f t="shared" ca="1" si="36"/>
        <v>0</v>
      </c>
      <c r="T115" s="47">
        <f t="shared" ca="1" si="37"/>
        <v>0</v>
      </c>
      <c r="U115" s="47">
        <f t="shared" ca="1" si="53"/>
        <v>16</v>
      </c>
      <c r="V115" s="47">
        <f t="shared" ca="1" si="38"/>
        <v>0</v>
      </c>
      <c r="W115" s="47">
        <f t="shared" ca="1" si="54"/>
        <v>52</v>
      </c>
      <c r="X115" s="47" t="str">
        <f t="shared" ca="1" si="39"/>
        <v>COVER</v>
      </c>
      <c r="Y115" s="47">
        <f t="shared" ca="1" si="40"/>
        <v>0</v>
      </c>
      <c r="Z115" s="47">
        <f ca="1">IF(AND(S115=$A$31,O115&lt;1),0,S115)</f>
        <v>0</v>
      </c>
      <c r="AA115" s="47">
        <f ca="1">IF(AND(Y115=$A$30,U115&lt;1),0,Y115)</f>
        <v>0</v>
      </c>
      <c r="AB115" s="47" t="str">
        <f t="shared" ca="1" si="41"/>
        <v/>
      </c>
      <c r="AC115" s="47" t="str">
        <f t="shared" ca="1" si="42"/>
        <v/>
      </c>
      <c r="AD115" s="47" t="str">
        <f t="shared" ca="1" si="43"/>
        <v/>
      </c>
      <c r="AE115" s="47" t="str">
        <f t="shared" ca="1" si="44"/>
        <v/>
      </c>
      <c r="AF115" s="47" t="str">
        <f t="shared" ca="1" si="45"/>
        <v/>
      </c>
      <c r="AG115" s="47" t="str">
        <f t="shared" ca="1" si="46"/>
        <v/>
      </c>
      <c r="AH115" s="47" t="str">
        <f t="shared" ca="1" si="47"/>
        <v/>
      </c>
      <c r="AI115" s="47" t="str">
        <f t="shared" ca="1" si="48"/>
        <v/>
      </c>
      <c r="AJ115" s="47">
        <f t="shared" ca="1" si="49"/>
        <v>0</v>
      </c>
      <c r="AK115" s="47">
        <f t="shared" ca="1" si="55"/>
        <v>15</v>
      </c>
      <c r="AL115" s="47">
        <f t="shared" ca="1" si="50"/>
        <v>0</v>
      </c>
      <c r="AM115" s="47">
        <f t="shared" ca="1" si="56"/>
        <v>15</v>
      </c>
      <c r="AN115" s="47" t="str">
        <f ca="1">IF(OR(AG115&lt;&gt;"",AI115&lt;&gt;""),E115,"")</f>
        <v/>
      </c>
      <c r="AO115" s="47" t="str">
        <f ca="1">IF(OR(AG115&lt;&gt;"",AI115&lt;&gt;""),F115,"")</f>
        <v/>
      </c>
      <c r="AP115" s="38" t="str">
        <f ca="1">IF(OR(AG115&lt;&gt;"",AI115&lt;&gt;""),D115,"")</f>
        <v/>
      </c>
      <c r="AQ115" s="31"/>
    </row>
    <row r="116" spans="3:43" x14ac:dyDescent="0.3">
      <c r="C116" s="35">
        <f ca="1">INDIRECT($AT$3&amp;$AT$4)</f>
        <v>115</v>
      </c>
      <c r="D116" s="37">
        <f ca="1">VLOOKUP(C116,INDIRECT($AT$3&amp;$AT$5),4,FALSE)</f>
        <v>41439</v>
      </c>
      <c r="E116" s="11">
        <f ca="1">VLOOKUP(C116,INDIRECT($AU$3&amp;$AT$5),10,FALSE)</f>
        <v>665.05</v>
      </c>
      <c r="F116" s="11">
        <f ca="1">VLOOKUP(C116,INDIRECT($AT$3&amp;$AT$5),10,FALSE)</f>
        <v>835</v>
      </c>
      <c r="G116" s="41">
        <f t="shared" ca="1" si="30"/>
        <v>0.79646706586826344</v>
      </c>
      <c r="H116" s="41">
        <f t="shared" ca="1" si="31"/>
        <v>0.80259378115074342</v>
      </c>
      <c r="I116" s="43">
        <f t="shared" ca="1" si="32"/>
        <v>7.2839063484259736E-3</v>
      </c>
      <c r="J116" s="41">
        <f t="shared" ca="1" si="57"/>
        <v>0.80987768749916944</v>
      </c>
      <c r="K116" s="41">
        <f t="shared" ca="1" si="58"/>
        <v>0.79530987480231741</v>
      </c>
      <c r="L116" s="45" t="str">
        <f ca="1">IF(C116-1&gt;=$A$2,IF(G116&gt;J116,$A$28,IF(G116&lt;K116,$A$29,"")),"")</f>
        <v/>
      </c>
      <c r="M116" s="48" t="str">
        <f ca="1">IF(C116-1&gt;=$A$2,IF(G116&lt;H116,$A$30,IF(G116&gt;H116,$A$31,"")),"")</f>
        <v>COVER</v>
      </c>
      <c r="N116" s="47">
        <f t="shared" ca="1" si="33"/>
        <v>0</v>
      </c>
      <c r="O116" s="47">
        <f t="shared" ca="1" si="51"/>
        <v>22</v>
      </c>
      <c r="P116" s="47">
        <f t="shared" ca="1" si="34"/>
        <v>0</v>
      </c>
      <c r="Q116" s="47">
        <f t="shared" ca="1" si="52"/>
        <v>52</v>
      </c>
      <c r="R116" s="47" t="str">
        <f t="shared" ca="1" si="35"/>
        <v>SELL</v>
      </c>
      <c r="S116" s="47">
        <f t="shared" ca="1" si="36"/>
        <v>0</v>
      </c>
      <c r="T116" s="47">
        <f t="shared" ca="1" si="37"/>
        <v>0</v>
      </c>
      <c r="U116" s="47">
        <f t="shared" ca="1" si="53"/>
        <v>16</v>
      </c>
      <c r="V116" s="47">
        <f t="shared" ca="1" si="38"/>
        <v>1</v>
      </c>
      <c r="W116" s="47">
        <f t="shared" ca="1" si="54"/>
        <v>53</v>
      </c>
      <c r="X116" s="47" t="str">
        <f t="shared" ca="1" si="39"/>
        <v>COVER</v>
      </c>
      <c r="Y116" s="47">
        <f t="shared" ca="1" si="40"/>
        <v>0</v>
      </c>
      <c r="Z116" s="47">
        <f ca="1">IF(AND(S116=$A$31,O116&lt;1),0,S116)</f>
        <v>0</v>
      </c>
      <c r="AA116" s="47">
        <f ca="1">IF(AND(Y116=$A$30,U116&lt;1),0,Y116)</f>
        <v>0</v>
      </c>
      <c r="AB116" s="47" t="str">
        <f t="shared" ca="1" si="41"/>
        <v/>
      </c>
      <c r="AC116" s="47" t="str">
        <f t="shared" ca="1" si="42"/>
        <v/>
      </c>
      <c r="AD116" s="47" t="str">
        <f t="shared" ca="1" si="43"/>
        <v/>
      </c>
      <c r="AE116" s="47" t="str">
        <f t="shared" ca="1" si="44"/>
        <v/>
      </c>
      <c r="AF116" s="47" t="str">
        <f t="shared" ca="1" si="45"/>
        <v/>
      </c>
      <c r="AG116" s="47" t="str">
        <f t="shared" ca="1" si="46"/>
        <v/>
      </c>
      <c r="AH116" s="47" t="str">
        <f t="shared" ca="1" si="47"/>
        <v/>
      </c>
      <c r="AI116" s="47" t="str">
        <f t="shared" ca="1" si="48"/>
        <v/>
      </c>
      <c r="AJ116" s="47">
        <f t="shared" ca="1" si="49"/>
        <v>0</v>
      </c>
      <c r="AK116" s="47">
        <f t="shared" ca="1" si="55"/>
        <v>15</v>
      </c>
      <c r="AL116" s="47">
        <f t="shared" ca="1" si="50"/>
        <v>0</v>
      </c>
      <c r="AM116" s="47">
        <f t="shared" ca="1" si="56"/>
        <v>15</v>
      </c>
      <c r="AN116" s="47" t="str">
        <f ca="1">IF(OR(AG116&lt;&gt;"",AI116&lt;&gt;""),E116,"")</f>
        <v/>
      </c>
      <c r="AO116" s="47" t="str">
        <f ca="1">IF(OR(AG116&lt;&gt;"",AI116&lt;&gt;""),F116,"")</f>
        <v/>
      </c>
      <c r="AP116" s="38" t="str">
        <f ca="1">IF(OR(AG116&lt;&gt;"",AI116&lt;&gt;""),D116,"")</f>
        <v/>
      </c>
      <c r="AQ116" s="31"/>
    </row>
    <row r="117" spans="3:43" x14ac:dyDescent="0.3">
      <c r="C117" s="35">
        <f ca="1">INDIRECT($AT$3&amp;$AT$4)</f>
        <v>116</v>
      </c>
      <c r="D117" s="37">
        <f ca="1">VLOOKUP(C117,INDIRECT($AT$3&amp;$AT$5),4,FALSE)</f>
        <v>41442</v>
      </c>
      <c r="E117" s="11">
        <f ca="1">VLOOKUP(C117,INDIRECT($AU$3&amp;$AT$5),10,FALSE)</f>
        <v>667.35</v>
      </c>
      <c r="F117" s="11">
        <f ca="1">VLOOKUP(C117,INDIRECT($AT$3&amp;$AT$5),10,FALSE)</f>
        <v>844.4</v>
      </c>
      <c r="G117" s="41">
        <f t="shared" ca="1" si="30"/>
        <v>0.79032449076267175</v>
      </c>
      <c r="H117" s="41">
        <f t="shared" ca="1" si="31"/>
        <v>0.80232699543039376</v>
      </c>
      <c r="I117" s="43">
        <f t="shared" ca="1" si="32"/>
        <v>7.7109867249913634E-3</v>
      </c>
      <c r="J117" s="41">
        <f t="shared" ca="1" si="57"/>
        <v>0.81003798215538514</v>
      </c>
      <c r="K117" s="41">
        <f t="shared" ca="1" si="58"/>
        <v>0.79461600870540239</v>
      </c>
      <c r="L117" s="45" t="str">
        <f ca="1">IF(C117-1&gt;=$A$2,IF(G117&gt;J117,$A$28,IF(G117&lt;K117,$A$29,"")),"")</f>
        <v>BUY</v>
      </c>
      <c r="M117" s="48" t="str">
        <f ca="1">IF(C117-1&gt;=$A$2,IF(G117&lt;H117,$A$30,IF(G117&gt;H117,$A$31,"")),"")</f>
        <v>COVER</v>
      </c>
      <c r="N117" s="47">
        <f t="shared" ca="1" si="33"/>
        <v>1</v>
      </c>
      <c r="O117" s="47">
        <f t="shared" ca="1" si="51"/>
        <v>23</v>
      </c>
      <c r="P117" s="47">
        <f t="shared" ca="1" si="34"/>
        <v>0</v>
      </c>
      <c r="Q117" s="47">
        <f t="shared" ca="1" si="52"/>
        <v>52</v>
      </c>
      <c r="R117" s="47" t="str">
        <f t="shared" ca="1" si="35"/>
        <v>BUY</v>
      </c>
      <c r="S117" s="47" t="str">
        <f t="shared" ca="1" si="36"/>
        <v>BUY</v>
      </c>
      <c r="T117" s="47">
        <f t="shared" ca="1" si="37"/>
        <v>0</v>
      </c>
      <c r="U117" s="47">
        <f t="shared" ca="1" si="53"/>
        <v>16</v>
      </c>
      <c r="V117" s="47">
        <f t="shared" ca="1" si="38"/>
        <v>1</v>
      </c>
      <c r="W117" s="47">
        <f t="shared" ca="1" si="54"/>
        <v>54</v>
      </c>
      <c r="X117" s="47" t="str">
        <f t="shared" ca="1" si="39"/>
        <v>COVER</v>
      </c>
      <c r="Y117" s="47">
        <f t="shared" ca="1" si="40"/>
        <v>0</v>
      </c>
      <c r="Z117" s="47" t="str">
        <f ca="1">IF(AND(S117=$A$31,O117&lt;1),0,S117)</f>
        <v>BUY</v>
      </c>
      <c r="AA117" s="47">
        <f ca="1">IF(AND(Y117=$A$30,U117&lt;1),0,Y117)</f>
        <v>0</v>
      </c>
      <c r="AB117" s="47" t="str">
        <f t="shared" ca="1" si="41"/>
        <v>BUY</v>
      </c>
      <c r="AC117" s="47" t="str">
        <f t="shared" ca="1" si="42"/>
        <v/>
      </c>
      <c r="AD117" s="47" t="str">
        <f t="shared" ca="1" si="43"/>
        <v/>
      </c>
      <c r="AE117" s="47" t="str">
        <f t="shared" ca="1" si="44"/>
        <v/>
      </c>
      <c r="AF117" s="47">
        <f t="shared" ca="1" si="45"/>
        <v>16</v>
      </c>
      <c r="AG117" s="47" t="str">
        <f t="shared" ca="1" si="46"/>
        <v>BUY</v>
      </c>
      <c r="AH117" s="47" t="str">
        <f t="shared" ca="1" si="47"/>
        <v/>
      </c>
      <c r="AI117" s="47" t="str">
        <f t="shared" ca="1" si="48"/>
        <v/>
      </c>
      <c r="AJ117" s="47">
        <f t="shared" ca="1" si="49"/>
        <v>1</v>
      </c>
      <c r="AK117" s="47">
        <f t="shared" ca="1" si="55"/>
        <v>16</v>
      </c>
      <c r="AL117" s="47">
        <f t="shared" ca="1" si="50"/>
        <v>0</v>
      </c>
      <c r="AM117" s="47">
        <f t="shared" ca="1" si="56"/>
        <v>15</v>
      </c>
      <c r="AN117" s="47">
        <f ca="1">IF(OR(AG117&lt;&gt;"",AI117&lt;&gt;""),E117,"")</f>
        <v>667.35</v>
      </c>
      <c r="AO117" s="47">
        <f ca="1">IF(OR(AG117&lt;&gt;"",AI117&lt;&gt;""),F117,"")</f>
        <v>844.4</v>
      </c>
      <c r="AP117" s="38">
        <f ca="1">IF(OR(AG117&lt;&gt;"",AI117&lt;&gt;""),D117,"")</f>
        <v>41442</v>
      </c>
      <c r="AQ117" s="31"/>
    </row>
    <row r="118" spans="3:43" x14ac:dyDescent="0.3">
      <c r="C118" s="35">
        <f ca="1">INDIRECT($AT$3&amp;$AT$4)</f>
        <v>117</v>
      </c>
      <c r="D118" s="37">
        <f ca="1">VLOOKUP(C118,INDIRECT($AT$3&amp;$AT$5),4,FALSE)</f>
        <v>41443</v>
      </c>
      <c r="E118" s="11">
        <f ca="1">VLOOKUP(C118,INDIRECT($AU$3&amp;$AT$5),10,FALSE)</f>
        <v>657.45</v>
      </c>
      <c r="F118" s="11">
        <f ca="1">VLOOKUP(C118,INDIRECT($AT$3&amp;$AT$5),10,FALSE)</f>
        <v>834</v>
      </c>
      <c r="G118" s="41">
        <f t="shared" ca="1" si="30"/>
        <v>0.78830935251798562</v>
      </c>
      <c r="H118" s="41">
        <f t="shared" ca="1" si="31"/>
        <v>0.80119422194887446</v>
      </c>
      <c r="I118" s="43">
        <f t="shared" ca="1" si="32"/>
        <v>8.8916989758920702E-3</v>
      </c>
      <c r="J118" s="41">
        <f t="shared" ca="1" si="57"/>
        <v>0.8100859209247665</v>
      </c>
      <c r="K118" s="41">
        <f t="shared" ca="1" si="58"/>
        <v>0.79230252297298243</v>
      </c>
      <c r="L118" s="45" t="str">
        <f ca="1">IF(C118-1&gt;=$A$2,IF(G118&gt;J118,$A$28,IF(G118&lt;K118,$A$29,"")),"")</f>
        <v>BUY</v>
      </c>
      <c r="M118" s="48" t="str">
        <f ca="1">IF(C118-1&gt;=$A$2,IF(G118&lt;H118,$A$30,IF(G118&gt;H118,$A$31,"")),"")</f>
        <v>COVER</v>
      </c>
      <c r="N118" s="47">
        <f t="shared" ca="1" si="33"/>
        <v>1</v>
      </c>
      <c r="O118" s="47">
        <f t="shared" ca="1" si="51"/>
        <v>24</v>
      </c>
      <c r="P118" s="47">
        <f t="shared" ca="1" si="34"/>
        <v>0</v>
      </c>
      <c r="Q118" s="47">
        <f t="shared" ca="1" si="52"/>
        <v>52</v>
      </c>
      <c r="R118" s="47" t="str">
        <f t="shared" ca="1" si="35"/>
        <v>BUY</v>
      </c>
      <c r="S118" s="47">
        <f t="shared" ca="1" si="36"/>
        <v>0</v>
      </c>
      <c r="T118" s="47">
        <f t="shared" ca="1" si="37"/>
        <v>0</v>
      </c>
      <c r="U118" s="47">
        <f t="shared" ca="1" si="53"/>
        <v>16</v>
      </c>
      <c r="V118" s="47">
        <f t="shared" ca="1" si="38"/>
        <v>1</v>
      </c>
      <c r="W118" s="47">
        <f t="shared" ca="1" si="54"/>
        <v>55</v>
      </c>
      <c r="X118" s="47" t="str">
        <f t="shared" ca="1" si="39"/>
        <v>COVER</v>
      </c>
      <c r="Y118" s="47">
        <f t="shared" ca="1" si="40"/>
        <v>0</v>
      </c>
      <c r="Z118" s="47">
        <f ca="1">IF(AND(S118=$A$31,O118&lt;1),0,S118)</f>
        <v>0</v>
      </c>
      <c r="AA118" s="47">
        <f ca="1">IF(AND(Y118=$A$30,U118&lt;1),0,Y118)</f>
        <v>0</v>
      </c>
      <c r="AB118" s="47" t="str">
        <f t="shared" ca="1" si="41"/>
        <v/>
      </c>
      <c r="AC118" s="47" t="str">
        <f t="shared" ca="1" si="42"/>
        <v/>
      </c>
      <c r="AD118" s="47" t="str">
        <f t="shared" ca="1" si="43"/>
        <v/>
      </c>
      <c r="AE118" s="47" t="str">
        <f t="shared" ca="1" si="44"/>
        <v/>
      </c>
      <c r="AF118" s="47" t="str">
        <f t="shared" ca="1" si="45"/>
        <v/>
      </c>
      <c r="AG118" s="47" t="str">
        <f t="shared" ca="1" si="46"/>
        <v/>
      </c>
      <c r="AH118" s="47" t="str">
        <f t="shared" ca="1" si="47"/>
        <v/>
      </c>
      <c r="AI118" s="47" t="str">
        <f t="shared" ca="1" si="48"/>
        <v/>
      </c>
      <c r="AJ118" s="47">
        <f t="shared" ca="1" si="49"/>
        <v>0</v>
      </c>
      <c r="AK118" s="47">
        <f t="shared" ca="1" si="55"/>
        <v>16</v>
      </c>
      <c r="AL118" s="47">
        <f t="shared" ca="1" si="50"/>
        <v>0</v>
      </c>
      <c r="AM118" s="47">
        <f t="shared" ca="1" si="56"/>
        <v>15</v>
      </c>
      <c r="AN118" s="47" t="str">
        <f ca="1">IF(OR(AG118&lt;&gt;"",AI118&lt;&gt;""),E118,"")</f>
        <v/>
      </c>
      <c r="AO118" s="47" t="str">
        <f ca="1">IF(OR(AG118&lt;&gt;"",AI118&lt;&gt;""),F118,"")</f>
        <v/>
      </c>
      <c r="AP118" s="38" t="str">
        <f ca="1">IF(OR(AG118&lt;&gt;"",AI118&lt;&gt;""),D118,"")</f>
        <v/>
      </c>
      <c r="AQ118" s="31"/>
    </row>
    <row r="119" spans="3:43" x14ac:dyDescent="0.3">
      <c r="C119" s="35">
        <f ca="1">INDIRECT($AT$3&amp;$AT$4)</f>
        <v>118</v>
      </c>
      <c r="D119" s="37">
        <f ca="1">VLOOKUP(C119,INDIRECT($AT$3&amp;$AT$5),4,FALSE)</f>
        <v>41444</v>
      </c>
      <c r="E119" s="11">
        <f ca="1">VLOOKUP(C119,INDIRECT($AU$3&amp;$AT$5),10,FALSE)</f>
        <v>665.2</v>
      </c>
      <c r="F119" s="11">
        <f ca="1">VLOOKUP(C119,INDIRECT($AT$3&amp;$AT$5),10,FALSE)</f>
        <v>842.75</v>
      </c>
      <c r="G119" s="41">
        <f t="shared" ca="1" si="30"/>
        <v>0.78932067635716407</v>
      </c>
      <c r="H119" s="41">
        <f t="shared" ca="1" si="31"/>
        <v>0.79861079696062032</v>
      </c>
      <c r="I119" s="43">
        <f t="shared" ca="1" si="32"/>
        <v>8.1028100065755025E-3</v>
      </c>
      <c r="J119" s="41">
        <f t="shared" ca="1" si="57"/>
        <v>0.80671360696719585</v>
      </c>
      <c r="K119" s="41">
        <f t="shared" ca="1" si="58"/>
        <v>0.79050798695404478</v>
      </c>
      <c r="L119" s="45" t="str">
        <f ca="1">IF(C119-1&gt;=$A$2,IF(G119&gt;J119,$A$28,IF(G119&lt;K119,$A$29,"")),"")</f>
        <v>BUY</v>
      </c>
      <c r="M119" s="48" t="str">
        <f ca="1">IF(C119-1&gt;=$A$2,IF(G119&lt;H119,$A$30,IF(G119&gt;H119,$A$31,"")),"")</f>
        <v>COVER</v>
      </c>
      <c r="N119" s="47">
        <f t="shared" ca="1" si="33"/>
        <v>1</v>
      </c>
      <c r="O119" s="47">
        <f t="shared" ca="1" si="51"/>
        <v>25</v>
      </c>
      <c r="P119" s="47">
        <f t="shared" ca="1" si="34"/>
        <v>0</v>
      </c>
      <c r="Q119" s="47">
        <f t="shared" ca="1" si="52"/>
        <v>52</v>
      </c>
      <c r="R119" s="47" t="str">
        <f t="shared" ca="1" si="35"/>
        <v>BUY</v>
      </c>
      <c r="S119" s="47">
        <f t="shared" ca="1" si="36"/>
        <v>0</v>
      </c>
      <c r="T119" s="47">
        <f t="shared" ca="1" si="37"/>
        <v>0</v>
      </c>
      <c r="U119" s="47">
        <f t="shared" ca="1" si="53"/>
        <v>16</v>
      </c>
      <c r="V119" s="47">
        <f t="shared" ca="1" si="38"/>
        <v>1</v>
      </c>
      <c r="W119" s="47">
        <f t="shared" ca="1" si="54"/>
        <v>56</v>
      </c>
      <c r="X119" s="47" t="str">
        <f t="shared" ca="1" si="39"/>
        <v>COVER</v>
      </c>
      <c r="Y119" s="47">
        <f t="shared" ca="1" si="40"/>
        <v>0</v>
      </c>
      <c r="Z119" s="47">
        <f ca="1">IF(AND(S119=$A$31,O119&lt;1),0,S119)</f>
        <v>0</v>
      </c>
      <c r="AA119" s="47">
        <f ca="1">IF(AND(Y119=$A$30,U119&lt;1),0,Y119)</f>
        <v>0</v>
      </c>
      <c r="AB119" s="47" t="str">
        <f t="shared" ca="1" si="41"/>
        <v/>
      </c>
      <c r="AC119" s="47" t="str">
        <f t="shared" ca="1" si="42"/>
        <v/>
      </c>
      <c r="AD119" s="47" t="str">
        <f t="shared" ca="1" si="43"/>
        <v/>
      </c>
      <c r="AE119" s="47" t="str">
        <f t="shared" ca="1" si="44"/>
        <v/>
      </c>
      <c r="AF119" s="47" t="str">
        <f t="shared" ca="1" si="45"/>
        <v/>
      </c>
      <c r="AG119" s="47" t="str">
        <f t="shared" ca="1" si="46"/>
        <v/>
      </c>
      <c r="AH119" s="47" t="str">
        <f t="shared" ca="1" si="47"/>
        <v/>
      </c>
      <c r="AI119" s="47" t="str">
        <f t="shared" ca="1" si="48"/>
        <v/>
      </c>
      <c r="AJ119" s="47">
        <f t="shared" ca="1" si="49"/>
        <v>0</v>
      </c>
      <c r="AK119" s="47">
        <f t="shared" ca="1" si="55"/>
        <v>16</v>
      </c>
      <c r="AL119" s="47">
        <f t="shared" ca="1" si="50"/>
        <v>0</v>
      </c>
      <c r="AM119" s="47">
        <f t="shared" ca="1" si="56"/>
        <v>15</v>
      </c>
      <c r="AN119" s="47" t="str">
        <f ca="1">IF(OR(AG119&lt;&gt;"",AI119&lt;&gt;""),E119,"")</f>
        <v/>
      </c>
      <c r="AO119" s="47" t="str">
        <f ca="1">IF(OR(AG119&lt;&gt;"",AI119&lt;&gt;""),F119,"")</f>
        <v/>
      </c>
      <c r="AP119" s="38" t="str">
        <f ca="1">IF(OR(AG119&lt;&gt;"",AI119&lt;&gt;""),D119,"")</f>
        <v/>
      </c>
      <c r="AQ119" s="31"/>
    </row>
    <row r="120" spans="3:43" x14ac:dyDescent="0.3">
      <c r="C120" s="35">
        <f ca="1">INDIRECT($AT$3&amp;$AT$4)</f>
        <v>119</v>
      </c>
      <c r="D120" s="37">
        <f ca="1">VLOOKUP(C120,INDIRECT($AT$3&amp;$AT$5),4,FALSE)</f>
        <v>41445</v>
      </c>
      <c r="E120" s="11">
        <f ca="1">VLOOKUP(C120,INDIRECT($AU$3&amp;$AT$5),10,FALSE)</f>
        <v>636.6</v>
      </c>
      <c r="F120" s="11">
        <f ca="1">VLOOKUP(C120,INDIRECT($AT$3&amp;$AT$5),10,FALSE)</f>
        <v>817.55</v>
      </c>
      <c r="G120" s="41">
        <f t="shared" ca="1" si="30"/>
        <v>0.77866797137789745</v>
      </c>
      <c r="H120" s="41">
        <f t="shared" ca="1" si="31"/>
        <v>0.79574386628775917</v>
      </c>
      <c r="I120" s="43">
        <f t="shared" ca="1" si="32"/>
        <v>9.6048117236875886E-3</v>
      </c>
      <c r="J120" s="41">
        <f t="shared" ca="1" si="57"/>
        <v>0.80534867801144672</v>
      </c>
      <c r="K120" s="41">
        <f t="shared" ca="1" si="58"/>
        <v>0.78613905456407163</v>
      </c>
      <c r="L120" s="45" t="str">
        <f ca="1">IF(C120-1&gt;=$A$2,IF(G120&gt;J120,$A$28,IF(G120&lt;K120,$A$29,"")),"")</f>
        <v>BUY</v>
      </c>
      <c r="M120" s="48" t="str">
        <f ca="1">IF(C120-1&gt;=$A$2,IF(G120&lt;H120,$A$30,IF(G120&gt;H120,$A$31,"")),"")</f>
        <v>COVER</v>
      </c>
      <c r="N120" s="47">
        <f t="shared" ca="1" si="33"/>
        <v>1</v>
      </c>
      <c r="O120" s="47">
        <f t="shared" ca="1" si="51"/>
        <v>26</v>
      </c>
      <c r="P120" s="47">
        <f t="shared" ca="1" si="34"/>
        <v>0</v>
      </c>
      <c r="Q120" s="47">
        <f t="shared" ca="1" si="52"/>
        <v>52</v>
      </c>
      <c r="R120" s="47" t="str">
        <f t="shared" ca="1" si="35"/>
        <v>BUY</v>
      </c>
      <c r="S120" s="47">
        <f t="shared" ca="1" si="36"/>
        <v>0</v>
      </c>
      <c r="T120" s="47">
        <f t="shared" ca="1" si="37"/>
        <v>0</v>
      </c>
      <c r="U120" s="47">
        <f t="shared" ca="1" si="53"/>
        <v>16</v>
      </c>
      <c r="V120" s="47">
        <f t="shared" ca="1" si="38"/>
        <v>1</v>
      </c>
      <c r="W120" s="47">
        <f t="shared" ca="1" si="54"/>
        <v>57</v>
      </c>
      <c r="X120" s="47" t="str">
        <f t="shared" ca="1" si="39"/>
        <v>COVER</v>
      </c>
      <c r="Y120" s="47">
        <f t="shared" ca="1" si="40"/>
        <v>0</v>
      </c>
      <c r="Z120" s="47">
        <f ca="1">IF(AND(S120=$A$31,O120&lt;1),0,S120)</f>
        <v>0</v>
      </c>
      <c r="AA120" s="47">
        <f ca="1">IF(AND(Y120=$A$30,U120&lt;1),0,Y120)</f>
        <v>0</v>
      </c>
      <c r="AB120" s="47" t="str">
        <f t="shared" ca="1" si="41"/>
        <v/>
      </c>
      <c r="AC120" s="47" t="str">
        <f t="shared" ca="1" si="42"/>
        <v/>
      </c>
      <c r="AD120" s="47" t="str">
        <f t="shared" ca="1" si="43"/>
        <v/>
      </c>
      <c r="AE120" s="47" t="str">
        <f t="shared" ca="1" si="44"/>
        <v/>
      </c>
      <c r="AF120" s="47" t="str">
        <f t="shared" ca="1" si="45"/>
        <v/>
      </c>
      <c r="AG120" s="47" t="str">
        <f t="shared" ca="1" si="46"/>
        <v/>
      </c>
      <c r="AH120" s="47" t="str">
        <f t="shared" ca="1" si="47"/>
        <v/>
      </c>
      <c r="AI120" s="47" t="str">
        <f t="shared" ca="1" si="48"/>
        <v/>
      </c>
      <c r="AJ120" s="47">
        <f t="shared" ca="1" si="49"/>
        <v>0</v>
      </c>
      <c r="AK120" s="47">
        <f t="shared" ca="1" si="55"/>
        <v>16</v>
      </c>
      <c r="AL120" s="47">
        <f t="shared" ca="1" si="50"/>
        <v>0</v>
      </c>
      <c r="AM120" s="47">
        <f t="shared" ca="1" si="56"/>
        <v>15</v>
      </c>
      <c r="AN120" s="47" t="str">
        <f ca="1">IF(OR(AG120&lt;&gt;"",AI120&lt;&gt;""),E120,"")</f>
        <v/>
      </c>
      <c r="AO120" s="47" t="str">
        <f ca="1">IF(OR(AG120&lt;&gt;"",AI120&lt;&gt;""),F120,"")</f>
        <v/>
      </c>
      <c r="AP120" s="38" t="str">
        <f ca="1">IF(OR(AG120&lt;&gt;"",AI120&lt;&gt;""),D120,"")</f>
        <v/>
      </c>
      <c r="AQ120" s="31"/>
    </row>
    <row r="121" spans="3:43" x14ac:dyDescent="0.3">
      <c r="C121" s="35">
        <f ca="1">INDIRECT($AT$3&amp;$AT$4)</f>
        <v>120</v>
      </c>
      <c r="D121" s="37">
        <f ca="1">VLOOKUP(C121,INDIRECT($AT$3&amp;$AT$5),4,FALSE)</f>
        <v>41446</v>
      </c>
      <c r="E121" s="11">
        <f ca="1">VLOOKUP(C121,INDIRECT($AU$3&amp;$AT$5),10,FALSE)</f>
        <v>635.25</v>
      </c>
      <c r="F121" s="11">
        <f ca="1">VLOOKUP(C121,INDIRECT($AT$3&amp;$AT$5),10,FALSE)</f>
        <v>820.7</v>
      </c>
      <c r="G121" s="41">
        <f t="shared" ca="1" si="30"/>
        <v>0.77403436091141709</v>
      </c>
      <c r="H121" s="41">
        <f t="shared" ca="1" si="31"/>
        <v>0.79259091946354976</v>
      </c>
      <c r="I121" s="43">
        <f t="shared" ca="1" si="32"/>
        <v>1.1084182375825908E-2</v>
      </c>
      <c r="J121" s="41">
        <f t="shared" ca="1" si="57"/>
        <v>0.80367510183937563</v>
      </c>
      <c r="K121" s="41">
        <f t="shared" ca="1" si="58"/>
        <v>0.78150673708772389</v>
      </c>
      <c r="L121" s="45" t="str">
        <f ca="1">IF(C121-1&gt;=$A$2,IF(G121&gt;J121,$A$28,IF(G121&lt;K121,$A$29,"")),"")</f>
        <v>BUY</v>
      </c>
      <c r="M121" s="48" t="str">
        <f ca="1">IF(C121-1&gt;=$A$2,IF(G121&lt;H121,$A$30,IF(G121&gt;H121,$A$31,"")),"")</f>
        <v>COVER</v>
      </c>
      <c r="N121" s="47">
        <f t="shared" ca="1" si="33"/>
        <v>1</v>
      </c>
      <c r="O121" s="47">
        <f t="shared" ca="1" si="51"/>
        <v>27</v>
      </c>
      <c r="P121" s="47">
        <f t="shared" ca="1" si="34"/>
        <v>0</v>
      </c>
      <c r="Q121" s="47">
        <f t="shared" ca="1" si="52"/>
        <v>52</v>
      </c>
      <c r="R121" s="47" t="str">
        <f t="shared" ca="1" si="35"/>
        <v>BUY</v>
      </c>
      <c r="S121" s="47">
        <f t="shared" ca="1" si="36"/>
        <v>0</v>
      </c>
      <c r="T121" s="47">
        <f t="shared" ca="1" si="37"/>
        <v>0</v>
      </c>
      <c r="U121" s="47">
        <f t="shared" ca="1" si="53"/>
        <v>16</v>
      </c>
      <c r="V121" s="47">
        <f t="shared" ca="1" si="38"/>
        <v>1</v>
      </c>
      <c r="W121" s="47">
        <f t="shared" ca="1" si="54"/>
        <v>58</v>
      </c>
      <c r="X121" s="47" t="str">
        <f t="shared" ca="1" si="39"/>
        <v>COVER</v>
      </c>
      <c r="Y121" s="47">
        <f t="shared" ca="1" si="40"/>
        <v>0</v>
      </c>
      <c r="Z121" s="47">
        <f ca="1">IF(AND(S121=$A$31,O121&lt;1),0,S121)</f>
        <v>0</v>
      </c>
      <c r="AA121" s="47">
        <f ca="1">IF(AND(Y121=$A$30,U121&lt;1),0,Y121)</f>
        <v>0</v>
      </c>
      <c r="AB121" s="47" t="str">
        <f t="shared" ca="1" si="41"/>
        <v/>
      </c>
      <c r="AC121" s="47" t="str">
        <f t="shared" ca="1" si="42"/>
        <v/>
      </c>
      <c r="AD121" s="47" t="str">
        <f t="shared" ca="1" si="43"/>
        <v/>
      </c>
      <c r="AE121" s="47" t="str">
        <f t="shared" ca="1" si="44"/>
        <v/>
      </c>
      <c r="AF121" s="47" t="str">
        <f t="shared" ca="1" si="45"/>
        <v/>
      </c>
      <c r="AG121" s="47" t="str">
        <f t="shared" ca="1" si="46"/>
        <v/>
      </c>
      <c r="AH121" s="47" t="str">
        <f t="shared" ca="1" si="47"/>
        <v/>
      </c>
      <c r="AI121" s="47" t="str">
        <f t="shared" ca="1" si="48"/>
        <v/>
      </c>
      <c r="AJ121" s="47">
        <f t="shared" ca="1" si="49"/>
        <v>0</v>
      </c>
      <c r="AK121" s="47">
        <f t="shared" ca="1" si="55"/>
        <v>16</v>
      </c>
      <c r="AL121" s="47">
        <f t="shared" ca="1" si="50"/>
        <v>0</v>
      </c>
      <c r="AM121" s="47">
        <f t="shared" ca="1" si="56"/>
        <v>15</v>
      </c>
      <c r="AN121" s="47" t="str">
        <f ca="1">IF(OR(AG121&lt;&gt;"",AI121&lt;&gt;""),E121,"")</f>
        <v/>
      </c>
      <c r="AO121" s="47" t="str">
        <f ca="1">IF(OR(AG121&lt;&gt;"",AI121&lt;&gt;""),F121,"")</f>
        <v/>
      </c>
      <c r="AP121" s="38" t="str">
        <f ca="1">IF(OR(AG121&lt;&gt;"",AI121&lt;&gt;""),D121,"")</f>
        <v/>
      </c>
      <c r="AQ121" s="31"/>
    </row>
    <row r="122" spans="3:43" x14ac:dyDescent="0.3">
      <c r="C122" s="35">
        <f ca="1">INDIRECT($AT$3&amp;$AT$4)</f>
        <v>121</v>
      </c>
      <c r="D122" s="37">
        <f ca="1">VLOOKUP(C122,INDIRECT($AT$3&amp;$AT$5),4,FALSE)</f>
        <v>41449</v>
      </c>
      <c r="E122" s="11">
        <f ca="1">VLOOKUP(C122,INDIRECT($AU$3&amp;$AT$5),10,FALSE)</f>
        <v>625.35</v>
      </c>
      <c r="F122" s="11">
        <f ca="1">VLOOKUP(C122,INDIRECT($AT$3&amp;$AT$5),10,FALSE)</f>
        <v>824.8</v>
      </c>
      <c r="G122" s="41">
        <f t="shared" ca="1" si="30"/>
        <v>0.75818380213385073</v>
      </c>
      <c r="H122" s="41">
        <f t="shared" ca="1" si="31"/>
        <v>0.78908136160515441</v>
      </c>
      <c r="I122" s="43">
        <f t="shared" ca="1" si="32"/>
        <v>1.55132118276718E-2</v>
      </c>
      <c r="J122" s="41">
        <f t="shared" ca="1" si="57"/>
        <v>0.80459457343282625</v>
      </c>
      <c r="K122" s="41">
        <f t="shared" ca="1" si="58"/>
        <v>0.77356814977748256</v>
      </c>
      <c r="L122" s="45" t="str">
        <f ca="1">IF(C122-1&gt;=$A$2,IF(G122&gt;J122,$A$28,IF(G122&lt;K122,$A$29,"")),"")</f>
        <v>BUY</v>
      </c>
      <c r="M122" s="48" t="str">
        <f ca="1">IF(C122-1&gt;=$A$2,IF(G122&lt;H122,$A$30,IF(G122&gt;H122,$A$31,"")),"")</f>
        <v>COVER</v>
      </c>
      <c r="N122" s="47">
        <f t="shared" ca="1" si="33"/>
        <v>1</v>
      </c>
      <c r="O122" s="47">
        <f t="shared" ca="1" si="51"/>
        <v>28</v>
      </c>
      <c r="P122" s="47">
        <f t="shared" ca="1" si="34"/>
        <v>0</v>
      </c>
      <c r="Q122" s="47">
        <f t="shared" ca="1" si="52"/>
        <v>52</v>
      </c>
      <c r="R122" s="47" t="str">
        <f t="shared" ca="1" si="35"/>
        <v>BUY</v>
      </c>
      <c r="S122" s="47">
        <f t="shared" ca="1" si="36"/>
        <v>0</v>
      </c>
      <c r="T122" s="47">
        <f t="shared" ca="1" si="37"/>
        <v>0</v>
      </c>
      <c r="U122" s="47">
        <f t="shared" ca="1" si="53"/>
        <v>16</v>
      </c>
      <c r="V122" s="47">
        <f t="shared" ca="1" si="38"/>
        <v>1</v>
      </c>
      <c r="W122" s="47">
        <f t="shared" ca="1" si="54"/>
        <v>59</v>
      </c>
      <c r="X122" s="47" t="str">
        <f t="shared" ca="1" si="39"/>
        <v>COVER</v>
      </c>
      <c r="Y122" s="47">
        <f t="shared" ca="1" si="40"/>
        <v>0</v>
      </c>
      <c r="Z122" s="47">
        <f ca="1">IF(AND(S122=$A$31,O122&lt;1),0,S122)</f>
        <v>0</v>
      </c>
      <c r="AA122" s="47">
        <f ca="1">IF(AND(Y122=$A$30,U122&lt;1),0,Y122)</f>
        <v>0</v>
      </c>
      <c r="AB122" s="47" t="str">
        <f t="shared" ca="1" si="41"/>
        <v/>
      </c>
      <c r="AC122" s="47" t="str">
        <f t="shared" ca="1" si="42"/>
        <v/>
      </c>
      <c r="AD122" s="47" t="str">
        <f t="shared" ca="1" si="43"/>
        <v/>
      </c>
      <c r="AE122" s="47" t="str">
        <f t="shared" ca="1" si="44"/>
        <v/>
      </c>
      <c r="AF122" s="47" t="str">
        <f t="shared" ca="1" si="45"/>
        <v/>
      </c>
      <c r="AG122" s="47" t="str">
        <f t="shared" ca="1" si="46"/>
        <v/>
      </c>
      <c r="AH122" s="47" t="str">
        <f t="shared" ca="1" si="47"/>
        <v/>
      </c>
      <c r="AI122" s="47" t="str">
        <f t="shared" ca="1" si="48"/>
        <v/>
      </c>
      <c r="AJ122" s="47">
        <f t="shared" ca="1" si="49"/>
        <v>0</v>
      </c>
      <c r="AK122" s="47">
        <f t="shared" ca="1" si="55"/>
        <v>16</v>
      </c>
      <c r="AL122" s="47">
        <f t="shared" ca="1" si="50"/>
        <v>0</v>
      </c>
      <c r="AM122" s="47">
        <f t="shared" ca="1" si="56"/>
        <v>15</v>
      </c>
      <c r="AN122" s="47" t="str">
        <f ca="1">IF(OR(AG122&lt;&gt;"",AI122&lt;&gt;""),E122,"")</f>
        <v/>
      </c>
      <c r="AO122" s="47" t="str">
        <f ca="1">IF(OR(AG122&lt;&gt;"",AI122&lt;&gt;""),F122,"")</f>
        <v/>
      </c>
      <c r="AP122" s="38" t="str">
        <f ca="1">IF(OR(AG122&lt;&gt;"",AI122&lt;&gt;""),D122,"")</f>
        <v/>
      </c>
      <c r="AQ122" s="31"/>
    </row>
    <row r="123" spans="3:43" x14ac:dyDescent="0.3">
      <c r="C123" s="35">
        <f ca="1">INDIRECT($AT$3&amp;$AT$4)</f>
        <v>122</v>
      </c>
      <c r="D123" s="37">
        <f ca="1">VLOOKUP(C123,INDIRECT($AT$3&amp;$AT$5),4,FALSE)</f>
        <v>41450</v>
      </c>
      <c r="E123" s="11">
        <f ca="1">VLOOKUP(C123,INDIRECT($AU$3&amp;$AT$5),10,FALSE)</f>
        <v>634</v>
      </c>
      <c r="F123" s="11">
        <f ca="1">VLOOKUP(C123,INDIRECT($AT$3&amp;$AT$5),10,FALSE)</f>
        <v>817.45</v>
      </c>
      <c r="G123" s="41">
        <f t="shared" ca="1" si="30"/>
        <v>0.77558260444063853</v>
      </c>
      <c r="H123" s="41">
        <f t="shared" ca="1" si="31"/>
        <v>0.7866420283537362</v>
      </c>
      <c r="I123" s="43">
        <f t="shared" ca="1" si="32"/>
        <v>1.5527605799257398E-2</v>
      </c>
      <c r="J123" s="41">
        <f t="shared" ca="1" si="57"/>
        <v>0.80216963415299358</v>
      </c>
      <c r="K123" s="41">
        <f t="shared" ca="1" si="58"/>
        <v>0.77111442255447882</v>
      </c>
      <c r="L123" s="45" t="str">
        <f ca="1">IF(C123-1&gt;=$A$2,IF(G123&gt;J123,$A$28,IF(G123&lt;K123,$A$29,"")),"")</f>
        <v/>
      </c>
      <c r="M123" s="48" t="str">
        <f ca="1">IF(C123-1&gt;=$A$2,IF(G123&lt;H123,$A$30,IF(G123&gt;H123,$A$31,"")),"")</f>
        <v>COVER</v>
      </c>
      <c r="N123" s="47">
        <f t="shared" ca="1" si="33"/>
        <v>0</v>
      </c>
      <c r="O123" s="47">
        <f t="shared" ca="1" si="51"/>
        <v>28</v>
      </c>
      <c r="P123" s="47">
        <f t="shared" ca="1" si="34"/>
        <v>0</v>
      </c>
      <c r="Q123" s="47">
        <f t="shared" ca="1" si="52"/>
        <v>52</v>
      </c>
      <c r="R123" s="47" t="str">
        <f t="shared" ca="1" si="35"/>
        <v>BUY</v>
      </c>
      <c r="S123" s="47">
        <f t="shared" ca="1" si="36"/>
        <v>0</v>
      </c>
      <c r="T123" s="47">
        <f t="shared" ca="1" si="37"/>
        <v>0</v>
      </c>
      <c r="U123" s="47">
        <f t="shared" ca="1" si="53"/>
        <v>16</v>
      </c>
      <c r="V123" s="47">
        <f t="shared" ca="1" si="38"/>
        <v>1</v>
      </c>
      <c r="W123" s="47">
        <f t="shared" ca="1" si="54"/>
        <v>60</v>
      </c>
      <c r="X123" s="47" t="str">
        <f t="shared" ca="1" si="39"/>
        <v>COVER</v>
      </c>
      <c r="Y123" s="47">
        <f t="shared" ca="1" si="40"/>
        <v>0</v>
      </c>
      <c r="Z123" s="47">
        <f ca="1">IF(AND(S123=$A$31,O123&lt;1),0,S123)</f>
        <v>0</v>
      </c>
      <c r="AA123" s="47">
        <f ca="1">IF(AND(Y123=$A$30,U123&lt;1),0,Y123)</f>
        <v>0</v>
      </c>
      <c r="AB123" s="47" t="str">
        <f t="shared" ca="1" si="41"/>
        <v/>
      </c>
      <c r="AC123" s="47" t="str">
        <f t="shared" ca="1" si="42"/>
        <v/>
      </c>
      <c r="AD123" s="47" t="str">
        <f t="shared" ca="1" si="43"/>
        <v/>
      </c>
      <c r="AE123" s="47" t="str">
        <f t="shared" ca="1" si="44"/>
        <v/>
      </c>
      <c r="AF123" s="47" t="str">
        <f t="shared" ca="1" si="45"/>
        <v/>
      </c>
      <c r="AG123" s="47" t="str">
        <f t="shared" ca="1" si="46"/>
        <v/>
      </c>
      <c r="AH123" s="47" t="str">
        <f t="shared" ca="1" si="47"/>
        <v/>
      </c>
      <c r="AI123" s="47" t="str">
        <f t="shared" ca="1" si="48"/>
        <v/>
      </c>
      <c r="AJ123" s="47">
        <f t="shared" ca="1" si="49"/>
        <v>0</v>
      </c>
      <c r="AK123" s="47">
        <f t="shared" ca="1" si="55"/>
        <v>16</v>
      </c>
      <c r="AL123" s="47">
        <f t="shared" ca="1" si="50"/>
        <v>0</v>
      </c>
      <c r="AM123" s="47">
        <f t="shared" ca="1" si="56"/>
        <v>15</v>
      </c>
      <c r="AN123" s="47" t="str">
        <f ca="1">IF(OR(AG123&lt;&gt;"",AI123&lt;&gt;""),E123,"")</f>
        <v/>
      </c>
      <c r="AO123" s="47" t="str">
        <f ca="1">IF(OR(AG123&lt;&gt;"",AI123&lt;&gt;""),F123,"")</f>
        <v/>
      </c>
      <c r="AP123" s="38" t="str">
        <f ca="1">IF(OR(AG123&lt;&gt;"",AI123&lt;&gt;""),D123,"")</f>
        <v/>
      </c>
      <c r="AQ123" s="31"/>
    </row>
    <row r="124" spans="3:43" x14ac:dyDescent="0.3">
      <c r="C124" s="35">
        <f ca="1">INDIRECT($AT$3&amp;$AT$4)</f>
        <v>123</v>
      </c>
      <c r="D124" s="37">
        <f ca="1">VLOOKUP(C124,INDIRECT($AT$3&amp;$AT$5),4,FALSE)</f>
        <v>41451</v>
      </c>
      <c r="E124" s="11">
        <f ca="1">VLOOKUP(C124,INDIRECT($AU$3&amp;$AT$5),10,FALSE)</f>
        <v>622.85</v>
      </c>
      <c r="F124" s="11">
        <f ca="1">VLOOKUP(C124,INDIRECT($AT$3&amp;$AT$5),10,FALSE)</f>
        <v>815.6</v>
      </c>
      <c r="G124" s="41">
        <f t="shared" ca="1" si="30"/>
        <v>0.76367091711623347</v>
      </c>
      <c r="H124" s="41">
        <f t="shared" ca="1" si="31"/>
        <v>0.78211359767729971</v>
      </c>
      <c r="I124" s="43">
        <f t="shared" ca="1" si="32"/>
        <v>1.4887299918114699E-2</v>
      </c>
      <c r="J124" s="41">
        <f t="shared" ca="1" si="57"/>
        <v>0.79700089759541437</v>
      </c>
      <c r="K124" s="41">
        <f t="shared" ca="1" si="58"/>
        <v>0.76722629775918505</v>
      </c>
      <c r="L124" s="45" t="str">
        <f ca="1">IF(C124-1&gt;=$A$2,IF(G124&gt;J124,$A$28,IF(G124&lt;K124,$A$29,"")),"")</f>
        <v>BUY</v>
      </c>
      <c r="M124" s="48" t="str">
        <f ca="1">IF(C124-1&gt;=$A$2,IF(G124&lt;H124,$A$30,IF(G124&gt;H124,$A$31,"")),"")</f>
        <v>COVER</v>
      </c>
      <c r="N124" s="47">
        <f t="shared" ca="1" si="33"/>
        <v>1</v>
      </c>
      <c r="O124" s="47">
        <f t="shared" ca="1" si="51"/>
        <v>29</v>
      </c>
      <c r="P124" s="47">
        <f t="shared" ca="1" si="34"/>
        <v>0</v>
      </c>
      <c r="Q124" s="47">
        <f t="shared" ca="1" si="52"/>
        <v>52</v>
      </c>
      <c r="R124" s="47" t="str">
        <f t="shared" ca="1" si="35"/>
        <v>BUY</v>
      </c>
      <c r="S124" s="47">
        <f t="shared" ca="1" si="36"/>
        <v>0</v>
      </c>
      <c r="T124" s="47">
        <f t="shared" ca="1" si="37"/>
        <v>0</v>
      </c>
      <c r="U124" s="47">
        <f t="shared" ca="1" si="53"/>
        <v>16</v>
      </c>
      <c r="V124" s="47">
        <f t="shared" ca="1" si="38"/>
        <v>1</v>
      </c>
      <c r="W124" s="47">
        <f t="shared" ca="1" si="54"/>
        <v>61</v>
      </c>
      <c r="X124" s="47" t="str">
        <f t="shared" ca="1" si="39"/>
        <v>COVER</v>
      </c>
      <c r="Y124" s="47">
        <f t="shared" ca="1" si="40"/>
        <v>0</v>
      </c>
      <c r="Z124" s="47">
        <f ca="1">IF(AND(S124=$A$31,O124&lt;1),0,S124)</f>
        <v>0</v>
      </c>
      <c r="AA124" s="47">
        <f ca="1">IF(AND(Y124=$A$30,U124&lt;1),0,Y124)</f>
        <v>0</v>
      </c>
      <c r="AB124" s="47" t="str">
        <f t="shared" ca="1" si="41"/>
        <v/>
      </c>
      <c r="AC124" s="47" t="str">
        <f t="shared" ca="1" si="42"/>
        <v/>
      </c>
      <c r="AD124" s="47" t="str">
        <f t="shared" ca="1" si="43"/>
        <v/>
      </c>
      <c r="AE124" s="47" t="str">
        <f t="shared" ca="1" si="44"/>
        <v/>
      </c>
      <c r="AF124" s="47" t="str">
        <f t="shared" ca="1" si="45"/>
        <v/>
      </c>
      <c r="AG124" s="47" t="str">
        <f t="shared" ca="1" si="46"/>
        <v/>
      </c>
      <c r="AH124" s="47" t="str">
        <f t="shared" ca="1" si="47"/>
        <v/>
      </c>
      <c r="AI124" s="47" t="str">
        <f t="shared" ca="1" si="48"/>
        <v/>
      </c>
      <c r="AJ124" s="47">
        <f t="shared" ca="1" si="49"/>
        <v>0</v>
      </c>
      <c r="AK124" s="47">
        <f t="shared" ca="1" si="55"/>
        <v>16</v>
      </c>
      <c r="AL124" s="47">
        <f t="shared" ca="1" si="50"/>
        <v>0</v>
      </c>
      <c r="AM124" s="47">
        <f t="shared" ca="1" si="56"/>
        <v>15</v>
      </c>
      <c r="AN124" s="47" t="str">
        <f ca="1">IF(OR(AG124&lt;&gt;"",AI124&lt;&gt;""),E124,"")</f>
        <v/>
      </c>
      <c r="AO124" s="47" t="str">
        <f ca="1">IF(OR(AG124&lt;&gt;"",AI124&lt;&gt;""),F124,"")</f>
        <v/>
      </c>
      <c r="AP124" s="38" t="str">
        <f ca="1">IF(OR(AG124&lt;&gt;"",AI124&lt;&gt;""),D124,"")</f>
        <v/>
      </c>
      <c r="AQ124" s="31"/>
    </row>
    <row r="125" spans="3:43" x14ac:dyDescent="0.3">
      <c r="C125" s="35">
        <f ca="1">INDIRECT($AT$3&amp;$AT$4)</f>
        <v>124</v>
      </c>
      <c r="D125" s="37">
        <f ca="1">VLOOKUP(C125,INDIRECT($AT$3&amp;$AT$5),4,FALSE)</f>
        <v>41452</v>
      </c>
      <c r="E125" s="11">
        <f ca="1">VLOOKUP(C125,INDIRECT($AU$3&amp;$AT$5),10,FALSE)</f>
        <v>646.5</v>
      </c>
      <c r="F125" s="11">
        <f ca="1">VLOOKUP(C125,INDIRECT($AT$3&amp;$AT$5),10,FALSE)</f>
        <v>837.15</v>
      </c>
      <c r="G125" s="41">
        <f t="shared" ca="1" si="30"/>
        <v>0.77226303529833362</v>
      </c>
      <c r="H125" s="41">
        <f t="shared" ca="1" si="31"/>
        <v>0.77868242767844564</v>
      </c>
      <c r="I125" s="43">
        <f t="shared" ca="1" si="32"/>
        <v>1.2363217578697927E-2</v>
      </c>
      <c r="J125" s="41">
        <f t="shared" ca="1" si="57"/>
        <v>0.7910456452571436</v>
      </c>
      <c r="K125" s="41">
        <f t="shared" ca="1" si="58"/>
        <v>0.76631921009974768</v>
      </c>
      <c r="L125" s="45" t="str">
        <f ca="1">IF(C125-1&gt;=$A$2,IF(G125&gt;J125,$A$28,IF(G125&lt;K125,$A$29,"")),"")</f>
        <v/>
      </c>
      <c r="M125" s="48" t="str">
        <f ca="1">IF(C125-1&gt;=$A$2,IF(G125&lt;H125,$A$30,IF(G125&gt;H125,$A$31,"")),"")</f>
        <v>COVER</v>
      </c>
      <c r="N125" s="47">
        <f t="shared" ca="1" si="33"/>
        <v>0</v>
      </c>
      <c r="O125" s="47">
        <f t="shared" ca="1" si="51"/>
        <v>29</v>
      </c>
      <c r="P125" s="47">
        <f t="shared" ca="1" si="34"/>
        <v>0</v>
      </c>
      <c r="Q125" s="47">
        <f t="shared" ca="1" si="52"/>
        <v>52</v>
      </c>
      <c r="R125" s="47" t="str">
        <f t="shared" ca="1" si="35"/>
        <v>BUY</v>
      </c>
      <c r="S125" s="47">
        <f t="shared" ca="1" si="36"/>
        <v>0</v>
      </c>
      <c r="T125" s="47">
        <f t="shared" ca="1" si="37"/>
        <v>0</v>
      </c>
      <c r="U125" s="47">
        <f t="shared" ca="1" si="53"/>
        <v>16</v>
      </c>
      <c r="V125" s="47">
        <f t="shared" ca="1" si="38"/>
        <v>1</v>
      </c>
      <c r="W125" s="47">
        <f t="shared" ca="1" si="54"/>
        <v>62</v>
      </c>
      <c r="X125" s="47" t="str">
        <f t="shared" ca="1" si="39"/>
        <v>COVER</v>
      </c>
      <c r="Y125" s="47">
        <f t="shared" ca="1" si="40"/>
        <v>0</v>
      </c>
      <c r="Z125" s="47">
        <f ca="1">IF(AND(S125=$A$31,O125&lt;1),0,S125)</f>
        <v>0</v>
      </c>
      <c r="AA125" s="47">
        <f ca="1">IF(AND(Y125=$A$30,U125&lt;1),0,Y125)</f>
        <v>0</v>
      </c>
      <c r="AB125" s="47" t="str">
        <f t="shared" ca="1" si="41"/>
        <v/>
      </c>
      <c r="AC125" s="47" t="str">
        <f t="shared" ca="1" si="42"/>
        <v/>
      </c>
      <c r="AD125" s="47" t="str">
        <f t="shared" ca="1" si="43"/>
        <v/>
      </c>
      <c r="AE125" s="47" t="str">
        <f t="shared" ca="1" si="44"/>
        <v/>
      </c>
      <c r="AF125" s="47" t="str">
        <f t="shared" ca="1" si="45"/>
        <v/>
      </c>
      <c r="AG125" s="47" t="str">
        <f t="shared" ca="1" si="46"/>
        <v/>
      </c>
      <c r="AH125" s="47" t="str">
        <f t="shared" ca="1" si="47"/>
        <v/>
      </c>
      <c r="AI125" s="47" t="str">
        <f t="shared" ca="1" si="48"/>
        <v/>
      </c>
      <c r="AJ125" s="47">
        <f t="shared" ca="1" si="49"/>
        <v>0</v>
      </c>
      <c r="AK125" s="47">
        <f t="shared" ca="1" si="55"/>
        <v>16</v>
      </c>
      <c r="AL125" s="47">
        <f t="shared" ca="1" si="50"/>
        <v>0</v>
      </c>
      <c r="AM125" s="47">
        <f t="shared" ca="1" si="56"/>
        <v>15</v>
      </c>
      <c r="AN125" s="47" t="str">
        <f ca="1">IF(OR(AG125&lt;&gt;"",AI125&lt;&gt;""),E125,"")</f>
        <v/>
      </c>
      <c r="AO125" s="47" t="str">
        <f ca="1">IF(OR(AG125&lt;&gt;"",AI125&lt;&gt;""),F125,"")</f>
        <v/>
      </c>
      <c r="AP125" s="38" t="str">
        <f ca="1">IF(OR(AG125&lt;&gt;"",AI125&lt;&gt;""),D125,"")</f>
        <v/>
      </c>
      <c r="AQ125" s="31"/>
    </row>
    <row r="126" spans="3:43" x14ac:dyDescent="0.3">
      <c r="C126" s="35">
        <f ca="1">INDIRECT($AT$3&amp;$AT$4)</f>
        <v>125</v>
      </c>
      <c r="D126" s="37">
        <f ca="1">VLOOKUP(C126,INDIRECT($AT$3&amp;$AT$5),4,FALSE)</f>
        <v>41453</v>
      </c>
      <c r="E126" s="11">
        <f ca="1">VLOOKUP(C126,INDIRECT($AU$3&amp;$AT$5),10,FALSE)</f>
        <v>669.5</v>
      </c>
      <c r="F126" s="11">
        <f ca="1">VLOOKUP(C126,INDIRECT($AT$3&amp;$AT$5),10,FALSE)</f>
        <v>879.05</v>
      </c>
      <c r="G126" s="41">
        <f t="shared" ca="1" si="30"/>
        <v>0.7616176554234686</v>
      </c>
      <c r="H126" s="41">
        <f t="shared" ca="1" si="31"/>
        <v>0.77519748663396615</v>
      </c>
      <c r="I126" s="43">
        <f t="shared" ca="1" si="32"/>
        <v>1.1686208851179884E-2</v>
      </c>
      <c r="J126" s="41">
        <f t="shared" ca="1" si="57"/>
        <v>0.78688369548514603</v>
      </c>
      <c r="K126" s="41">
        <f t="shared" ca="1" si="58"/>
        <v>0.76351127778278627</v>
      </c>
      <c r="L126" s="45" t="str">
        <f ca="1">IF(C126-1&gt;=$A$2,IF(G126&gt;J126,$A$28,IF(G126&lt;K126,$A$29,"")),"")</f>
        <v>BUY</v>
      </c>
      <c r="M126" s="48" t="str">
        <f ca="1">IF(C126-1&gt;=$A$2,IF(G126&lt;H126,$A$30,IF(G126&gt;H126,$A$31,"")),"")</f>
        <v>COVER</v>
      </c>
      <c r="N126" s="47">
        <f t="shared" ca="1" si="33"/>
        <v>1</v>
      </c>
      <c r="O126" s="47">
        <f t="shared" ca="1" si="51"/>
        <v>30</v>
      </c>
      <c r="P126" s="47">
        <f t="shared" ca="1" si="34"/>
        <v>0</v>
      </c>
      <c r="Q126" s="47">
        <f t="shared" ca="1" si="52"/>
        <v>52</v>
      </c>
      <c r="R126" s="47" t="str">
        <f t="shared" ca="1" si="35"/>
        <v>BUY</v>
      </c>
      <c r="S126" s="47">
        <f t="shared" ca="1" si="36"/>
        <v>0</v>
      </c>
      <c r="T126" s="47">
        <f t="shared" ca="1" si="37"/>
        <v>0</v>
      </c>
      <c r="U126" s="47">
        <f t="shared" ca="1" si="53"/>
        <v>16</v>
      </c>
      <c r="V126" s="47">
        <f t="shared" ca="1" si="38"/>
        <v>1</v>
      </c>
      <c r="W126" s="47">
        <f t="shared" ca="1" si="54"/>
        <v>63</v>
      </c>
      <c r="X126" s="47" t="str">
        <f t="shared" ca="1" si="39"/>
        <v>COVER</v>
      </c>
      <c r="Y126" s="47">
        <f t="shared" ca="1" si="40"/>
        <v>0</v>
      </c>
      <c r="Z126" s="47">
        <f ca="1">IF(AND(S126=$A$31,O126&lt;1),0,S126)</f>
        <v>0</v>
      </c>
      <c r="AA126" s="47">
        <f ca="1">IF(AND(Y126=$A$30,U126&lt;1),0,Y126)</f>
        <v>0</v>
      </c>
      <c r="AB126" s="47" t="str">
        <f t="shared" ca="1" si="41"/>
        <v/>
      </c>
      <c r="AC126" s="47" t="str">
        <f t="shared" ca="1" si="42"/>
        <v/>
      </c>
      <c r="AD126" s="47" t="str">
        <f t="shared" ca="1" si="43"/>
        <v/>
      </c>
      <c r="AE126" s="47" t="str">
        <f t="shared" ca="1" si="44"/>
        <v/>
      </c>
      <c r="AF126" s="47" t="str">
        <f t="shared" ca="1" si="45"/>
        <v/>
      </c>
      <c r="AG126" s="47" t="str">
        <f t="shared" ca="1" si="46"/>
        <v/>
      </c>
      <c r="AH126" s="47" t="str">
        <f t="shared" ca="1" si="47"/>
        <v/>
      </c>
      <c r="AI126" s="47" t="str">
        <f t="shared" ca="1" si="48"/>
        <v/>
      </c>
      <c r="AJ126" s="47">
        <f t="shared" ca="1" si="49"/>
        <v>0</v>
      </c>
      <c r="AK126" s="47">
        <f t="shared" ca="1" si="55"/>
        <v>16</v>
      </c>
      <c r="AL126" s="47">
        <f t="shared" ca="1" si="50"/>
        <v>0</v>
      </c>
      <c r="AM126" s="47">
        <f t="shared" ca="1" si="56"/>
        <v>15</v>
      </c>
      <c r="AN126" s="47" t="str">
        <f ca="1">IF(OR(AG126&lt;&gt;"",AI126&lt;&gt;""),E126,"")</f>
        <v/>
      </c>
      <c r="AO126" s="47" t="str">
        <f ca="1">IF(OR(AG126&lt;&gt;"",AI126&lt;&gt;""),F126,"")</f>
        <v/>
      </c>
      <c r="AP126" s="38" t="str">
        <f ca="1">IF(OR(AG126&lt;&gt;"",AI126&lt;&gt;""),D126,"")</f>
        <v/>
      </c>
      <c r="AQ126" s="31"/>
    </row>
    <row r="127" spans="3:43" x14ac:dyDescent="0.3">
      <c r="C127" s="35">
        <f ca="1">INDIRECT($AT$3&amp;$AT$4)</f>
        <v>126</v>
      </c>
      <c r="D127" s="37">
        <f ca="1">VLOOKUP(C127,INDIRECT($AT$3&amp;$AT$5),4,FALSE)</f>
        <v>41456</v>
      </c>
      <c r="E127" s="11">
        <f ca="1">VLOOKUP(C127,INDIRECT($AU$3&amp;$AT$5),10,FALSE)</f>
        <v>668.75</v>
      </c>
      <c r="F127" s="11">
        <f ca="1">VLOOKUP(C127,INDIRECT($AT$3&amp;$AT$5),10,FALSE)</f>
        <v>889.65</v>
      </c>
      <c r="G127" s="41">
        <f t="shared" ca="1" si="30"/>
        <v>0.75170010678356658</v>
      </c>
      <c r="H127" s="41">
        <f t="shared" ca="1" si="31"/>
        <v>0.77133504823605559</v>
      </c>
      <c r="I127" s="43">
        <f t="shared" ca="1" si="32"/>
        <v>1.2486542079677903E-2</v>
      </c>
      <c r="J127" s="41">
        <f t="shared" ca="1" si="57"/>
        <v>0.78382159031573351</v>
      </c>
      <c r="K127" s="41">
        <f t="shared" ca="1" si="58"/>
        <v>0.75884850615637767</v>
      </c>
      <c r="L127" s="45" t="str">
        <f ca="1">IF(C127-1&gt;=$A$2,IF(G127&gt;J127,$A$28,IF(G127&lt;K127,$A$29,"")),"")</f>
        <v>BUY</v>
      </c>
      <c r="M127" s="48" t="str">
        <f ca="1">IF(C127-1&gt;=$A$2,IF(G127&lt;H127,$A$30,IF(G127&gt;H127,$A$31,"")),"")</f>
        <v>COVER</v>
      </c>
      <c r="N127" s="47">
        <f t="shared" ca="1" si="33"/>
        <v>1</v>
      </c>
      <c r="O127" s="47">
        <f t="shared" ca="1" si="51"/>
        <v>31</v>
      </c>
      <c r="P127" s="47">
        <f t="shared" ca="1" si="34"/>
        <v>0</v>
      </c>
      <c r="Q127" s="47">
        <f t="shared" ca="1" si="52"/>
        <v>52</v>
      </c>
      <c r="R127" s="47" t="str">
        <f t="shared" ca="1" si="35"/>
        <v>BUY</v>
      </c>
      <c r="S127" s="47">
        <f t="shared" ca="1" si="36"/>
        <v>0</v>
      </c>
      <c r="T127" s="47">
        <f t="shared" ca="1" si="37"/>
        <v>0</v>
      </c>
      <c r="U127" s="47">
        <f t="shared" ca="1" si="53"/>
        <v>16</v>
      </c>
      <c r="V127" s="47">
        <f t="shared" ca="1" si="38"/>
        <v>1</v>
      </c>
      <c r="W127" s="47">
        <f t="shared" ca="1" si="54"/>
        <v>64</v>
      </c>
      <c r="X127" s="47" t="str">
        <f t="shared" ca="1" si="39"/>
        <v>COVER</v>
      </c>
      <c r="Y127" s="47">
        <f t="shared" ca="1" si="40"/>
        <v>0</v>
      </c>
      <c r="Z127" s="47">
        <f ca="1">IF(AND(S127=$A$31,O127&lt;1),0,S127)</f>
        <v>0</v>
      </c>
      <c r="AA127" s="47">
        <f ca="1">IF(AND(Y127=$A$30,U127&lt;1),0,Y127)</f>
        <v>0</v>
      </c>
      <c r="AB127" s="47" t="str">
        <f t="shared" ca="1" si="41"/>
        <v/>
      </c>
      <c r="AC127" s="47" t="str">
        <f t="shared" ca="1" si="42"/>
        <v/>
      </c>
      <c r="AD127" s="47" t="str">
        <f t="shared" ca="1" si="43"/>
        <v/>
      </c>
      <c r="AE127" s="47" t="str">
        <f t="shared" ca="1" si="44"/>
        <v/>
      </c>
      <c r="AF127" s="47" t="str">
        <f t="shared" ca="1" si="45"/>
        <v/>
      </c>
      <c r="AG127" s="47" t="str">
        <f t="shared" ca="1" si="46"/>
        <v/>
      </c>
      <c r="AH127" s="47" t="str">
        <f t="shared" ca="1" si="47"/>
        <v/>
      </c>
      <c r="AI127" s="47" t="str">
        <f t="shared" ca="1" si="48"/>
        <v/>
      </c>
      <c r="AJ127" s="47">
        <f t="shared" ca="1" si="49"/>
        <v>0</v>
      </c>
      <c r="AK127" s="47">
        <f t="shared" ca="1" si="55"/>
        <v>16</v>
      </c>
      <c r="AL127" s="47">
        <f t="shared" ca="1" si="50"/>
        <v>0</v>
      </c>
      <c r="AM127" s="47">
        <f t="shared" ca="1" si="56"/>
        <v>15</v>
      </c>
      <c r="AN127" s="47" t="str">
        <f ca="1">IF(OR(AG127&lt;&gt;"",AI127&lt;&gt;""),E127,"")</f>
        <v/>
      </c>
      <c r="AO127" s="47" t="str">
        <f ca="1">IF(OR(AG127&lt;&gt;"",AI127&lt;&gt;""),F127,"")</f>
        <v/>
      </c>
      <c r="AP127" s="38" t="str">
        <f ca="1">IF(OR(AG127&lt;&gt;"",AI127&lt;&gt;""),D127,"")</f>
        <v/>
      </c>
      <c r="AQ127" s="31"/>
    </row>
    <row r="128" spans="3:43" x14ac:dyDescent="0.3">
      <c r="C128" s="35">
        <f ca="1">INDIRECT($AT$3&amp;$AT$4)</f>
        <v>127</v>
      </c>
      <c r="D128" s="37">
        <f ca="1">VLOOKUP(C128,INDIRECT($AT$3&amp;$AT$5),4,FALSE)</f>
        <v>41457</v>
      </c>
      <c r="E128" s="11">
        <f ca="1">VLOOKUP(C128,INDIRECT($AU$3&amp;$AT$5),10,FALSE)</f>
        <v>656.55</v>
      </c>
      <c r="F128" s="11">
        <f ca="1">VLOOKUP(C128,INDIRECT($AT$3&amp;$AT$5),10,FALSE)</f>
        <v>875.15</v>
      </c>
      <c r="G128" s="41">
        <f t="shared" ca="1" si="30"/>
        <v>0.75021424898588807</v>
      </c>
      <c r="H128" s="41">
        <f t="shared" ca="1" si="31"/>
        <v>0.76752553788284583</v>
      </c>
      <c r="I128" s="43">
        <f t="shared" ca="1" si="32"/>
        <v>1.2543528928257559E-2</v>
      </c>
      <c r="J128" s="41">
        <f t="shared" ca="1" si="57"/>
        <v>0.78006906681110344</v>
      </c>
      <c r="K128" s="41">
        <f t="shared" ca="1" si="58"/>
        <v>0.75498200895458822</v>
      </c>
      <c r="L128" s="45" t="str">
        <f ca="1">IF(C128-1&gt;=$A$2,IF(G128&gt;J128,$A$28,IF(G128&lt;K128,$A$29,"")),"")</f>
        <v>BUY</v>
      </c>
      <c r="M128" s="48" t="str">
        <f ca="1">IF(C128-1&gt;=$A$2,IF(G128&lt;H128,$A$30,IF(G128&gt;H128,$A$31,"")),"")</f>
        <v>COVER</v>
      </c>
      <c r="N128" s="47">
        <f t="shared" ca="1" si="33"/>
        <v>1</v>
      </c>
      <c r="O128" s="47">
        <f t="shared" ca="1" si="51"/>
        <v>32</v>
      </c>
      <c r="P128" s="47">
        <f t="shared" ca="1" si="34"/>
        <v>0</v>
      </c>
      <c r="Q128" s="47">
        <f t="shared" ca="1" si="52"/>
        <v>52</v>
      </c>
      <c r="R128" s="47" t="str">
        <f t="shared" ca="1" si="35"/>
        <v>BUY</v>
      </c>
      <c r="S128" s="47">
        <f t="shared" ca="1" si="36"/>
        <v>0</v>
      </c>
      <c r="T128" s="47">
        <f t="shared" ca="1" si="37"/>
        <v>0</v>
      </c>
      <c r="U128" s="47">
        <f t="shared" ca="1" si="53"/>
        <v>16</v>
      </c>
      <c r="V128" s="47">
        <f t="shared" ca="1" si="38"/>
        <v>1</v>
      </c>
      <c r="W128" s="47">
        <f t="shared" ca="1" si="54"/>
        <v>65</v>
      </c>
      <c r="X128" s="47" t="str">
        <f t="shared" ca="1" si="39"/>
        <v>COVER</v>
      </c>
      <c r="Y128" s="47">
        <f t="shared" ca="1" si="40"/>
        <v>0</v>
      </c>
      <c r="Z128" s="47">
        <f ca="1">IF(AND(S128=$A$31,O128&lt;1),0,S128)</f>
        <v>0</v>
      </c>
      <c r="AA128" s="47">
        <f ca="1">IF(AND(Y128=$A$30,U128&lt;1),0,Y128)</f>
        <v>0</v>
      </c>
      <c r="AB128" s="47" t="str">
        <f t="shared" ca="1" si="41"/>
        <v/>
      </c>
      <c r="AC128" s="47" t="str">
        <f t="shared" ca="1" si="42"/>
        <v/>
      </c>
      <c r="AD128" s="47" t="str">
        <f t="shared" ca="1" si="43"/>
        <v/>
      </c>
      <c r="AE128" s="47" t="str">
        <f t="shared" ca="1" si="44"/>
        <v/>
      </c>
      <c r="AF128" s="47" t="str">
        <f t="shared" ca="1" si="45"/>
        <v/>
      </c>
      <c r="AG128" s="47" t="str">
        <f t="shared" ca="1" si="46"/>
        <v/>
      </c>
      <c r="AH128" s="47" t="str">
        <f t="shared" ca="1" si="47"/>
        <v/>
      </c>
      <c r="AI128" s="47" t="str">
        <f t="shared" ca="1" si="48"/>
        <v/>
      </c>
      <c r="AJ128" s="47">
        <f t="shared" ca="1" si="49"/>
        <v>0</v>
      </c>
      <c r="AK128" s="47">
        <f t="shared" ca="1" si="55"/>
        <v>16</v>
      </c>
      <c r="AL128" s="47">
        <f t="shared" ca="1" si="50"/>
        <v>0</v>
      </c>
      <c r="AM128" s="47">
        <f t="shared" ca="1" si="56"/>
        <v>15</v>
      </c>
      <c r="AN128" s="47" t="str">
        <f ca="1">IF(OR(AG128&lt;&gt;"",AI128&lt;&gt;""),E128,"")</f>
        <v/>
      </c>
      <c r="AO128" s="47" t="str">
        <f ca="1">IF(OR(AG128&lt;&gt;"",AI128&lt;&gt;""),F128,"")</f>
        <v/>
      </c>
      <c r="AP128" s="38" t="str">
        <f ca="1">IF(OR(AG128&lt;&gt;"",AI128&lt;&gt;""),D128,"")</f>
        <v/>
      </c>
      <c r="AQ128" s="31"/>
    </row>
    <row r="129" spans="3:43" x14ac:dyDescent="0.3">
      <c r="C129" s="35">
        <f ca="1">INDIRECT($AT$3&amp;$AT$4)</f>
        <v>128</v>
      </c>
      <c r="D129" s="37">
        <f ca="1">VLOOKUP(C129,INDIRECT($AT$3&amp;$AT$5),4,FALSE)</f>
        <v>41458</v>
      </c>
      <c r="E129" s="11">
        <f ca="1">VLOOKUP(C129,INDIRECT($AU$3&amp;$AT$5),10,FALSE)</f>
        <v>650.65</v>
      </c>
      <c r="F129" s="11">
        <f ca="1">VLOOKUP(C129,INDIRECT($AT$3&amp;$AT$5),10,FALSE)</f>
        <v>853.6</v>
      </c>
      <c r="G129" s="41">
        <f t="shared" ca="1" si="30"/>
        <v>0.76224226804123707</v>
      </c>
      <c r="H129" s="41">
        <f t="shared" ca="1" si="31"/>
        <v>0.76481769705125313</v>
      </c>
      <c r="I129" s="43">
        <f t="shared" ca="1" si="32"/>
        <v>9.9756476881255746E-3</v>
      </c>
      <c r="J129" s="41">
        <f t="shared" ca="1" si="57"/>
        <v>0.77479334473937866</v>
      </c>
      <c r="K129" s="41">
        <f t="shared" ca="1" si="58"/>
        <v>0.7548420493631276</v>
      </c>
      <c r="L129" s="45" t="str">
        <f ca="1">IF(C129-1&gt;=$A$2,IF(G129&gt;J129,$A$28,IF(G129&lt;K129,$A$29,"")),"")</f>
        <v/>
      </c>
      <c r="M129" s="48" t="str">
        <f ca="1">IF(C129-1&gt;=$A$2,IF(G129&lt;H129,$A$30,IF(G129&gt;H129,$A$31,"")),"")</f>
        <v>COVER</v>
      </c>
      <c r="N129" s="47">
        <f t="shared" ca="1" si="33"/>
        <v>0</v>
      </c>
      <c r="O129" s="47">
        <f t="shared" ca="1" si="51"/>
        <v>32</v>
      </c>
      <c r="P129" s="47">
        <f t="shared" ca="1" si="34"/>
        <v>0</v>
      </c>
      <c r="Q129" s="47">
        <f t="shared" ca="1" si="52"/>
        <v>52</v>
      </c>
      <c r="R129" s="47" t="str">
        <f t="shared" ca="1" si="35"/>
        <v>BUY</v>
      </c>
      <c r="S129" s="47">
        <f t="shared" ca="1" si="36"/>
        <v>0</v>
      </c>
      <c r="T129" s="47">
        <f t="shared" ca="1" si="37"/>
        <v>0</v>
      </c>
      <c r="U129" s="47">
        <f t="shared" ca="1" si="53"/>
        <v>16</v>
      </c>
      <c r="V129" s="47">
        <f t="shared" ca="1" si="38"/>
        <v>1</v>
      </c>
      <c r="W129" s="47">
        <f t="shared" ca="1" si="54"/>
        <v>66</v>
      </c>
      <c r="X129" s="47" t="str">
        <f t="shared" ca="1" si="39"/>
        <v>COVER</v>
      </c>
      <c r="Y129" s="47">
        <f t="shared" ca="1" si="40"/>
        <v>0</v>
      </c>
      <c r="Z129" s="47">
        <f ca="1">IF(AND(S129=$A$31,O129&lt;1),0,S129)</f>
        <v>0</v>
      </c>
      <c r="AA129" s="47">
        <f ca="1">IF(AND(Y129=$A$30,U129&lt;1),0,Y129)</f>
        <v>0</v>
      </c>
      <c r="AB129" s="47" t="str">
        <f t="shared" ca="1" si="41"/>
        <v/>
      </c>
      <c r="AC129" s="47" t="str">
        <f t="shared" ca="1" si="42"/>
        <v/>
      </c>
      <c r="AD129" s="47" t="str">
        <f t="shared" ca="1" si="43"/>
        <v/>
      </c>
      <c r="AE129" s="47" t="str">
        <f t="shared" ca="1" si="44"/>
        <v/>
      </c>
      <c r="AF129" s="47" t="str">
        <f t="shared" ca="1" si="45"/>
        <v/>
      </c>
      <c r="AG129" s="47" t="str">
        <f t="shared" ca="1" si="46"/>
        <v/>
      </c>
      <c r="AH129" s="47" t="str">
        <f t="shared" ca="1" si="47"/>
        <v/>
      </c>
      <c r="AI129" s="47" t="str">
        <f t="shared" ca="1" si="48"/>
        <v/>
      </c>
      <c r="AJ129" s="47">
        <f t="shared" ca="1" si="49"/>
        <v>0</v>
      </c>
      <c r="AK129" s="47">
        <f t="shared" ca="1" si="55"/>
        <v>16</v>
      </c>
      <c r="AL129" s="47">
        <f t="shared" ca="1" si="50"/>
        <v>0</v>
      </c>
      <c r="AM129" s="47">
        <f t="shared" ca="1" si="56"/>
        <v>15</v>
      </c>
      <c r="AN129" s="47" t="str">
        <f ca="1">IF(OR(AG129&lt;&gt;"",AI129&lt;&gt;""),E129,"")</f>
        <v/>
      </c>
      <c r="AO129" s="47" t="str">
        <f ca="1">IF(OR(AG129&lt;&gt;"",AI129&lt;&gt;""),F129,"")</f>
        <v/>
      </c>
      <c r="AP129" s="38" t="str">
        <f ca="1">IF(OR(AG129&lt;&gt;"",AI129&lt;&gt;""),D129,"")</f>
        <v/>
      </c>
      <c r="AQ129" s="31"/>
    </row>
    <row r="130" spans="3:43" x14ac:dyDescent="0.3">
      <c r="C130" s="35">
        <f ca="1">INDIRECT($AT$3&amp;$AT$4)</f>
        <v>129</v>
      </c>
      <c r="D130" s="37">
        <f ca="1">VLOOKUP(C130,INDIRECT($AT$3&amp;$AT$5),4,FALSE)</f>
        <v>41459</v>
      </c>
      <c r="E130" s="11">
        <f ca="1">VLOOKUP(C130,INDIRECT($AU$3&amp;$AT$5),10,FALSE)</f>
        <v>655.15</v>
      </c>
      <c r="F130" s="11">
        <f ca="1">VLOOKUP(C130,INDIRECT($AT$3&amp;$AT$5),10,FALSE)</f>
        <v>852.1</v>
      </c>
      <c r="G130" s="41">
        <f t="shared" ca="1" si="30"/>
        <v>0.76886515667175215</v>
      </c>
      <c r="H130" s="41">
        <f t="shared" ca="1" si="31"/>
        <v>0.76383741558063856</v>
      </c>
      <c r="I130" s="43">
        <f t="shared" ca="1" si="32"/>
        <v>8.8854702496604671E-3</v>
      </c>
      <c r="J130" s="41">
        <f t="shared" ca="1" si="57"/>
        <v>0.77272288583029902</v>
      </c>
      <c r="K130" s="41">
        <f t="shared" ca="1" si="58"/>
        <v>0.75495194533097809</v>
      </c>
      <c r="L130" s="45" t="str">
        <f ca="1">IF(C130-1&gt;=$A$2,IF(G130&gt;J130,$A$28,IF(G130&lt;K130,$A$29,"")),"")</f>
        <v/>
      </c>
      <c r="M130" s="48" t="str">
        <f ca="1">IF(C130-1&gt;=$A$2,IF(G130&lt;H130,$A$30,IF(G130&gt;H130,$A$31,"")),"")</f>
        <v>SELL</v>
      </c>
      <c r="N130" s="47">
        <f t="shared" ca="1" si="33"/>
        <v>0</v>
      </c>
      <c r="O130" s="47">
        <f t="shared" ca="1" si="51"/>
        <v>32</v>
      </c>
      <c r="P130" s="47">
        <f t="shared" ca="1" si="34"/>
        <v>1</v>
      </c>
      <c r="Q130" s="47">
        <f t="shared" ca="1" si="52"/>
        <v>53</v>
      </c>
      <c r="R130" s="47" t="str">
        <f t="shared" ca="1" si="35"/>
        <v>SELL</v>
      </c>
      <c r="S130" s="47" t="str">
        <f t="shared" ca="1" si="36"/>
        <v>SELL</v>
      </c>
      <c r="T130" s="47">
        <f t="shared" ca="1" si="37"/>
        <v>0</v>
      </c>
      <c r="U130" s="47">
        <f t="shared" ca="1" si="53"/>
        <v>16</v>
      </c>
      <c r="V130" s="47">
        <f t="shared" ca="1" si="38"/>
        <v>0</v>
      </c>
      <c r="W130" s="47">
        <f t="shared" ca="1" si="54"/>
        <v>66</v>
      </c>
      <c r="X130" s="47" t="str">
        <f t="shared" ca="1" si="39"/>
        <v>COVER</v>
      </c>
      <c r="Y130" s="47">
        <f t="shared" ca="1" si="40"/>
        <v>0</v>
      </c>
      <c r="Z130" s="47" t="str">
        <f ca="1">IF(AND(S130=$A$31,O130&lt;1),0,S130)</f>
        <v>SELL</v>
      </c>
      <c r="AA130" s="47">
        <f ca="1">IF(AND(Y130=$A$30,U130&lt;1),0,Y130)</f>
        <v>0</v>
      </c>
      <c r="AB130" s="47" t="str">
        <f t="shared" ca="1" si="41"/>
        <v/>
      </c>
      <c r="AC130" s="47" t="str">
        <f t="shared" ca="1" si="42"/>
        <v>SELL</v>
      </c>
      <c r="AD130" s="47" t="str">
        <f t="shared" ca="1" si="43"/>
        <v/>
      </c>
      <c r="AE130" s="47" t="str">
        <f t="shared" ca="1" si="44"/>
        <v/>
      </c>
      <c r="AF130" s="47" t="str">
        <f t="shared" ca="1" si="45"/>
        <v/>
      </c>
      <c r="AG130" s="47" t="str">
        <f t="shared" ca="1" si="46"/>
        <v/>
      </c>
      <c r="AH130" s="47">
        <f t="shared" ca="1" si="47"/>
        <v>16</v>
      </c>
      <c r="AI130" s="47" t="str">
        <f t="shared" ca="1" si="48"/>
        <v>SELL</v>
      </c>
      <c r="AJ130" s="47">
        <f t="shared" ca="1" si="49"/>
        <v>0</v>
      </c>
      <c r="AK130" s="47">
        <f t="shared" ca="1" si="55"/>
        <v>16</v>
      </c>
      <c r="AL130" s="47">
        <f t="shared" ca="1" si="50"/>
        <v>1</v>
      </c>
      <c r="AM130" s="47">
        <f t="shared" ca="1" si="56"/>
        <v>16</v>
      </c>
      <c r="AN130" s="47">
        <f ca="1">IF(OR(AG130&lt;&gt;"",AI130&lt;&gt;""),E130,"")</f>
        <v>655.15</v>
      </c>
      <c r="AO130" s="47">
        <f ca="1">IF(OR(AG130&lt;&gt;"",AI130&lt;&gt;""),F130,"")</f>
        <v>852.1</v>
      </c>
      <c r="AP130" s="38">
        <f ca="1">IF(OR(AG130&lt;&gt;"",AI130&lt;&gt;""),D130,"")</f>
        <v>41459</v>
      </c>
      <c r="AQ130" s="31"/>
    </row>
    <row r="131" spans="3:43" x14ac:dyDescent="0.3">
      <c r="C131" s="35">
        <f ca="1">INDIRECT($AT$3&amp;$AT$4)</f>
        <v>130</v>
      </c>
      <c r="D131" s="37">
        <f ca="1">VLOOKUP(C131,INDIRECT($AT$3&amp;$AT$5),4,FALSE)</f>
        <v>41460</v>
      </c>
      <c r="E131" s="11">
        <f ca="1">VLOOKUP(C131,INDIRECT($AU$3&amp;$AT$5),10,FALSE)</f>
        <v>667.75</v>
      </c>
      <c r="F131" s="11">
        <f ca="1">VLOOKUP(C131,INDIRECT($AT$3&amp;$AT$5),10,FALSE)</f>
        <v>850.1</v>
      </c>
      <c r="G131" s="41">
        <f t="shared" ref="G131:G194" ca="1" si="59">E131/F131</f>
        <v>0.78549582402070339</v>
      </c>
      <c r="H131" s="41">
        <f t="shared" ref="H131:H194" ca="1" si="60">IF(C131&gt;=$A$2,AVERAGE(OFFSET(G131,0,0,-$A$2,1)),"")</f>
        <v>0.76498356189156724</v>
      </c>
      <c r="I131" s="43">
        <f t="shared" ref="I131:I194" ca="1" si="61">IF(C131-1&gt;=$A$2,_xlfn.STDEV.S(OFFSET(G131,0,0,-$A$2,1)),"")</f>
        <v>1.0865524901344533E-2</v>
      </c>
      <c r="J131" s="41">
        <f t="shared" ca="1" si="57"/>
        <v>0.77584908679291176</v>
      </c>
      <c r="K131" s="41">
        <f t="shared" ca="1" si="58"/>
        <v>0.75411803699022273</v>
      </c>
      <c r="L131" s="45" t="str">
        <f ca="1">IF(C131-1&gt;=$A$2,IF(G131&gt;J131,$A$28,IF(G131&lt;K131,$A$29,"")),"")</f>
        <v>SHORT</v>
      </c>
      <c r="M131" s="48" t="str">
        <f ca="1">IF(C131-1&gt;=$A$2,IF(G131&lt;H131,$A$30,IF(G131&gt;H131,$A$31,"")),"")</f>
        <v>SELL</v>
      </c>
      <c r="N131" s="47">
        <f t="shared" ca="1" si="33"/>
        <v>0</v>
      </c>
      <c r="O131" s="47">
        <f t="shared" ca="1" si="51"/>
        <v>32</v>
      </c>
      <c r="P131" s="47">
        <f t="shared" ca="1" si="34"/>
        <v>1</v>
      </c>
      <c r="Q131" s="47">
        <f t="shared" ca="1" si="52"/>
        <v>54</v>
      </c>
      <c r="R131" s="47" t="str">
        <f t="shared" ca="1" si="35"/>
        <v>SELL</v>
      </c>
      <c r="S131" s="47">
        <f t="shared" ca="1" si="36"/>
        <v>0</v>
      </c>
      <c r="T131" s="47">
        <f t="shared" ca="1" si="37"/>
        <v>1</v>
      </c>
      <c r="U131" s="47">
        <f t="shared" ca="1" si="53"/>
        <v>17</v>
      </c>
      <c r="V131" s="47">
        <f t="shared" ca="1" si="38"/>
        <v>0</v>
      </c>
      <c r="W131" s="47">
        <f t="shared" ca="1" si="54"/>
        <v>66</v>
      </c>
      <c r="X131" s="47" t="str">
        <f t="shared" ca="1" si="39"/>
        <v>SHORT</v>
      </c>
      <c r="Y131" s="47" t="str">
        <f t="shared" ca="1" si="40"/>
        <v>SHORT</v>
      </c>
      <c r="Z131" s="47">
        <f ca="1">IF(AND(S131=$A$31,O131&lt;1),0,S131)</f>
        <v>0</v>
      </c>
      <c r="AA131" s="47" t="str">
        <f ca="1">IF(AND(Y131=$A$30,U131&lt;1),0,Y131)</f>
        <v>SHORT</v>
      </c>
      <c r="AB131" s="47" t="str">
        <f t="shared" ca="1" si="41"/>
        <v/>
      </c>
      <c r="AC131" s="47" t="str">
        <f t="shared" ca="1" si="42"/>
        <v/>
      </c>
      <c r="AD131" s="47" t="str">
        <f t="shared" ca="1" si="43"/>
        <v>SHORT</v>
      </c>
      <c r="AE131" s="47" t="str">
        <f t="shared" ca="1" si="44"/>
        <v/>
      </c>
      <c r="AF131" s="47">
        <f t="shared" ca="1" si="45"/>
        <v>17</v>
      </c>
      <c r="AG131" s="47" t="str">
        <f t="shared" ca="1" si="46"/>
        <v>SHORT</v>
      </c>
      <c r="AH131" s="47" t="str">
        <f t="shared" ca="1" si="47"/>
        <v/>
      </c>
      <c r="AI131" s="47" t="str">
        <f t="shared" ca="1" si="48"/>
        <v/>
      </c>
      <c r="AJ131" s="47">
        <f t="shared" ca="1" si="49"/>
        <v>1</v>
      </c>
      <c r="AK131" s="47">
        <f t="shared" ca="1" si="55"/>
        <v>17</v>
      </c>
      <c r="AL131" s="47">
        <f t="shared" ca="1" si="50"/>
        <v>0</v>
      </c>
      <c r="AM131" s="47">
        <f t="shared" ca="1" si="56"/>
        <v>16</v>
      </c>
      <c r="AN131" s="47">
        <f ca="1">IF(OR(AG131&lt;&gt;"",AI131&lt;&gt;""),E131,"")</f>
        <v>667.75</v>
      </c>
      <c r="AO131" s="47">
        <f ca="1">IF(OR(AG131&lt;&gt;"",AI131&lt;&gt;""),F131,"")</f>
        <v>850.1</v>
      </c>
      <c r="AP131" s="38">
        <f ca="1">IF(OR(AG131&lt;&gt;"",AI131&lt;&gt;""),D131,"")</f>
        <v>41460</v>
      </c>
      <c r="AQ131" s="31"/>
    </row>
    <row r="132" spans="3:43" x14ac:dyDescent="0.3">
      <c r="C132" s="35">
        <f ca="1">INDIRECT($AT$3&amp;$AT$4)</f>
        <v>131</v>
      </c>
      <c r="D132" s="37">
        <f ca="1">VLOOKUP(C132,INDIRECT($AT$3&amp;$AT$5),4,FALSE)</f>
        <v>41463</v>
      </c>
      <c r="E132" s="11">
        <f ca="1">VLOOKUP(C132,INDIRECT($AU$3&amp;$AT$5),10,FALSE)</f>
        <v>660.45</v>
      </c>
      <c r="F132" s="11">
        <f ca="1">VLOOKUP(C132,INDIRECT($AT$3&amp;$AT$5),10,FALSE)</f>
        <v>824.05</v>
      </c>
      <c r="G132" s="41">
        <f t="shared" ca="1" si="59"/>
        <v>0.80146835750257883</v>
      </c>
      <c r="H132" s="41">
        <f t="shared" ca="1" si="60"/>
        <v>0.76931201742843991</v>
      </c>
      <c r="I132" s="43">
        <f t="shared" ca="1" si="61"/>
        <v>1.5492238153717227E-2</v>
      </c>
      <c r="J132" s="41">
        <f t="shared" ca="1" si="57"/>
        <v>0.78480425558215716</v>
      </c>
      <c r="K132" s="41">
        <f t="shared" ca="1" si="58"/>
        <v>0.75381977927472266</v>
      </c>
      <c r="L132" s="45" t="str">
        <f ca="1">IF(C132-1&gt;=$A$2,IF(G132&gt;J132,$A$28,IF(G132&lt;K132,$A$29,"")),"")</f>
        <v>SHORT</v>
      </c>
      <c r="M132" s="48" t="str">
        <f ca="1">IF(C132-1&gt;=$A$2,IF(G132&lt;H132,$A$30,IF(G132&gt;H132,$A$31,"")),"")</f>
        <v>SELL</v>
      </c>
      <c r="N132" s="47">
        <f t="shared" ref="N132:N195" ca="1" si="62">IF(L132=$A$29,1,0)</f>
        <v>0</v>
      </c>
      <c r="O132" s="47">
        <f t="shared" ca="1" si="51"/>
        <v>32</v>
      </c>
      <c r="P132" s="47">
        <f t="shared" ref="P132:P195" ca="1" si="63">IF(M132=$A$31,1,0)</f>
        <v>1</v>
      </c>
      <c r="Q132" s="47">
        <f t="shared" ca="1" si="52"/>
        <v>55</v>
      </c>
      <c r="R132" s="47" t="str">
        <f t="shared" ref="R132:R195" ca="1" si="64">IF(N132=1,$A$29,IF(P132=1,$A$31,R131))</f>
        <v>SELL</v>
      </c>
      <c r="S132" s="47">
        <f t="shared" ref="S132:S195" ca="1" si="65">IF(R132&lt;&gt;R131,R132,0)</f>
        <v>0</v>
      </c>
      <c r="T132" s="47">
        <f t="shared" ref="T132:T195" ca="1" si="66">IF(L132=$A$28,1,0)</f>
        <v>1</v>
      </c>
      <c r="U132" s="47">
        <f t="shared" ca="1" si="53"/>
        <v>18</v>
      </c>
      <c r="V132" s="47">
        <f t="shared" ref="V132:V195" ca="1" si="67">IF(M132=$A$30,1,0)</f>
        <v>0</v>
      </c>
      <c r="W132" s="47">
        <f t="shared" ca="1" si="54"/>
        <v>66</v>
      </c>
      <c r="X132" s="47" t="str">
        <f t="shared" ref="X132:X195" ca="1" si="68">IF(T132=1,$A$28,IF(V132=1,$A$30,X131))</f>
        <v>SHORT</v>
      </c>
      <c r="Y132" s="47">
        <f t="shared" ref="Y132:Y195" ca="1" si="69">IF(X132&lt;&gt;X131,X132,0)</f>
        <v>0</v>
      </c>
      <c r="Z132" s="47">
        <f ca="1">IF(AND(S132=$A$31,O132&lt;1),0,S132)</f>
        <v>0</v>
      </c>
      <c r="AA132" s="47">
        <f ca="1">IF(AND(Y132=$A$30,U132&lt;1),0,Y132)</f>
        <v>0</v>
      </c>
      <c r="AB132" s="47" t="str">
        <f t="shared" ref="AB132:AB195" ca="1" si="70">IF(Z132=$A$29,"BUY","")</f>
        <v/>
      </c>
      <c r="AC132" s="47" t="str">
        <f t="shared" ref="AC132:AC195" ca="1" si="71">IF(Z132=$A$31,"SELL","")</f>
        <v/>
      </c>
      <c r="AD132" s="47" t="str">
        <f t="shared" ref="AD132:AD195" ca="1" si="72">IF(AA132=$A$28,"SHORT","")</f>
        <v/>
      </c>
      <c r="AE132" s="47" t="str">
        <f t="shared" ref="AE132:AE195" ca="1" si="73">IF(AA132=$A$30,"COVER","")</f>
        <v/>
      </c>
      <c r="AF132" s="47" t="str">
        <f t="shared" ref="AF132:AF195" ca="1" si="74">IF(AK132&lt;&gt;AK131,AK132,"")</f>
        <v/>
      </c>
      <c r="AG132" s="47" t="str">
        <f t="shared" ref="AG132:AG195" ca="1" si="75">AB132&amp;AD132</f>
        <v/>
      </c>
      <c r="AH132" s="47" t="str">
        <f t="shared" ref="AH132:AH195" ca="1" si="76">IF(AM132&lt;&gt;AM131,AM132,"")</f>
        <v/>
      </c>
      <c r="AI132" s="47" t="str">
        <f t="shared" ref="AI132:AI195" ca="1" si="77">AC132&amp;AE132</f>
        <v/>
      </c>
      <c r="AJ132" s="47">
        <f t="shared" ref="AJ132:AJ195" ca="1" si="78">IF(AG132&lt;&gt;"",1,0)</f>
        <v>0</v>
      </c>
      <c r="AK132" s="47">
        <f t="shared" ca="1" si="55"/>
        <v>17</v>
      </c>
      <c r="AL132" s="47">
        <f t="shared" ref="AL132:AL195" ca="1" si="79">IF(AI132&lt;&gt;"",1,0)</f>
        <v>0</v>
      </c>
      <c r="AM132" s="47">
        <f t="shared" ca="1" si="56"/>
        <v>16</v>
      </c>
      <c r="AN132" s="47" t="str">
        <f ca="1">IF(OR(AG132&lt;&gt;"",AI132&lt;&gt;""),E132,"")</f>
        <v/>
      </c>
      <c r="AO132" s="47" t="str">
        <f ca="1">IF(OR(AG132&lt;&gt;"",AI132&lt;&gt;""),F132,"")</f>
        <v/>
      </c>
      <c r="AP132" s="38" t="str">
        <f ca="1">IF(OR(AG132&lt;&gt;"",AI132&lt;&gt;""),D132,"")</f>
        <v/>
      </c>
      <c r="AQ132" s="31"/>
    </row>
    <row r="133" spans="3:43" x14ac:dyDescent="0.3">
      <c r="C133" s="35">
        <f ca="1">INDIRECT($AT$3&amp;$AT$4)</f>
        <v>132</v>
      </c>
      <c r="D133" s="37">
        <f ca="1">VLOOKUP(C133,INDIRECT($AT$3&amp;$AT$5),4,FALSE)</f>
        <v>41464</v>
      </c>
      <c r="E133" s="11">
        <f ca="1">VLOOKUP(C133,INDIRECT($AU$3&amp;$AT$5),10,FALSE)</f>
        <v>670.3</v>
      </c>
      <c r="F133" s="11">
        <f ca="1">VLOOKUP(C133,INDIRECT($AT$3&amp;$AT$5),10,FALSE)</f>
        <v>830.05</v>
      </c>
      <c r="G133" s="41">
        <f t="shared" ca="1" si="59"/>
        <v>0.80754171435455691</v>
      </c>
      <c r="H133" s="41">
        <f t="shared" ca="1" si="60"/>
        <v>0.77250792841983174</v>
      </c>
      <c r="I133" s="43">
        <f t="shared" ca="1" si="61"/>
        <v>1.9664225786493128E-2</v>
      </c>
      <c r="J133" s="41">
        <f t="shared" ca="1" si="57"/>
        <v>0.79217215420632492</v>
      </c>
      <c r="K133" s="41">
        <f t="shared" ca="1" si="58"/>
        <v>0.75284370263333855</v>
      </c>
      <c r="L133" s="45" t="str">
        <f ca="1">IF(C133-1&gt;=$A$2,IF(G133&gt;J133,$A$28,IF(G133&lt;K133,$A$29,"")),"")</f>
        <v>SHORT</v>
      </c>
      <c r="M133" s="48" t="str">
        <f ca="1">IF(C133-1&gt;=$A$2,IF(G133&lt;H133,$A$30,IF(G133&gt;H133,$A$31,"")),"")</f>
        <v>SELL</v>
      </c>
      <c r="N133" s="47">
        <f t="shared" ca="1" si="62"/>
        <v>0</v>
      </c>
      <c r="O133" s="47">
        <f t="shared" ref="O133:O196" ca="1" si="80">O132+N133</f>
        <v>32</v>
      </c>
      <c r="P133" s="47">
        <f t="shared" ca="1" si="63"/>
        <v>1</v>
      </c>
      <c r="Q133" s="47">
        <f t="shared" ref="Q133:Q196" ca="1" si="81">Q132+P133</f>
        <v>56</v>
      </c>
      <c r="R133" s="47" t="str">
        <f t="shared" ca="1" si="64"/>
        <v>SELL</v>
      </c>
      <c r="S133" s="47">
        <f t="shared" ca="1" si="65"/>
        <v>0</v>
      </c>
      <c r="T133" s="47">
        <f t="shared" ca="1" si="66"/>
        <v>1</v>
      </c>
      <c r="U133" s="47">
        <f t="shared" ref="U133:U196" ca="1" si="82">U132+T133</f>
        <v>19</v>
      </c>
      <c r="V133" s="47">
        <f t="shared" ca="1" si="67"/>
        <v>0</v>
      </c>
      <c r="W133" s="47">
        <f t="shared" ref="W133:W196" ca="1" si="83">W132+V133</f>
        <v>66</v>
      </c>
      <c r="X133" s="47" t="str">
        <f t="shared" ca="1" si="68"/>
        <v>SHORT</v>
      </c>
      <c r="Y133" s="47">
        <f t="shared" ca="1" si="69"/>
        <v>0</v>
      </c>
      <c r="Z133" s="47">
        <f ca="1">IF(AND(S133=$A$31,O133&lt;1),0,S133)</f>
        <v>0</v>
      </c>
      <c r="AA133" s="47">
        <f ca="1">IF(AND(Y133=$A$30,U133&lt;1),0,Y133)</f>
        <v>0</v>
      </c>
      <c r="AB133" s="47" t="str">
        <f t="shared" ca="1" si="70"/>
        <v/>
      </c>
      <c r="AC133" s="47" t="str">
        <f t="shared" ca="1" si="71"/>
        <v/>
      </c>
      <c r="AD133" s="47" t="str">
        <f t="shared" ca="1" si="72"/>
        <v/>
      </c>
      <c r="AE133" s="47" t="str">
        <f t="shared" ca="1" si="73"/>
        <v/>
      </c>
      <c r="AF133" s="47" t="str">
        <f t="shared" ca="1" si="74"/>
        <v/>
      </c>
      <c r="AG133" s="47" t="str">
        <f t="shared" ca="1" si="75"/>
        <v/>
      </c>
      <c r="AH133" s="47" t="str">
        <f t="shared" ca="1" si="76"/>
        <v/>
      </c>
      <c r="AI133" s="47" t="str">
        <f t="shared" ca="1" si="77"/>
        <v/>
      </c>
      <c r="AJ133" s="47">
        <f t="shared" ca="1" si="78"/>
        <v>0</v>
      </c>
      <c r="AK133" s="47">
        <f t="shared" ref="AK133:AK196" ca="1" si="84">AK132+AJ133</f>
        <v>17</v>
      </c>
      <c r="AL133" s="47">
        <f t="shared" ca="1" si="79"/>
        <v>0</v>
      </c>
      <c r="AM133" s="47">
        <f t="shared" ref="AM133:AM196" ca="1" si="85">AM132+AL133</f>
        <v>16</v>
      </c>
      <c r="AN133" s="47" t="str">
        <f ca="1">IF(OR(AG133&lt;&gt;"",AI133&lt;&gt;""),E133,"")</f>
        <v/>
      </c>
      <c r="AO133" s="47" t="str">
        <f ca="1">IF(OR(AG133&lt;&gt;"",AI133&lt;&gt;""),F133,"")</f>
        <v/>
      </c>
      <c r="AP133" s="38" t="str">
        <f ca="1">IF(OR(AG133&lt;&gt;"",AI133&lt;&gt;""),D133,"")</f>
        <v/>
      </c>
      <c r="AQ133" s="31"/>
    </row>
    <row r="134" spans="3:43" x14ac:dyDescent="0.3">
      <c r="C134" s="35">
        <f ca="1">INDIRECT($AT$3&amp;$AT$4)</f>
        <v>133</v>
      </c>
      <c r="D134" s="37">
        <f ca="1">VLOOKUP(C134,INDIRECT($AT$3&amp;$AT$5),4,FALSE)</f>
        <v>41465</v>
      </c>
      <c r="E134" s="11">
        <f ca="1">VLOOKUP(C134,INDIRECT($AU$3&amp;$AT$5),10,FALSE)</f>
        <v>659.3</v>
      </c>
      <c r="F134" s="11">
        <f ca="1">VLOOKUP(C134,INDIRECT($AT$3&amp;$AT$5),10,FALSE)</f>
        <v>827.5</v>
      </c>
      <c r="G134" s="41">
        <f t="shared" ca="1" si="59"/>
        <v>0.79673716012084583</v>
      </c>
      <c r="H134" s="41">
        <f t="shared" ca="1" si="60"/>
        <v>0.77581455272029298</v>
      </c>
      <c r="I134" s="43">
        <f t="shared" ca="1" si="61"/>
        <v>2.076257648172981E-2</v>
      </c>
      <c r="J134" s="41">
        <f t="shared" ca="1" si="57"/>
        <v>0.79657712920202284</v>
      </c>
      <c r="K134" s="41">
        <f t="shared" ca="1" si="58"/>
        <v>0.75505197623856313</v>
      </c>
      <c r="L134" s="45" t="str">
        <f ca="1">IF(C134-1&gt;=$A$2,IF(G134&gt;J134,$A$28,IF(G134&lt;K134,$A$29,"")),"")</f>
        <v>SHORT</v>
      </c>
      <c r="M134" s="48" t="str">
        <f ca="1">IF(C134-1&gt;=$A$2,IF(G134&lt;H134,$A$30,IF(G134&gt;H134,$A$31,"")),"")</f>
        <v>SELL</v>
      </c>
      <c r="N134" s="47">
        <f t="shared" ca="1" si="62"/>
        <v>0</v>
      </c>
      <c r="O134" s="47">
        <f t="shared" ca="1" si="80"/>
        <v>32</v>
      </c>
      <c r="P134" s="47">
        <f t="shared" ca="1" si="63"/>
        <v>1</v>
      </c>
      <c r="Q134" s="47">
        <f t="shared" ca="1" si="81"/>
        <v>57</v>
      </c>
      <c r="R134" s="47" t="str">
        <f t="shared" ca="1" si="64"/>
        <v>SELL</v>
      </c>
      <c r="S134" s="47">
        <f t="shared" ca="1" si="65"/>
        <v>0</v>
      </c>
      <c r="T134" s="47">
        <f t="shared" ca="1" si="66"/>
        <v>1</v>
      </c>
      <c r="U134" s="47">
        <f t="shared" ca="1" si="82"/>
        <v>20</v>
      </c>
      <c r="V134" s="47">
        <f t="shared" ca="1" si="67"/>
        <v>0</v>
      </c>
      <c r="W134" s="47">
        <f t="shared" ca="1" si="83"/>
        <v>66</v>
      </c>
      <c r="X134" s="47" t="str">
        <f t="shared" ca="1" si="68"/>
        <v>SHORT</v>
      </c>
      <c r="Y134" s="47">
        <f t="shared" ca="1" si="69"/>
        <v>0</v>
      </c>
      <c r="Z134" s="47">
        <f ca="1">IF(AND(S134=$A$31,O134&lt;1),0,S134)</f>
        <v>0</v>
      </c>
      <c r="AA134" s="47">
        <f ca="1">IF(AND(Y134=$A$30,U134&lt;1),0,Y134)</f>
        <v>0</v>
      </c>
      <c r="AB134" s="47" t="str">
        <f t="shared" ca="1" si="70"/>
        <v/>
      </c>
      <c r="AC134" s="47" t="str">
        <f t="shared" ca="1" si="71"/>
        <v/>
      </c>
      <c r="AD134" s="47" t="str">
        <f t="shared" ca="1" si="72"/>
        <v/>
      </c>
      <c r="AE134" s="47" t="str">
        <f t="shared" ca="1" si="73"/>
        <v/>
      </c>
      <c r="AF134" s="47" t="str">
        <f t="shared" ca="1" si="74"/>
        <v/>
      </c>
      <c r="AG134" s="47" t="str">
        <f t="shared" ca="1" si="75"/>
        <v/>
      </c>
      <c r="AH134" s="47" t="str">
        <f t="shared" ca="1" si="76"/>
        <v/>
      </c>
      <c r="AI134" s="47" t="str">
        <f t="shared" ca="1" si="77"/>
        <v/>
      </c>
      <c r="AJ134" s="47">
        <f t="shared" ca="1" si="78"/>
        <v>0</v>
      </c>
      <c r="AK134" s="47">
        <f t="shared" ca="1" si="84"/>
        <v>17</v>
      </c>
      <c r="AL134" s="47">
        <f t="shared" ca="1" si="79"/>
        <v>0</v>
      </c>
      <c r="AM134" s="47">
        <f t="shared" ca="1" si="85"/>
        <v>16</v>
      </c>
      <c r="AN134" s="47" t="str">
        <f ca="1">IF(OR(AG134&lt;&gt;"",AI134&lt;&gt;""),E134,"")</f>
        <v/>
      </c>
      <c r="AO134" s="47" t="str">
        <f ca="1">IF(OR(AG134&lt;&gt;"",AI134&lt;&gt;""),F134,"")</f>
        <v/>
      </c>
      <c r="AP134" s="38" t="str">
        <f ca="1">IF(OR(AG134&lt;&gt;"",AI134&lt;&gt;""),D134,"")</f>
        <v/>
      </c>
      <c r="AQ134" s="31"/>
    </row>
    <row r="135" spans="3:43" x14ac:dyDescent="0.3">
      <c r="C135" s="35">
        <f ca="1">INDIRECT($AT$3&amp;$AT$4)</f>
        <v>134</v>
      </c>
      <c r="D135" s="37">
        <f ca="1">VLOOKUP(C135,INDIRECT($AT$3&amp;$AT$5),4,FALSE)</f>
        <v>41466</v>
      </c>
      <c r="E135" s="11">
        <f ca="1">VLOOKUP(C135,INDIRECT($AU$3&amp;$AT$5),10,FALSE)</f>
        <v>683.25</v>
      </c>
      <c r="F135" s="11">
        <f ca="1">VLOOKUP(C135,INDIRECT($AT$3&amp;$AT$5),10,FALSE)</f>
        <v>854.8</v>
      </c>
      <c r="G135" s="41">
        <f t="shared" ca="1" si="59"/>
        <v>0.79930978006551245</v>
      </c>
      <c r="H135" s="41">
        <f t="shared" ca="1" si="60"/>
        <v>0.77851922719701094</v>
      </c>
      <c r="I135" s="43">
        <f t="shared" ca="1" si="61"/>
        <v>2.197478613520527E-2</v>
      </c>
      <c r="J135" s="41">
        <f t="shared" ca="1" si="57"/>
        <v>0.80049401333221626</v>
      </c>
      <c r="K135" s="41">
        <f t="shared" ca="1" si="58"/>
        <v>0.75654444106180563</v>
      </c>
      <c r="L135" s="45" t="str">
        <f ca="1">IF(C135-1&gt;=$A$2,IF(G135&gt;J135,$A$28,IF(G135&lt;K135,$A$29,"")),"")</f>
        <v/>
      </c>
      <c r="M135" s="48" t="str">
        <f ca="1">IF(C135-1&gt;=$A$2,IF(G135&lt;H135,$A$30,IF(G135&gt;H135,$A$31,"")),"")</f>
        <v>SELL</v>
      </c>
      <c r="N135" s="47">
        <f t="shared" ca="1" si="62"/>
        <v>0</v>
      </c>
      <c r="O135" s="47">
        <f t="shared" ca="1" si="80"/>
        <v>32</v>
      </c>
      <c r="P135" s="47">
        <f t="shared" ca="1" si="63"/>
        <v>1</v>
      </c>
      <c r="Q135" s="47">
        <f t="shared" ca="1" si="81"/>
        <v>58</v>
      </c>
      <c r="R135" s="47" t="str">
        <f t="shared" ca="1" si="64"/>
        <v>SELL</v>
      </c>
      <c r="S135" s="47">
        <f t="shared" ca="1" si="65"/>
        <v>0</v>
      </c>
      <c r="T135" s="47">
        <f t="shared" ca="1" si="66"/>
        <v>0</v>
      </c>
      <c r="U135" s="47">
        <f t="shared" ca="1" si="82"/>
        <v>20</v>
      </c>
      <c r="V135" s="47">
        <f t="shared" ca="1" si="67"/>
        <v>0</v>
      </c>
      <c r="W135" s="47">
        <f t="shared" ca="1" si="83"/>
        <v>66</v>
      </c>
      <c r="X135" s="47" t="str">
        <f t="shared" ca="1" si="68"/>
        <v>SHORT</v>
      </c>
      <c r="Y135" s="47">
        <f t="shared" ca="1" si="69"/>
        <v>0</v>
      </c>
      <c r="Z135" s="47">
        <f ca="1">IF(AND(S135=$A$31,O135&lt;1),0,S135)</f>
        <v>0</v>
      </c>
      <c r="AA135" s="47">
        <f ca="1">IF(AND(Y135=$A$30,U135&lt;1),0,Y135)</f>
        <v>0</v>
      </c>
      <c r="AB135" s="47" t="str">
        <f t="shared" ca="1" si="70"/>
        <v/>
      </c>
      <c r="AC135" s="47" t="str">
        <f t="shared" ca="1" si="71"/>
        <v/>
      </c>
      <c r="AD135" s="47" t="str">
        <f t="shared" ca="1" si="72"/>
        <v/>
      </c>
      <c r="AE135" s="47" t="str">
        <f t="shared" ca="1" si="73"/>
        <v/>
      </c>
      <c r="AF135" s="47" t="str">
        <f t="shared" ca="1" si="74"/>
        <v/>
      </c>
      <c r="AG135" s="47" t="str">
        <f t="shared" ca="1" si="75"/>
        <v/>
      </c>
      <c r="AH135" s="47" t="str">
        <f t="shared" ca="1" si="76"/>
        <v/>
      </c>
      <c r="AI135" s="47" t="str">
        <f t="shared" ca="1" si="77"/>
        <v/>
      </c>
      <c r="AJ135" s="47">
        <f t="shared" ca="1" si="78"/>
        <v>0</v>
      </c>
      <c r="AK135" s="47">
        <f t="shared" ca="1" si="84"/>
        <v>17</v>
      </c>
      <c r="AL135" s="47">
        <f t="shared" ca="1" si="79"/>
        <v>0</v>
      </c>
      <c r="AM135" s="47">
        <f t="shared" ca="1" si="85"/>
        <v>16</v>
      </c>
      <c r="AN135" s="47" t="str">
        <f ca="1">IF(OR(AG135&lt;&gt;"",AI135&lt;&gt;""),E135,"")</f>
        <v/>
      </c>
      <c r="AO135" s="47" t="str">
        <f ca="1">IF(OR(AG135&lt;&gt;"",AI135&lt;&gt;""),F135,"")</f>
        <v/>
      </c>
      <c r="AP135" s="38" t="str">
        <f ca="1">IF(OR(AG135&lt;&gt;"",AI135&lt;&gt;""),D135,"")</f>
        <v/>
      </c>
      <c r="AQ135" s="31"/>
    </row>
    <row r="136" spans="3:43" x14ac:dyDescent="0.3">
      <c r="C136" s="35">
        <f ca="1">INDIRECT($AT$3&amp;$AT$4)</f>
        <v>135</v>
      </c>
      <c r="D136" s="37">
        <f ca="1">VLOOKUP(C136,INDIRECT($AT$3&amp;$AT$5),4,FALSE)</f>
        <v>41467</v>
      </c>
      <c r="E136" s="11">
        <f ca="1">VLOOKUP(C136,INDIRECT($AU$3&amp;$AT$5),10,FALSE)</f>
        <v>695.75</v>
      </c>
      <c r="F136" s="11">
        <f ca="1">VLOOKUP(C136,INDIRECT($AT$3&amp;$AT$5),10,FALSE)</f>
        <v>851.3</v>
      </c>
      <c r="G136" s="41">
        <f t="shared" ca="1" si="59"/>
        <v>0.81727945495125109</v>
      </c>
      <c r="H136" s="41">
        <f t="shared" ca="1" si="60"/>
        <v>0.78408540714978925</v>
      </c>
      <c r="I136" s="43">
        <f t="shared" ca="1" si="61"/>
        <v>2.4158940295167804E-2</v>
      </c>
      <c r="J136" s="41">
        <f t="shared" ca="1" si="57"/>
        <v>0.8082443474449571</v>
      </c>
      <c r="K136" s="41">
        <f t="shared" ca="1" si="58"/>
        <v>0.7599264668546214</v>
      </c>
      <c r="L136" s="45" t="str">
        <f ca="1">IF(C136-1&gt;=$A$2,IF(G136&gt;J136,$A$28,IF(G136&lt;K136,$A$29,"")),"")</f>
        <v>SHORT</v>
      </c>
      <c r="M136" s="48" t="str">
        <f ca="1">IF(C136-1&gt;=$A$2,IF(G136&lt;H136,$A$30,IF(G136&gt;H136,$A$31,"")),"")</f>
        <v>SELL</v>
      </c>
      <c r="N136" s="47">
        <f t="shared" ca="1" si="62"/>
        <v>0</v>
      </c>
      <c r="O136" s="47">
        <f t="shared" ca="1" si="80"/>
        <v>32</v>
      </c>
      <c r="P136" s="47">
        <f t="shared" ca="1" si="63"/>
        <v>1</v>
      </c>
      <c r="Q136" s="47">
        <f t="shared" ca="1" si="81"/>
        <v>59</v>
      </c>
      <c r="R136" s="47" t="str">
        <f t="shared" ca="1" si="64"/>
        <v>SELL</v>
      </c>
      <c r="S136" s="47">
        <f t="shared" ca="1" si="65"/>
        <v>0</v>
      </c>
      <c r="T136" s="47">
        <f t="shared" ca="1" si="66"/>
        <v>1</v>
      </c>
      <c r="U136" s="47">
        <f t="shared" ca="1" si="82"/>
        <v>21</v>
      </c>
      <c r="V136" s="47">
        <f t="shared" ca="1" si="67"/>
        <v>0</v>
      </c>
      <c r="W136" s="47">
        <f t="shared" ca="1" si="83"/>
        <v>66</v>
      </c>
      <c r="X136" s="47" t="str">
        <f t="shared" ca="1" si="68"/>
        <v>SHORT</v>
      </c>
      <c r="Y136" s="47">
        <f t="shared" ca="1" si="69"/>
        <v>0</v>
      </c>
      <c r="Z136" s="47">
        <f ca="1">IF(AND(S136=$A$31,O136&lt;1),0,S136)</f>
        <v>0</v>
      </c>
      <c r="AA136" s="47">
        <f ca="1">IF(AND(Y136=$A$30,U136&lt;1),0,Y136)</f>
        <v>0</v>
      </c>
      <c r="AB136" s="47" t="str">
        <f t="shared" ca="1" si="70"/>
        <v/>
      </c>
      <c r="AC136" s="47" t="str">
        <f t="shared" ca="1" si="71"/>
        <v/>
      </c>
      <c r="AD136" s="47" t="str">
        <f t="shared" ca="1" si="72"/>
        <v/>
      </c>
      <c r="AE136" s="47" t="str">
        <f t="shared" ca="1" si="73"/>
        <v/>
      </c>
      <c r="AF136" s="47" t="str">
        <f t="shared" ca="1" si="74"/>
        <v/>
      </c>
      <c r="AG136" s="47" t="str">
        <f t="shared" ca="1" si="75"/>
        <v/>
      </c>
      <c r="AH136" s="47" t="str">
        <f t="shared" ca="1" si="76"/>
        <v/>
      </c>
      <c r="AI136" s="47" t="str">
        <f t="shared" ca="1" si="77"/>
        <v/>
      </c>
      <c r="AJ136" s="47">
        <f t="shared" ca="1" si="78"/>
        <v>0</v>
      </c>
      <c r="AK136" s="47">
        <f t="shared" ca="1" si="84"/>
        <v>17</v>
      </c>
      <c r="AL136" s="47">
        <f t="shared" ca="1" si="79"/>
        <v>0</v>
      </c>
      <c r="AM136" s="47">
        <f t="shared" ca="1" si="85"/>
        <v>16</v>
      </c>
      <c r="AN136" s="47" t="str">
        <f ca="1">IF(OR(AG136&lt;&gt;"",AI136&lt;&gt;""),E136,"")</f>
        <v/>
      </c>
      <c r="AO136" s="47" t="str">
        <f ca="1">IF(OR(AG136&lt;&gt;"",AI136&lt;&gt;""),F136,"")</f>
        <v/>
      </c>
      <c r="AP136" s="38" t="str">
        <f ca="1">IF(OR(AG136&lt;&gt;"",AI136&lt;&gt;""),D136,"")</f>
        <v/>
      </c>
      <c r="AQ136" s="31"/>
    </row>
    <row r="137" spans="3:43" x14ac:dyDescent="0.3">
      <c r="C137" s="35">
        <f ca="1">INDIRECT($AT$3&amp;$AT$4)</f>
        <v>136</v>
      </c>
      <c r="D137" s="37">
        <f ca="1">VLOOKUP(C137,INDIRECT($AT$3&amp;$AT$5),4,FALSE)</f>
        <v>41470</v>
      </c>
      <c r="E137" s="11">
        <f ca="1">VLOOKUP(C137,INDIRECT($AU$3&amp;$AT$5),10,FALSE)</f>
        <v>695.45</v>
      </c>
      <c r="F137" s="11">
        <f ca="1">VLOOKUP(C137,INDIRECT($AT$3&amp;$AT$5),10,FALSE)</f>
        <v>848.5</v>
      </c>
      <c r="G137" s="41">
        <f t="shared" ca="1" si="59"/>
        <v>0.81962286387743077</v>
      </c>
      <c r="H137" s="41">
        <f t="shared" ca="1" si="60"/>
        <v>0.7908776828591757</v>
      </c>
      <c r="I137" s="43">
        <f t="shared" ca="1" si="61"/>
        <v>2.3583522080292199E-2</v>
      </c>
      <c r="J137" s="41">
        <f t="shared" ca="1" si="57"/>
        <v>0.81446120493946794</v>
      </c>
      <c r="K137" s="41">
        <f t="shared" ca="1" si="58"/>
        <v>0.76729416077888346</v>
      </c>
      <c r="L137" s="45" t="str">
        <f ca="1">IF(C137-1&gt;=$A$2,IF(G137&gt;J137,$A$28,IF(G137&lt;K137,$A$29,"")),"")</f>
        <v>SHORT</v>
      </c>
      <c r="M137" s="48" t="str">
        <f ca="1">IF(C137-1&gt;=$A$2,IF(G137&lt;H137,$A$30,IF(G137&gt;H137,$A$31,"")),"")</f>
        <v>SELL</v>
      </c>
      <c r="N137" s="47">
        <f t="shared" ca="1" si="62"/>
        <v>0</v>
      </c>
      <c r="O137" s="47">
        <f t="shared" ca="1" si="80"/>
        <v>32</v>
      </c>
      <c r="P137" s="47">
        <f t="shared" ca="1" si="63"/>
        <v>1</v>
      </c>
      <c r="Q137" s="47">
        <f t="shared" ca="1" si="81"/>
        <v>60</v>
      </c>
      <c r="R137" s="47" t="str">
        <f t="shared" ca="1" si="64"/>
        <v>SELL</v>
      </c>
      <c r="S137" s="47">
        <f t="shared" ca="1" si="65"/>
        <v>0</v>
      </c>
      <c r="T137" s="47">
        <f t="shared" ca="1" si="66"/>
        <v>1</v>
      </c>
      <c r="U137" s="47">
        <f t="shared" ca="1" si="82"/>
        <v>22</v>
      </c>
      <c r="V137" s="47">
        <f t="shared" ca="1" si="67"/>
        <v>0</v>
      </c>
      <c r="W137" s="47">
        <f t="shared" ca="1" si="83"/>
        <v>66</v>
      </c>
      <c r="X137" s="47" t="str">
        <f t="shared" ca="1" si="68"/>
        <v>SHORT</v>
      </c>
      <c r="Y137" s="47">
        <f t="shared" ca="1" si="69"/>
        <v>0</v>
      </c>
      <c r="Z137" s="47">
        <f ca="1">IF(AND(S137=$A$31,O137&lt;1),0,S137)</f>
        <v>0</v>
      </c>
      <c r="AA137" s="47">
        <f ca="1">IF(AND(Y137=$A$30,U137&lt;1),0,Y137)</f>
        <v>0</v>
      </c>
      <c r="AB137" s="47" t="str">
        <f t="shared" ca="1" si="70"/>
        <v/>
      </c>
      <c r="AC137" s="47" t="str">
        <f t="shared" ca="1" si="71"/>
        <v/>
      </c>
      <c r="AD137" s="47" t="str">
        <f t="shared" ca="1" si="72"/>
        <v/>
      </c>
      <c r="AE137" s="47" t="str">
        <f t="shared" ca="1" si="73"/>
        <v/>
      </c>
      <c r="AF137" s="47" t="str">
        <f t="shared" ca="1" si="74"/>
        <v/>
      </c>
      <c r="AG137" s="47" t="str">
        <f t="shared" ca="1" si="75"/>
        <v/>
      </c>
      <c r="AH137" s="47" t="str">
        <f t="shared" ca="1" si="76"/>
        <v/>
      </c>
      <c r="AI137" s="47" t="str">
        <f t="shared" ca="1" si="77"/>
        <v/>
      </c>
      <c r="AJ137" s="47">
        <f t="shared" ca="1" si="78"/>
        <v>0</v>
      </c>
      <c r="AK137" s="47">
        <f t="shared" ca="1" si="84"/>
        <v>17</v>
      </c>
      <c r="AL137" s="47">
        <f t="shared" ca="1" si="79"/>
        <v>0</v>
      </c>
      <c r="AM137" s="47">
        <f t="shared" ca="1" si="85"/>
        <v>16</v>
      </c>
      <c r="AN137" s="47" t="str">
        <f ca="1">IF(OR(AG137&lt;&gt;"",AI137&lt;&gt;""),E137,"")</f>
        <v/>
      </c>
      <c r="AO137" s="47" t="str">
        <f ca="1">IF(OR(AG137&lt;&gt;"",AI137&lt;&gt;""),F137,"")</f>
        <v/>
      </c>
      <c r="AP137" s="38" t="str">
        <f ca="1">IF(OR(AG137&lt;&gt;"",AI137&lt;&gt;""),D137,"")</f>
        <v/>
      </c>
      <c r="AQ137" s="31"/>
    </row>
    <row r="138" spans="3:43" x14ac:dyDescent="0.3">
      <c r="C138" s="35">
        <f ca="1">INDIRECT($AT$3&amp;$AT$4)</f>
        <v>137</v>
      </c>
      <c r="D138" s="37">
        <f ca="1">VLOOKUP(C138,INDIRECT($AT$3&amp;$AT$5),4,FALSE)</f>
        <v>41471</v>
      </c>
      <c r="E138" s="11">
        <f ca="1">VLOOKUP(C138,INDIRECT($AU$3&amp;$AT$5),10,FALSE)</f>
        <v>678.7</v>
      </c>
      <c r="F138" s="11">
        <f ca="1">VLOOKUP(C138,INDIRECT($AT$3&amp;$AT$5),10,FALSE)</f>
        <v>816.05</v>
      </c>
      <c r="G138" s="41">
        <f t="shared" ca="1" si="59"/>
        <v>0.83168923472826428</v>
      </c>
      <c r="H138" s="41">
        <f t="shared" ca="1" si="60"/>
        <v>0.79902518143341328</v>
      </c>
      <c r="I138" s="43">
        <f t="shared" ca="1" si="61"/>
        <v>2.1994679166735625E-2</v>
      </c>
      <c r="J138" s="41">
        <f t="shared" ca="1" si="57"/>
        <v>0.82101986060014887</v>
      </c>
      <c r="K138" s="41">
        <f t="shared" ca="1" si="58"/>
        <v>0.77703050226667769</v>
      </c>
      <c r="L138" s="45" t="str">
        <f ca="1">IF(C138-1&gt;=$A$2,IF(G138&gt;J138,$A$28,IF(G138&lt;K138,$A$29,"")),"")</f>
        <v>SHORT</v>
      </c>
      <c r="M138" s="48" t="str">
        <f ca="1">IF(C138-1&gt;=$A$2,IF(G138&lt;H138,$A$30,IF(G138&gt;H138,$A$31,"")),"")</f>
        <v>SELL</v>
      </c>
      <c r="N138" s="47">
        <f t="shared" ca="1" si="62"/>
        <v>0</v>
      </c>
      <c r="O138" s="47">
        <f t="shared" ca="1" si="80"/>
        <v>32</v>
      </c>
      <c r="P138" s="47">
        <f t="shared" ca="1" si="63"/>
        <v>1</v>
      </c>
      <c r="Q138" s="47">
        <f t="shared" ca="1" si="81"/>
        <v>61</v>
      </c>
      <c r="R138" s="47" t="str">
        <f t="shared" ca="1" si="64"/>
        <v>SELL</v>
      </c>
      <c r="S138" s="47">
        <f t="shared" ca="1" si="65"/>
        <v>0</v>
      </c>
      <c r="T138" s="47">
        <f t="shared" ca="1" si="66"/>
        <v>1</v>
      </c>
      <c r="U138" s="47">
        <f t="shared" ca="1" si="82"/>
        <v>23</v>
      </c>
      <c r="V138" s="47">
        <f t="shared" ca="1" si="67"/>
        <v>0</v>
      </c>
      <c r="W138" s="47">
        <f t="shared" ca="1" si="83"/>
        <v>66</v>
      </c>
      <c r="X138" s="47" t="str">
        <f t="shared" ca="1" si="68"/>
        <v>SHORT</v>
      </c>
      <c r="Y138" s="47">
        <f t="shared" ca="1" si="69"/>
        <v>0</v>
      </c>
      <c r="Z138" s="47">
        <f ca="1">IF(AND(S138=$A$31,O138&lt;1),0,S138)</f>
        <v>0</v>
      </c>
      <c r="AA138" s="47">
        <f ca="1">IF(AND(Y138=$A$30,U138&lt;1),0,Y138)</f>
        <v>0</v>
      </c>
      <c r="AB138" s="47" t="str">
        <f t="shared" ca="1" si="70"/>
        <v/>
      </c>
      <c r="AC138" s="47" t="str">
        <f t="shared" ca="1" si="71"/>
        <v/>
      </c>
      <c r="AD138" s="47" t="str">
        <f t="shared" ca="1" si="72"/>
        <v/>
      </c>
      <c r="AE138" s="47" t="str">
        <f t="shared" ca="1" si="73"/>
        <v/>
      </c>
      <c r="AF138" s="47" t="str">
        <f t="shared" ca="1" si="74"/>
        <v/>
      </c>
      <c r="AG138" s="47" t="str">
        <f t="shared" ca="1" si="75"/>
        <v/>
      </c>
      <c r="AH138" s="47" t="str">
        <f t="shared" ca="1" si="76"/>
        <v/>
      </c>
      <c r="AI138" s="47" t="str">
        <f t="shared" ca="1" si="77"/>
        <v/>
      </c>
      <c r="AJ138" s="47">
        <f t="shared" ca="1" si="78"/>
        <v>0</v>
      </c>
      <c r="AK138" s="47">
        <f t="shared" ca="1" si="84"/>
        <v>17</v>
      </c>
      <c r="AL138" s="47">
        <f t="shared" ca="1" si="79"/>
        <v>0</v>
      </c>
      <c r="AM138" s="47">
        <f t="shared" ca="1" si="85"/>
        <v>16</v>
      </c>
      <c r="AN138" s="47" t="str">
        <f ca="1">IF(OR(AG138&lt;&gt;"",AI138&lt;&gt;""),E138,"")</f>
        <v/>
      </c>
      <c r="AO138" s="47" t="str">
        <f ca="1">IF(OR(AG138&lt;&gt;"",AI138&lt;&gt;""),F138,"")</f>
        <v/>
      </c>
      <c r="AP138" s="38" t="str">
        <f ca="1">IF(OR(AG138&lt;&gt;"",AI138&lt;&gt;""),D138,"")</f>
        <v/>
      </c>
      <c r="AQ138" s="31"/>
    </row>
    <row r="139" spans="3:43" x14ac:dyDescent="0.3">
      <c r="C139" s="35">
        <f ca="1">INDIRECT($AT$3&amp;$AT$4)</f>
        <v>138</v>
      </c>
      <c r="D139" s="37">
        <f ca="1">VLOOKUP(C139,INDIRECT($AT$3&amp;$AT$5),4,FALSE)</f>
        <v>41472</v>
      </c>
      <c r="E139" s="11">
        <f ca="1">VLOOKUP(C139,INDIRECT($AU$3&amp;$AT$5),10,FALSE)</f>
        <v>662.9</v>
      </c>
      <c r="F139" s="11">
        <f ca="1">VLOOKUP(C139,INDIRECT($AT$3&amp;$AT$5),10,FALSE)</f>
        <v>817.1</v>
      </c>
      <c r="G139" s="41">
        <f t="shared" ca="1" si="59"/>
        <v>0.81128380859135962</v>
      </c>
      <c r="H139" s="41">
        <f t="shared" ca="1" si="60"/>
        <v>0.80392933548842538</v>
      </c>
      <c r="I139" s="43">
        <f t="shared" ca="1" si="61"/>
        <v>1.7983563968422139E-2</v>
      </c>
      <c r="J139" s="41">
        <f t="shared" ca="1" si="57"/>
        <v>0.82191289945684753</v>
      </c>
      <c r="K139" s="41">
        <f t="shared" ca="1" si="58"/>
        <v>0.78594577152000322</v>
      </c>
      <c r="L139" s="45" t="str">
        <f ca="1">IF(C139-1&gt;=$A$2,IF(G139&gt;J139,$A$28,IF(G139&lt;K139,$A$29,"")),"")</f>
        <v/>
      </c>
      <c r="M139" s="48" t="str">
        <f ca="1">IF(C139-1&gt;=$A$2,IF(G139&lt;H139,$A$30,IF(G139&gt;H139,$A$31,"")),"")</f>
        <v>SELL</v>
      </c>
      <c r="N139" s="47">
        <f t="shared" ca="1" si="62"/>
        <v>0</v>
      </c>
      <c r="O139" s="47">
        <f t="shared" ca="1" si="80"/>
        <v>32</v>
      </c>
      <c r="P139" s="47">
        <f t="shared" ca="1" si="63"/>
        <v>1</v>
      </c>
      <c r="Q139" s="47">
        <f t="shared" ca="1" si="81"/>
        <v>62</v>
      </c>
      <c r="R139" s="47" t="str">
        <f t="shared" ca="1" si="64"/>
        <v>SELL</v>
      </c>
      <c r="S139" s="47">
        <f t="shared" ca="1" si="65"/>
        <v>0</v>
      </c>
      <c r="T139" s="47">
        <f t="shared" ca="1" si="66"/>
        <v>0</v>
      </c>
      <c r="U139" s="47">
        <f t="shared" ca="1" si="82"/>
        <v>23</v>
      </c>
      <c r="V139" s="47">
        <f t="shared" ca="1" si="67"/>
        <v>0</v>
      </c>
      <c r="W139" s="47">
        <f t="shared" ca="1" si="83"/>
        <v>66</v>
      </c>
      <c r="X139" s="47" t="str">
        <f t="shared" ca="1" si="68"/>
        <v>SHORT</v>
      </c>
      <c r="Y139" s="47">
        <f t="shared" ca="1" si="69"/>
        <v>0</v>
      </c>
      <c r="Z139" s="47">
        <f ca="1">IF(AND(S139=$A$31,O139&lt;1),0,S139)</f>
        <v>0</v>
      </c>
      <c r="AA139" s="47">
        <f ca="1">IF(AND(Y139=$A$30,U139&lt;1),0,Y139)</f>
        <v>0</v>
      </c>
      <c r="AB139" s="47" t="str">
        <f t="shared" ca="1" si="70"/>
        <v/>
      </c>
      <c r="AC139" s="47" t="str">
        <f t="shared" ca="1" si="71"/>
        <v/>
      </c>
      <c r="AD139" s="47" t="str">
        <f t="shared" ca="1" si="72"/>
        <v/>
      </c>
      <c r="AE139" s="47" t="str">
        <f t="shared" ca="1" si="73"/>
        <v/>
      </c>
      <c r="AF139" s="47" t="str">
        <f t="shared" ca="1" si="74"/>
        <v/>
      </c>
      <c r="AG139" s="47" t="str">
        <f t="shared" ca="1" si="75"/>
        <v/>
      </c>
      <c r="AH139" s="47" t="str">
        <f t="shared" ca="1" si="76"/>
        <v/>
      </c>
      <c r="AI139" s="47" t="str">
        <f t="shared" ca="1" si="77"/>
        <v/>
      </c>
      <c r="AJ139" s="47">
        <f t="shared" ca="1" si="78"/>
        <v>0</v>
      </c>
      <c r="AK139" s="47">
        <f t="shared" ca="1" si="84"/>
        <v>17</v>
      </c>
      <c r="AL139" s="47">
        <f t="shared" ca="1" si="79"/>
        <v>0</v>
      </c>
      <c r="AM139" s="47">
        <f t="shared" ca="1" si="85"/>
        <v>16</v>
      </c>
      <c r="AN139" s="47" t="str">
        <f ca="1">IF(OR(AG139&lt;&gt;"",AI139&lt;&gt;""),E139,"")</f>
        <v/>
      </c>
      <c r="AO139" s="47" t="str">
        <f ca="1">IF(OR(AG139&lt;&gt;"",AI139&lt;&gt;""),F139,"")</f>
        <v/>
      </c>
      <c r="AP139" s="38" t="str">
        <f ca="1">IF(OR(AG139&lt;&gt;"",AI139&lt;&gt;""),D139,"")</f>
        <v/>
      </c>
      <c r="AQ139" s="31"/>
    </row>
    <row r="140" spans="3:43" x14ac:dyDescent="0.3">
      <c r="C140" s="35">
        <f ca="1">INDIRECT($AT$3&amp;$AT$4)</f>
        <v>139</v>
      </c>
      <c r="D140" s="37">
        <f ca="1">VLOOKUP(C140,INDIRECT($AT$3&amp;$AT$5),4,FALSE)</f>
        <v>41473</v>
      </c>
      <c r="E140" s="11">
        <f ca="1">VLOOKUP(C140,INDIRECT($AU$3&amp;$AT$5),10,FALSE)</f>
        <v>684.1</v>
      </c>
      <c r="F140" s="11">
        <f ca="1">VLOOKUP(C140,INDIRECT($AT$3&amp;$AT$5),10,FALSE)</f>
        <v>829.05</v>
      </c>
      <c r="G140" s="41">
        <f t="shared" ca="1" si="59"/>
        <v>0.82516132923225383</v>
      </c>
      <c r="H140" s="41">
        <f t="shared" ca="1" si="60"/>
        <v>0.80955895274447565</v>
      </c>
      <c r="I140" s="43">
        <f t="shared" ca="1" si="61"/>
        <v>1.4201143047934626E-2</v>
      </c>
      <c r="J140" s="41">
        <f t="shared" ca="1" si="57"/>
        <v>0.82376009579241027</v>
      </c>
      <c r="K140" s="41">
        <f t="shared" ca="1" si="58"/>
        <v>0.79535780969654102</v>
      </c>
      <c r="L140" s="45" t="str">
        <f ca="1">IF(C140-1&gt;=$A$2,IF(G140&gt;J140,$A$28,IF(G140&lt;K140,$A$29,"")),"")</f>
        <v>SHORT</v>
      </c>
      <c r="M140" s="48" t="str">
        <f ca="1">IF(C140-1&gt;=$A$2,IF(G140&lt;H140,$A$30,IF(G140&gt;H140,$A$31,"")),"")</f>
        <v>SELL</v>
      </c>
      <c r="N140" s="47">
        <f t="shared" ca="1" si="62"/>
        <v>0</v>
      </c>
      <c r="O140" s="47">
        <f t="shared" ca="1" si="80"/>
        <v>32</v>
      </c>
      <c r="P140" s="47">
        <f t="shared" ca="1" si="63"/>
        <v>1</v>
      </c>
      <c r="Q140" s="47">
        <f t="shared" ca="1" si="81"/>
        <v>63</v>
      </c>
      <c r="R140" s="47" t="str">
        <f t="shared" ca="1" si="64"/>
        <v>SELL</v>
      </c>
      <c r="S140" s="47">
        <f t="shared" ca="1" si="65"/>
        <v>0</v>
      </c>
      <c r="T140" s="47">
        <f t="shared" ca="1" si="66"/>
        <v>1</v>
      </c>
      <c r="U140" s="47">
        <f t="shared" ca="1" si="82"/>
        <v>24</v>
      </c>
      <c r="V140" s="47">
        <f t="shared" ca="1" si="67"/>
        <v>0</v>
      </c>
      <c r="W140" s="47">
        <f t="shared" ca="1" si="83"/>
        <v>66</v>
      </c>
      <c r="X140" s="47" t="str">
        <f t="shared" ca="1" si="68"/>
        <v>SHORT</v>
      </c>
      <c r="Y140" s="47">
        <f t="shared" ca="1" si="69"/>
        <v>0</v>
      </c>
      <c r="Z140" s="47">
        <f ca="1">IF(AND(S140=$A$31,O140&lt;1),0,S140)</f>
        <v>0</v>
      </c>
      <c r="AA140" s="47">
        <f ca="1">IF(AND(Y140=$A$30,U140&lt;1),0,Y140)</f>
        <v>0</v>
      </c>
      <c r="AB140" s="47" t="str">
        <f t="shared" ca="1" si="70"/>
        <v/>
      </c>
      <c r="AC140" s="47" t="str">
        <f t="shared" ca="1" si="71"/>
        <v/>
      </c>
      <c r="AD140" s="47" t="str">
        <f t="shared" ca="1" si="72"/>
        <v/>
      </c>
      <c r="AE140" s="47" t="str">
        <f t="shared" ca="1" si="73"/>
        <v/>
      </c>
      <c r="AF140" s="47" t="str">
        <f t="shared" ca="1" si="74"/>
        <v/>
      </c>
      <c r="AG140" s="47" t="str">
        <f t="shared" ca="1" si="75"/>
        <v/>
      </c>
      <c r="AH140" s="47" t="str">
        <f t="shared" ca="1" si="76"/>
        <v/>
      </c>
      <c r="AI140" s="47" t="str">
        <f t="shared" ca="1" si="77"/>
        <v/>
      </c>
      <c r="AJ140" s="47">
        <f t="shared" ca="1" si="78"/>
        <v>0</v>
      </c>
      <c r="AK140" s="47">
        <f t="shared" ca="1" si="84"/>
        <v>17</v>
      </c>
      <c r="AL140" s="47">
        <f t="shared" ca="1" si="79"/>
        <v>0</v>
      </c>
      <c r="AM140" s="47">
        <f t="shared" ca="1" si="85"/>
        <v>16</v>
      </c>
      <c r="AN140" s="47" t="str">
        <f ca="1">IF(OR(AG140&lt;&gt;"",AI140&lt;&gt;""),E140,"")</f>
        <v/>
      </c>
      <c r="AO140" s="47" t="str">
        <f ca="1">IF(OR(AG140&lt;&gt;"",AI140&lt;&gt;""),F140,"")</f>
        <v/>
      </c>
      <c r="AP140" s="38" t="str">
        <f ca="1">IF(OR(AG140&lt;&gt;"",AI140&lt;&gt;""),D140,"")</f>
        <v/>
      </c>
      <c r="AQ140" s="31"/>
    </row>
    <row r="141" spans="3:43" x14ac:dyDescent="0.3">
      <c r="C141" s="35">
        <f ca="1">INDIRECT($AT$3&amp;$AT$4)</f>
        <v>140</v>
      </c>
      <c r="D141" s="37">
        <f ca="1">VLOOKUP(C141,INDIRECT($AT$3&amp;$AT$5),4,FALSE)</f>
        <v>41474</v>
      </c>
      <c r="E141" s="11">
        <f ca="1">VLOOKUP(C141,INDIRECT($AU$3&amp;$AT$5),10,FALSE)</f>
        <v>680</v>
      </c>
      <c r="F141" s="11">
        <f ca="1">VLOOKUP(C141,INDIRECT($AT$3&amp;$AT$5),10,FALSE)</f>
        <v>803.2</v>
      </c>
      <c r="G141" s="41">
        <f t="shared" ca="1" si="59"/>
        <v>0.84661354581673298</v>
      </c>
      <c r="H141" s="41">
        <f t="shared" ca="1" si="60"/>
        <v>0.81567072492407866</v>
      </c>
      <c r="I141" s="43">
        <f t="shared" ca="1" si="61"/>
        <v>1.5760440232257939E-2</v>
      </c>
      <c r="J141" s="41">
        <f t="shared" ref="J141:J204" ca="1" si="86">IF(C141-1&gt;=$A$2,H141+(1*I141),"")</f>
        <v>0.83143116515633664</v>
      </c>
      <c r="K141" s="41">
        <f t="shared" ref="K141:K204" ca="1" si="87">IF(C141-1&gt;=$A$2,H141-(1*I141),"")</f>
        <v>0.79991028469182068</v>
      </c>
      <c r="L141" s="45" t="str">
        <f ca="1">IF(C141-1&gt;=$A$2,IF(G141&gt;J141,$A$28,IF(G141&lt;K141,$A$29,"")),"")</f>
        <v>SHORT</v>
      </c>
      <c r="M141" s="48" t="str">
        <f ca="1">IF(C141-1&gt;=$A$2,IF(G141&lt;H141,$A$30,IF(G141&gt;H141,$A$31,"")),"")</f>
        <v>SELL</v>
      </c>
      <c r="N141" s="47">
        <f t="shared" ca="1" si="62"/>
        <v>0</v>
      </c>
      <c r="O141" s="47">
        <f t="shared" ca="1" si="80"/>
        <v>32</v>
      </c>
      <c r="P141" s="47">
        <f t="shared" ca="1" si="63"/>
        <v>1</v>
      </c>
      <c r="Q141" s="47">
        <f t="shared" ca="1" si="81"/>
        <v>64</v>
      </c>
      <c r="R141" s="47" t="str">
        <f t="shared" ca="1" si="64"/>
        <v>SELL</v>
      </c>
      <c r="S141" s="47">
        <f t="shared" ca="1" si="65"/>
        <v>0</v>
      </c>
      <c r="T141" s="47">
        <f t="shared" ca="1" si="66"/>
        <v>1</v>
      </c>
      <c r="U141" s="47">
        <f t="shared" ca="1" si="82"/>
        <v>25</v>
      </c>
      <c r="V141" s="47">
        <f t="shared" ca="1" si="67"/>
        <v>0</v>
      </c>
      <c r="W141" s="47">
        <f t="shared" ca="1" si="83"/>
        <v>66</v>
      </c>
      <c r="X141" s="47" t="str">
        <f t="shared" ca="1" si="68"/>
        <v>SHORT</v>
      </c>
      <c r="Y141" s="47">
        <f t="shared" ca="1" si="69"/>
        <v>0</v>
      </c>
      <c r="Z141" s="47">
        <f ca="1">IF(AND(S141=$A$31,O141&lt;1),0,S141)</f>
        <v>0</v>
      </c>
      <c r="AA141" s="47">
        <f ca="1">IF(AND(Y141=$A$30,U141&lt;1),0,Y141)</f>
        <v>0</v>
      </c>
      <c r="AB141" s="47" t="str">
        <f t="shared" ca="1" si="70"/>
        <v/>
      </c>
      <c r="AC141" s="47" t="str">
        <f t="shared" ca="1" si="71"/>
        <v/>
      </c>
      <c r="AD141" s="47" t="str">
        <f t="shared" ca="1" si="72"/>
        <v/>
      </c>
      <c r="AE141" s="47" t="str">
        <f t="shared" ca="1" si="73"/>
        <v/>
      </c>
      <c r="AF141" s="47" t="str">
        <f t="shared" ca="1" si="74"/>
        <v/>
      </c>
      <c r="AG141" s="47" t="str">
        <f t="shared" ca="1" si="75"/>
        <v/>
      </c>
      <c r="AH141" s="47" t="str">
        <f t="shared" ca="1" si="76"/>
        <v/>
      </c>
      <c r="AI141" s="47" t="str">
        <f t="shared" ca="1" si="77"/>
        <v/>
      </c>
      <c r="AJ141" s="47">
        <f t="shared" ca="1" si="78"/>
        <v>0</v>
      </c>
      <c r="AK141" s="47">
        <f t="shared" ca="1" si="84"/>
        <v>17</v>
      </c>
      <c r="AL141" s="47">
        <f t="shared" ca="1" si="79"/>
        <v>0</v>
      </c>
      <c r="AM141" s="47">
        <f t="shared" ca="1" si="85"/>
        <v>16</v>
      </c>
      <c r="AN141" s="47" t="str">
        <f ca="1">IF(OR(AG141&lt;&gt;"",AI141&lt;&gt;""),E141,"")</f>
        <v/>
      </c>
      <c r="AO141" s="47" t="str">
        <f ca="1">IF(OR(AG141&lt;&gt;"",AI141&lt;&gt;""),F141,"")</f>
        <v/>
      </c>
      <c r="AP141" s="38" t="str">
        <f ca="1">IF(OR(AG141&lt;&gt;"",AI141&lt;&gt;""),D141,"")</f>
        <v/>
      </c>
      <c r="AQ141" s="31"/>
    </row>
    <row r="142" spans="3:43" x14ac:dyDescent="0.3">
      <c r="C142" s="35">
        <f ca="1">INDIRECT($AT$3&amp;$AT$4)</f>
        <v>141</v>
      </c>
      <c r="D142" s="37">
        <f ca="1">VLOOKUP(C142,INDIRECT($AT$3&amp;$AT$5),4,FALSE)</f>
        <v>41477</v>
      </c>
      <c r="E142" s="11">
        <f ca="1">VLOOKUP(C142,INDIRECT($AU$3&amp;$AT$5),10,FALSE)</f>
        <v>682.05</v>
      </c>
      <c r="F142" s="11">
        <f ca="1">VLOOKUP(C142,INDIRECT($AT$3&amp;$AT$5),10,FALSE)</f>
        <v>830.3</v>
      </c>
      <c r="G142" s="41">
        <f t="shared" ca="1" si="59"/>
        <v>0.8214500782849572</v>
      </c>
      <c r="H142" s="41">
        <f t="shared" ca="1" si="60"/>
        <v>0.81766889700231649</v>
      </c>
      <c r="I142" s="43">
        <f t="shared" ca="1" si="61"/>
        <v>1.5008479289252523E-2</v>
      </c>
      <c r="J142" s="41">
        <f t="shared" ca="1" si="86"/>
        <v>0.83267737629156902</v>
      </c>
      <c r="K142" s="41">
        <f t="shared" ca="1" si="87"/>
        <v>0.80266041771306396</v>
      </c>
      <c r="L142" s="45" t="str">
        <f ca="1">IF(C142-1&gt;=$A$2,IF(G142&gt;J142,$A$28,IF(G142&lt;K142,$A$29,"")),"")</f>
        <v/>
      </c>
      <c r="M142" s="48" t="str">
        <f ca="1">IF(C142-1&gt;=$A$2,IF(G142&lt;H142,$A$30,IF(G142&gt;H142,$A$31,"")),"")</f>
        <v>SELL</v>
      </c>
      <c r="N142" s="47">
        <f t="shared" ca="1" si="62"/>
        <v>0</v>
      </c>
      <c r="O142" s="47">
        <f t="shared" ca="1" si="80"/>
        <v>32</v>
      </c>
      <c r="P142" s="47">
        <f t="shared" ca="1" si="63"/>
        <v>1</v>
      </c>
      <c r="Q142" s="47">
        <f t="shared" ca="1" si="81"/>
        <v>65</v>
      </c>
      <c r="R142" s="47" t="str">
        <f t="shared" ca="1" si="64"/>
        <v>SELL</v>
      </c>
      <c r="S142" s="47">
        <f t="shared" ca="1" si="65"/>
        <v>0</v>
      </c>
      <c r="T142" s="47">
        <f t="shared" ca="1" si="66"/>
        <v>0</v>
      </c>
      <c r="U142" s="47">
        <f t="shared" ca="1" si="82"/>
        <v>25</v>
      </c>
      <c r="V142" s="47">
        <f t="shared" ca="1" si="67"/>
        <v>0</v>
      </c>
      <c r="W142" s="47">
        <f t="shared" ca="1" si="83"/>
        <v>66</v>
      </c>
      <c r="X142" s="47" t="str">
        <f t="shared" ca="1" si="68"/>
        <v>SHORT</v>
      </c>
      <c r="Y142" s="47">
        <f t="shared" ca="1" si="69"/>
        <v>0</v>
      </c>
      <c r="Z142" s="47">
        <f ca="1">IF(AND(S142=$A$31,O142&lt;1),0,S142)</f>
        <v>0</v>
      </c>
      <c r="AA142" s="47">
        <f ca="1">IF(AND(Y142=$A$30,U142&lt;1),0,Y142)</f>
        <v>0</v>
      </c>
      <c r="AB142" s="47" t="str">
        <f t="shared" ca="1" si="70"/>
        <v/>
      </c>
      <c r="AC142" s="47" t="str">
        <f t="shared" ca="1" si="71"/>
        <v/>
      </c>
      <c r="AD142" s="47" t="str">
        <f t="shared" ca="1" si="72"/>
        <v/>
      </c>
      <c r="AE142" s="47" t="str">
        <f t="shared" ca="1" si="73"/>
        <v/>
      </c>
      <c r="AF142" s="47" t="str">
        <f t="shared" ca="1" si="74"/>
        <v/>
      </c>
      <c r="AG142" s="47" t="str">
        <f t="shared" ca="1" si="75"/>
        <v/>
      </c>
      <c r="AH142" s="47" t="str">
        <f t="shared" ca="1" si="76"/>
        <v/>
      </c>
      <c r="AI142" s="47" t="str">
        <f t="shared" ca="1" si="77"/>
        <v/>
      </c>
      <c r="AJ142" s="47">
        <f t="shared" ca="1" si="78"/>
        <v>0</v>
      </c>
      <c r="AK142" s="47">
        <f t="shared" ca="1" si="84"/>
        <v>17</v>
      </c>
      <c r="AL142" s="47">
        <f t="shared" ca="1" si="79"/>
        <v>0</v>
      </c>
      <c r="AM142" s="47">
        <f t="shared" ca="1" si="85"/>
        <v>16</v>
      </c>
      <c r="AN142" s="47" t="str">
        <f ca="1">IF(OR(AG142&lt;&gt;"",AI142&lt;&gt;""),E142,"")</f>
        <v/>
      </c>
      <c r="AO142" s="47" t="str">
        <f ca="1">IF(OR(AG142&lt;&gt;"",AI142&lt;&gt;""),F142,"")</f>
        <v/>
      </c>
      <c r="AP142" s="38" t="str">
        <f ca="1">IF(OR(AG142&lt;&gt;"",AI142&lt;&gt;""),D142,"")</f>
        <v/>
      </c>
      <c r="AQ142" s="31"/>
    </row>
    <row r="143" spans="3:43" x14ac:dyDescent="0.3">
      <c r="C143" s="35">
        <f ca="1">INDIRECT($AT$3&amp;$AT$4)</f>
        <v>142</v>
      </c>
      <c r="D143" s="37">
        <f ca="1">VLOOKUP(C143,INDIRECT($AT$3&amp;$AT$5),4,FALSE)</f>
        <v>41478</v>
      </c>
      <c r="E143" s="11">
        <f ca="1">VLOOKUP(C143,INDIRECT($AU$3&amp;$AT$5),10,FALSE)</f>
        <v>683.6</v>
      </c>
      <c r="F143" s="11">
        <f ca="1">VLOOKUP(C143,INDIRECT($AT$3&amp;$AT$5),10,FALSE)</f>
        <v>826.85</v>
      </c>
      <c r="G143" s="41">
        <f t="shared" ca="1" si="59"/>
        <v>0.82675213158372141</v>
      </c>
      <c r="H143" s="41">
        <f t="shared" ca="1" si="60"/>
        <v>0.81958993872523289</v>
      </c>
      <c r="I143" s="43">
        <f t="shared" ca="1" si="61"/>
        <v>1.4796138250875487E-2</v>
      </c>
      <c r="J143" s="41">
        <f t="shared" ca="1" si="86"/>
        <v>0.83438607697610834</v>
      </c>
      <c r="K143" s="41">
        <f t="shared" ca="1" si="87"/>
        <v>0.80479380047435745</v>
      </c>
      <c r="L143" s="45" t="str">
        <f ca="1">IF(C143-1&gt;=$A$2,IF(G143&gt;J143,$A$28,IF(G143&lt;K143,$A$29,"")),"")</f>
        <v/>
      </c>
      <c r="M143" s="48" t="str">
        <f ca="1">IF(C143-1&gt;=$A$2,IF(G143&lt;H143,$A$30,IF(G143&gt;H143,$A$31,"")),"")</f>
        <v>SELL</v>
      </c>
      <c r="N143" s="47">
        <f t="shared" ca="1" si="62"/>
        <v>0</v>
      </c>
      <c r="O143" s="47">
        <f t="shared" ca="1" si="80"/>
        <v>32</v>
      </c>
      <c r="P143" s="47">
        <f t="shared" ca="1" si="63"/>
        <v>1</v>
      </c>
      <c r="Q143" s="47">
        <f t="shared" ca="1" si="81"/>
        <v>66</v>
      </c>
      <c r="R143" s="47" t="str">
        <f t="shared" ca="1" si="64"/>
        <v>SELL</v>
      </c>
      <c r="S143" s="47">
        <f t="shared" ca="1" si="65"/>
        <v>0</v>
      </c>
      <c r="T143" s="47">
        <f t="shared" ca="1" si="66"/>
        <v>0</v>
      </c>
      <c r="U143" s="47">
        <f t="shared" ca="1" si="82"/>
        <v>25</v>
      </c>
      <c r="V143" s="47">
        <f t="shared" ca="1" si="67"/>
        <v>0</v>
      </c>
      <c r="W143" s="47">
        <f t="shared" ca="1" si="83"/>
        <v>66</v>
      </c>
      <c r="X143" s="47" t="str">
        <f t="shared" ca="1" si="68"/>
        <v>SHORT</v>
      </c>
      <c r="Y143" s="47">
        <f t="shared" ca="1" si="69"/>
        <v>0</v>
      </c>
      <c r="Z143" s="47">
        <f ca="1">IF(AND(S143=$A$31,O143&lt;1),0,S143)</f>
        <v>0</v>
      </c>
      <c r="AA143" s="47">
        <f ca="1">IF(AND(Y143=$A$30,U143&lt;1),0,Y143)</f>
        <v>0</v>
      </c>
      <c r="AB143" s="47" t="str">
        <f t="shared" ca="1" si="70"/>
        <v/>
      </c>
      <c r="AC143" s="47" t="str">
        <f t="shared" ca="1" si="71"/>
        <v/>
      </c>
      <c r="AD143" s="47" t="str">
        <f t="shared" ca="1" si="72"/>
        <v/>
      </c>
      <c r="AE143" s="47" t="str">
        <f t="shared" ca="1" si="73"/>
        <v/>
      </c>
      <c r="AF143" s="47" t="str">
        <f t="shared" ca="1" si="74"/>
        <v/>
      </c>
      <c r="AG143" s="47" t="str">
        <f t="shared" ca="1" si="75"/>
        <v/>
      </c>
      <c r="AH143" s="47" t="str">
        <f t="shared" ca="1" si="76"/>
        <v/>
      </c>
      <c r="AI143" s="47" t="str">
        <f t="shared" ca="1" si="77"/>
        <v/>
      </c>
      <c r="AJ143" s="47">
        <f t="shared" ca="1" si="78"/>
        <v>0</v>
      </c>
      <c r="AK143" s="47">
        <f t="shared" ca="1" si="84"/>
        <v>17</v>
      </c>
      <c r="AL143" s="47">
        <f t="shared" ca="1" si="79"/>
        <v>0</v>
      </c>
      <c r="AM143" s="47">
        <f t="shared" ca="1" si="85"/>
        <v>16</v>
      </c>
      <c r="AN143" s="47" t="str">
        <f ca="1">IF(OR(AG143&lt;&gt;"",AI143&lt;&gt;""),E143,"")</f>
        <v/>
      </c>
      <c r="AO143" s="47" t="str">
        <f ca="1">IF(OR(AG143&lt;&gt;"",AI143&lt;&gt;""),F143,"")</f>
        <v/>
      </c>
      <c r="AP143" s="38" t="str">
        <f ca="1">IF(OR(AG143&lt;&gt;"",AI143&lt;&gt;""),D143,"")</f>
        <v/>
      </c>
      <c r="AQ143" s="31"/>
    </row>
    <row r="144" spans="3:43" x14ac:dyDescent="0.3">
      <c r="C144" s="35">
        <f ca="1">INDIRECT($AT$3&amp;$AT$4)</f>
        <v>143</v>
      </c>
      <c r="D144" s="37">
        <f ca="1">VLOOKUP(C144,INDIRECT($AT$3&amp;$AT$5),4,FALSE)</f>
        <v>41479</v>
      </c>
      <c r="E144" s="11">
        <f ca="1">VLOOKUP(C144,INDIRECT($AU$3&amp;$AT$5),10,FALSE)</f>
        <v>659.95</v>
      </c>
      <c r="F144" s="11">
        <f ca="1">VLOOKUP(C144,INDIRECT($AT$3&amp;$AT$5),10,FALSE)</f>
        <v>803.25</v>
      </c>
      <c r="G144" s="41">
        <f t="shared" ca="1" si="59"/>
        <v>0.82159975101151572</v>
      </c>
      <c r="H144" s="41">
        <f t="shared" ca="1" si="60"/>
        <v>0.82207619781429986</v>
      </c>
      <c r="I144" s="43">
        <f t="shared" ca="1" si="61"/>
        <v>1.2428937458637332E-2</v>
      </c>
      <c r="J144" s="41">
        <f t="shared" ca="1" si="86"/>
        <v>0.83450513527293724</v>
      </c>
      <c r="K144" s="41">
        <f t="shared" ca="1" si="87"/>
        <v>0.80964726035566248</v>
      </c>
      <c r="L144" s="45" t="str">
        <f ca="1">IF(C144-1&gt;=$A$2,IF(G144&gt;J144,$A$28,IF(G144&lt;K144,$A$29,"")),"")</f>
        <v/>
      </c>
      <c r="M144" s="48" t="str">
        <f ca="1">IF(C144-1&gt;=$A$2,IF(G144&lt;H144,$A$30,IF(G144&gt;H144,$A$31,"")),"")</f>
        <v>COVER</v>
      </c>
      <c r="N144" s="47">
        <f t="shared" ca="1" si="62"/>
        <v>0</v>
      </c>
      <c r="O144" s="47">
        <f t="shared" ca="1" si="80"/>
        <v>32</v>
      </c>
      <c r="P144" s="47">
        <f t="shared" ca="1" si="63"/>
        <v>0</v>
      </c>
      <c r="Q144" s="47">
        <f t="shared" ca="1" si="81"/>
        <v>66</v>
      </c>
      <c r="R144" s="47" t="str">
        <f t="shared" ca="1" si="64"/>
        <v>SELL</v>
      </c>
      <c r="S144" s="47">
        <f t="shared" ca="1" si="65"/>
        <v>0</v>
      </c>
      <c r="T144" s="47">
        <f t="shared" ca="1" si="66"/>
        <v>0</v>
      </c>
      <c r="U144" s="47">
        <f t="shared" ca="1" si="82"/>
        <v>25</v>
      </c>
      <c r="V144" s="47">
        <f t="shared" ca="1" si="67"/>
        <v>1</v>
      </c>
      <c r="W144" s="47">
        <f t="shared" ca="1" si="83"/>
        <v>67</v>
      </c>
      <c r="X144" s="47" t="str">
        <f t="shared" ca="1" si="68"/>
        <v>COVER</v>
      </c>
      <c r="Y144" s="47" t="str">
        <f t="shared" ca="1" si="69"/>
        <v>COVER</v>
      </c>
      <c r="Z144" s="47">
        <f ca="1">IF(AND(S144=$A$31,O144&lt;1),0,S144)</f>
        <v>0</v>
      </c>
      <c r="AA144" s="47" t="str">
        <f ca="1">IF(AND(Y144=$A$30,U144&lt;1),0,Y144)</f>
        <v>COVER</v>
      </c>
      <c r="AB144" s="47" t="str">
        <f t="shared" ca="1" si="70"/>
        <v/>
      </c>
      <c r="AC144" s="47" t="str">
        <f t="shared" ca="1" si="71"/>
        <v/>
      </c>
      <c r="AD144" s="47" t="str">
        <f t="shared" ca="1" si="72"/>
        <v/>
      </c>
      <c r="AE144" s="47" t="str">
        <f t="shared" ca="1" si="73"/>
        <v>COVER</v>
      </c>
      <c r="AF144" s="47" t="str">
        <f t="shared" ca="1" si="74"/>
        <v/>
      </c>
      <c r="AG144" s="47" t="str">
        <f t="shared" ca="1" si="75"/>
        <v/>
      </c>
      <c r="AH144" s="47">
        <f t="shared" ca="1" si="76"/>
        <v>17</v>
      </c>
      <c r="AI144" s="47" t="str">
        <f t="shared" ca="1" si="77"/>
        <v>COVER</v>
      </c>
      <c r="AJ144" s="47">
        <f t="shared" ca="1" si="78"/>
        <v>0</v>
      </c>
      <c r="AK144" s="47">
        <f t="shared" ca="1" si="84"/>
        <v>17</v>
      </c>
      <c r="AL144" s="47">
        <f t="shared" ca="1" si="79"/>
        <v>1</v>
      </c>
      <c r="AM144" s="47">
        <f t="shared" ca="1" si="85"/>
        <v>17</v>
      </c>
      <c r="AN144" s="47">
        <f ca="1">IF(OR(AG144&lt;&gt;"",AI144&lt;&gt;""),E144,"")</f>
        <v>659.95</v>
      </c>
      <c r="AO144" s="47">
        <f ca="1">IF(OR(AG144&lt;&gt;"",AI144&lt;&gt;""),F144,"")</f>
        <v>803.25</v>
      </c>
      <c r="AP144" s="38">
        <f ca="1">IF(OR(AG144&lt;&gt;"",AI144&lt;&gt;""),D144,"")</f>
        <v>41479</v>
      </c>
      <c r="AQ144" s="31"/>
    </row>
    <row r="145" spans="3:43" x14ac:dyDescent="0.3">
      <c r="C145" s="35">
        <f ca="1">INDIRECT($AT$3&amp;$AT$4)</f>
        <v>144</v>
      </c>
      <c r="D145" s="37">
        <f ca="1">VLOOKUP(C145,INDIRECT($AT$3&amp;$AT$5),4,FALSE)</f>
        <v>41480</v>
      </c>
      <c r="E145" s="11">
        <f ca="1">VLOOKUP(C145,INDIRECT($AU$3&amp;$AT$5),10,FALSE)</f>
        <v>653.85</v>
      </c>
      <c r="F145" s="11">
        <f ca="1">VLOOKUP(C145,INDIRECT($AT$3&amp;$AT$5),10,FALSE)</f>
        <v>800.8</v>
      </c>
      <c r="G145" s="41">
        <f t="shared" ca="1" si="59"/>
        <v>0.81649600399600408</v>
      </c>
      <c r="H145" s="41">
        <f t="shared" ca="1" si="60"/>
        <v>0.82379482020734918</v>
      </c>
      <c r="I145" s="43">
        <f t="shared" ca="1" si="61"/>
        <v>9.8522334399363774E-3</v>
      </c>
      <c r="J145" s="41">
        <f t="shared" ca="1" si="86"/>
        <v>0.83364705364728553</v>
      </c>
      <c r="K145" s="41">
        <f t="shared" ca="1" si="87"/>
        <v>0.81394258676741282</v>
      </c>
      <c r="L145" s="45" t="str">
        <f ca="1">IF(C145-1&gt;=$A$2,IF(G145&gt;J145,$A$28,IF(G145&lt;K145,$A$29,"")),"")</f>
        <v/>
      </c>
      <c r="M145" s="48" t="str">
        <f ca="1">IF(C145-1&gt;=$A$2,IF(G145&lt;H145,$A$30,IF(G145&gt;H145,$A$31,"")),"")</f>
        <v>COVER</v>
      </c>
      <c r="N145" s="47">
        <f t="shared" ca="1" si="62"/>
        <v>0</v>
      </c>
      <c r="O145" s="47">
        <f t="shared" ca="1" si="80"/>
        <v>32</v>
      </c>
      <c r="P145" s="47">
        <f t="shared" ca="1" si="63"/>
        <v>0</v>
      </c>
      <c r="Q145" s="47">
        <f t="shared" ca="1" si="81"/>
        <v>66</v>
      </c>
      <c r="R145" s="47" t="str">
        <f t="shared" ca="1" si="64"/>
        <v>SELL</v>
      </c>
      <c r="S145" s="47">
        <f t="shared" ca="1" si="65"/>
        <v>0</v>
      </c>
      <c r="T145" s="47">
        <f t="shared" ca="1" si="66"/>
        <v>0</v>
      </c>
      <c r="U145" s="47">
        <f t="shared" ca="1" si="82"/>
        <v>25</v>
      </c>
      <c r="V145" s="47">
        <f t="shared" ca="1" si="67"/>
        <v>1</v>
      </c>
      <c r="W145" s="47">
        <f t="shared" ca="1" si="83"/>
        <v>68</v>
      </c>
      <c r="X145" s="47" t="str">
        <f t="shared" ca="1" si="68"/>
        <v>COVER</v>
      </c>
      <c r="Y145" s="47">
        <f t="shared" ca="1" si="69"/>
        <v>0</v>
      </c>
      <c r="Z145" s="47">
        <f ca="1">IF(AND(S145=$A$31,O145&lt;1),0,S145)</f>
        <v>0</v>
      </c>
      <c r="AA145" s="47">
        <f ca="1">IF(AND(Y145=$A$30,U145&lt;1),0,Y145)</f>
        <v>0</v>
      </c>
      <c r="AB145" s="47" t="str">
        <f t="shared" ca="1" si="70"/>
        <v/>
      </c>
      <c r="AC145" s="47" t="str">
        <f t="shared" ca="1" si="71"/>
        <v/>
      </c>
      <c r="AD145" s="47" t="str">
        <f t="shared" ca="1" si="72"/>
        <v/>
      </c>
      <c r="AE145" s="47" t="str">
        <f t="shared" ca="1" si="73"/>
        <v/>
      </c>
      <c r="AF145" s="47" t="str">
        <f t="shared" ca="1" si="74"/>
        <v/>
      </c>
      <c r="AG145" s="47" t="str">
        <f t="shared" ca="1" si="75"/>
        <v/>
      </c>
      <c r="AH145" s="47" t="str">
        <f t="shared" ca="1" si="76"/>
        <v/>
      </c>
      <c r="AI145" s="47" t="str">
        <f t="shared" ca="1" si="77"/>
        <v/>
      </c>
      <c r="AJ145" s="47">
        <f t="shared" ca="1" si="78"/>
        <v>0</v>
      </c>
      <c r="AK145" s="47">
        <f t="shared" ca="1" si="84"/>
        <v>17</v>
      </c>
      <c r="AL145" s="47">
        <f t="shared" ca="1" si="79"/>
        <v>0</v>
      </c>
      <c r="AM145" s="47">
        <f t="shared" ca="1" si="85"/>
        <v>17</v>
      </c>
      <c r="AN145" s="47" t="str">
        <f ca="1">IF(OR(AG145&lt;&gt;"",AI145&lt;&gt;""),E145,"")</f>
        <v/>
      </c>
      <c r="AO145" s="47" t="str">
        <f ca="1">IF(OR(AG145&lt;&gt;"",AI145&lt;&gt;""),F145,"")</f>
        <v/>
      </c>
      <c r="AP145" s="38" t="str">
        <f ca="1">IF(OR(AG145&lt;&gt;"",AI145&lt;&gt;""),D145,"")</f>
        <v/>
      </c>
      <c r="AQ145" s="31"/>
    </row>
    <row r="146" spans="3:43" x14ac:dyDescent="0.3">
      <c r="C146" s="35">
        <f ca="1">INDIRECT($AT$3&amp;$AT$4)</f>
        <v>145</v>
      </c>
      <c r="D146" s="37">
        <f ca="1">VLOOKUP(C146,INDIRECT($AT$3&amp;$AT$5),4,FALSE)</f>
        <v>41481</v>
      </c>
      <c r="E146" s="11">
        <f ca="1">VLOOKUP(C146,INDIRECT($AU$3&amp;$AT$5),10,FALSE)</f>
        <v>644.1</v>
      </c>
      <c r="F146" s="11">
        <f ca="1">VLOOKUP(C146,INDIRECT($AT$3&amp;$AT$5),10,FALSE)</f>
        <v>805.55</v>
      </c>
      <c r="G146" s="41">
        <f t="shared" ca="1" si="59"/>
        <v>0.79957792812364226</v>
      </c>
      <c r="H146" s="41">
        <f t="shared" ca="1" si="60"/>
        <v>0.82202466752458836</v>
      </c>
      <c r="I146" s="43">
        <f t="shared" ca="1" si="61"/>
        <v>1.2410891302784034E-2</v>
      </c>
      <c r="J146" s="41">
        <f t="shared" ca="1" si="86"/>
        <v>0.83443555882737241</v>
      </c>
      <c r="K146" s="41">
        <f t="shared" ca="1" si="87"/>
        <v>0.8096137762218043</v>
      </c>
      <c r="L146" s="45" t="str">
        <f ca="1">IF(C146-1&gt;=$A$2,IF(G146&gt;J146,$A$28,IF(G146&lt;K146,$A$29,"")),"")</f>
        <v>BUY</v>
      </c>
      <c r="M146" s="48" t="str">
        <f ca="1">IF(C146-1&gt;=$A$2,IF(G146&lt;H146,$A$30,IF(G146&gt;H146,$A$31,"")),"")</f>
        <v>COVER</v>
      </c>
      <c r="N146" s="47">
        <f t="shared" ca="1" si="62"/>
        <v>1</v>
      </c>
      <c r="O146" s="47">
        <f t="shared" ca="1" si="80"/>
        <v>33</v>
      </c>
      <c r="P146" s="47">
        <f t="shared" ca="1" si="63"/>
        <v>0</v>
      </c>
      <c r="Q146" s="47">
        <f t="shared" ca="1" si="81"/>
        <v>66</v>
      </c>
      <c r="R146" s="47" t="str">
        <f t="shared" ca="1" si="64"/>
        <v>BUY</v>
      </c>
      <c r="S146" s="47" t="str">
        <f t="shared" ca="1" si="65"/>
        <v>BUY</v>
      </c>
      <c r="T146" s="47">
        <f t="shared" ca="1" si="66"/>
        <v>0</v>
      </c>
      <c r="U146" s="47">
        <f t="shared" ca="1" si="82"/>
        <v>25</v>
      </c>
      <c r="V146" s="47">
        <f t="shared" ca="1" si="67"/>
        <v>1</v>
      </c>
      <c r="W146" s="47">
        <f t="shared" ca="1" si="83"/>
        <v>69</v>
      </c>
      <c r="X146" s="47" t="str">
        <f t="shared" ca="1" si="68"/>
        <v>COVER</v>
      </c>
      <c r="Y146" s="47">
        <f t="shared" ca="1" si="69"/>
        <v>0</v>
      </c>
      <c r="Z146" s="47" t="str">
        <f ca="1">IF(AND(S146=$A$31,O146&lt;1),0,S146)</f>
        <v>BUY</v>
      </c>
      <c r="AA146" s="47">
        <f ca="1">IF(AND(Y146=$A$30,U146&lt;1),0,Y146)</f>
        <v>0</v>
      </c>
      <c r="AB146" s="47" t="str">
        <f t="shared" ca="1" si="70"/>
        <v>BUY</v>
      </c>
      <c r="AC146" s="47" t="str">
        <f t="shared" ca="1" si="71"/>
        <v/>
      </c>
      <c r="AD146" s="47" t="str">
        <f t="shared" ca="1" si="72"/>
        <v/>
      </c>
      <c r="AE146" s="47" t="str">
        <f t="shared" ca="1" si="73"/>
        <v/>
      </c>
      <c r="AF146" s="47">
        <f t="shared" ca="1" si="74"/>
        <v>18</v>
      </c>
      <c r="AG146" s="47" t="str">
        <f t="shared" ca="1" si="75"/>
        <v>BUY</v>
      </c>
      <c r="AH146" s="47" t="str">
        <f t="shared" ca="1" si="76"/>
        <v/>
      </c>
      <c r="AI146" s="47" t="str">
        <f t="shared" ca="1" si="77"/>
        <v/>
      </c>
      <c r="AJ146" s="47">
        <f t="shared" ca="1" si="78"/>
        <v>1</v>
      </c>
      <c r="AK146" s="47">
        <f t="shared" ca="1" si="84"/>
        <v>18</v>
      </c>
      <c r="AL146" s="47">
        <f t="shared" ca="1" si="79"/>
        <v>0</v>
      </c>
      <c r="AM146" s="47">
        <f t="shared" ca="1" si="85"/>
        <v>17</v>
      </c>
      <c r="AN146" s="47">
        <f ca="1">IF(OR(AG146&lt;&gt;"",AI146&lt;&gt;""),E146,"")</f>
        <v>644.1</v>
      </c>
      <c r="AO146" s="47">
        <f ca="1">IF(OR(AG146&lt;&gt;"",AI146&lt;&gt;""),F146,"")</f>
        <v>805.55</v>
      </c>
      <c r="AP146" s="38">
        <f ca="1">IF(OR(AG146&lt;&gt;"",AI146&lt;&gt;""),D146,"")</f>
        <v>41481</v>
      </c>
      <c r="AQ146" s="31"/>
    </row>
    <row r="147" spans="3:43" x14ac:dyDescent="0.3">
      <c r="C147" s="35">
        <f ca="1">INDIRECT($AT$3&amp;$AT$4)</f>
        <v>146</v>
      </c>
      <c r="D147" s="37">
        <f ca="1">VLOOKUP(C147,INDIRECT($AT$3&amp;$AT$5),4,FALSE)</f>
        <v>41484</v>
      </c>
      <c r="E147" s="11">
        <f ca="1">VLOOKUP(C147,INDIRECT($AU$3&amp;$AT$5),10,FALSE)</f>
        <v>632.5</v>
      </c>
      <c r="F147" s="11">
        <f ca="1">VLOOKUP(C147,INDIRECT($AT$3&amp;$AT$5),10,FALSE)</f>
        <v>806.6</v>
      </c>
      <c r="G147" s="41">
        <f t="shared" ca="1" si="59"/>
        <v>0.78415571534837591</v>
      </c>
      <c r="H147" s="41">
        <f t="shared" ca="1" si="60"/>
        <v>0.81847795267168277</v>
      </c>
      <c r="I147" s="43">
        <f t="shared" ca="1" si="61"/>
        <v>1.7284447158106026E-2</v>
      </c>
      <c r="J147" s="41">
        <f t="shared" ca="1" si="86"/>
        <v>0.83576239982978884</v>
      </c>
      <c r="K147" s="41">
        <f t="shared" ca="1" si="87"/>
        <v>0.80119350551357671</v>
      </c>
      <c r="L147" s="45" t="str">
        <f ca="1">IF(C147-1&gt;=$A$2,IF(G147&gt;J147,$A$28,IF(G147&lt;K147,$A$29,"")),"")</f>
        <v>BUY</v>
      </c>
      <c r="M147" s="48" t="str">
        <f ca="1">IF(C147-1&gt;=$A$2,IF(G147&lt;H147,$A$30,IF(G147&gt;H147,$A$31,"")),"")</f>
        <v>COVER</v>
      </c>
      <c r="N147" s="47">
        <f t="shared" ca="1" si="62"/>
        <v>1</v>
      </c>
      <c r="O147" s="47">
        <f t="shared" ca="1" si="80"/>
        <v>34</v>
      </c>
      <c r="P147" s="47">
        <f t="shared" ca="1" si="63"/>
        <v>0</v>
      </c>
      <c r="Q147" s="47">
        <f t="shared" ca="1" si="81"/>
        <v>66</v>
      </c>
      <c r="R147" s="47" t="str">
        <f t="shared" ca="1" si="64"/>
        <v>BUY</v>
      </c>
      <c r="S147" s="47">
        <f t="shared" ca="1" si="65"/>
        <v>0</v>
      </c>
      <c r="T147" s="47">
        <f t="shared" ca="1" si="66"/>
        <v>0</v>
      </c>
      <c r="U147" s="47">
        <f t="shared" ca="1" si="82"/>
        <v>25</v>
      </c>
      <c r="V147" s="47">
        <f t="shared" ca="1" si="67"/>
        <v>1</v>
      </c>
      <c r="W147" s="47">
        <f t="shared" ca="1" si="83"/>
        <v>70</v>
      </c>
      <c r="X147" s="47" t="str">
        <f t="shared" ca="1" si="68"/>
        <v>COVER</v>
      </c>
      <c r="Y147" s="47">
        <f t="shared" ca="1" si="69"/>
        <v>0</v>
      </c>
      <c r="Z147" s="47">
        <f ca="1">IF(AND(S147=$A$31,O147&lt;1),0,S147)</f>
        <v>0</v>
      </c>
      <c r="AA147" s="47">
        <f ca="1">IF(AND(Y147=$A$30,U147&lt;1),0,Y147)</f>
        <v>0</v>
      </c>
      <c r="AB147" s="47" t="str">
        <f t="shared" ca="1" si="70"/>
        <v/>
      </c>
      <c r="AC147" s="47" t="str">
        <f t="shared" ca="1" si="71"/>
        <v/>
      </c>
      <c r="AD147" s="47" t="str">
        <f t="shared" ca="1" si="72"/>
        <v/>
      </c>
      <c r="AE147" s="47" t="str">
        <f t="shared" ca="1" si="73"/>
        <v/>
      </c>
      <c r="AF147" s="47" t="str">
        <f t="shared" ca="1" si="74"/>
        <v/>
      </c>
      <c r="AG147" s="47" t="str">
        <f t="shared" ca="1" si="75"/>
        <v/>
      </c>
      <c r="AH147" s="47" t="str">
        <f t="shared" ca="1" si="76"/>
        <v/>
      </c>
      <c r="AI147" s="47" t="str">
        <f t="shared" ca="1" si="77"/>
        <v/>
      </c>
      <c r="AJ147" s="47">
        <f t="shared" ca="1" si="78"/>
        <v>0</v>
      </c>
      <c r="AK147" s="47">
        <f t="shared" ca="1" si="84"/>
        <v>18</v>
      </c>
      <c r="AL147" s="47">
        <f t="shared" ca="1" si="79"/>
        <v>0</v>
      </c>
      <c r="AM147" s="47">
        <f t="shared" ca="1" si="85"/>
        <v>17</v>
      </c>
      <c r="AN147" s="47" t="str">
        <f ca="1">IF(OR(AG147&lt;&gt;"",AI147&lt;&gt;""),E147,"")</f>
        <v/>
      </c>
      <c r="AO147" s="47" t="str">
        <f ca="1">IF(OR(AG147&lt;&gt;"",AI147&lt;&gt;""),F147,"")</f>
        <v/>
      </c>
      <c r="AP147" s="38" t="str">
        <f ca="1">IF(OR(AG147&lt;&gt;"",AI147&lt;&gt;""),D147,"")</f>
        <v/>
      </c>
      <c r="AQ147" s="31"/>
    </row>
    <row r="148" spans="3:43" x14ac:dyDescent="0.3">
      <c r="C148" s="35">
        <f ca="1">INDIRECT($AT$3&amp;$AT$4)</f>
        <v>147</v>
      </c>
      <c r="D148" s="37">
        <f ca="1">VLOOKUP(C148,INDIRECT($AT$3&amp;$AT$5),4,FALSE)</f>
        <v>41485</v>
      </c>
      <c r="E148" s="11">
        <f ca="1">VLOOKUP(C148,INDIRECT($AU$3&amp;$AT$5),10,FALSE)</f>
        <v>625.35</v>
      </c>
      <c r="F148" s="11">
        <f ca="1">VLOOKUP(C148,INDIRECT($AT$3&amp;$AT$5),10,FALSE)</f>
        <v>807.85</v>
      </c>
      <c r="G148" s="41">
        <f t="shared" ca="1" si="59"/>
        <v>0.77409172494893852</v>
      </c>
      <c r="H148" s="41">
        <f t="shared" ca="1" si="60"/>
        <v>0.81271820169375031</v>
      </c>
      <c r="I148" s="43">
        <f t="shared" ca="1" si="61"/>
        <v>2.1480277638002507E-2</v>
      </c>
      <c r="J148" s="41">
        <f t="shared" ca="1" si="86"/>
        <v>0.83419847933175284</v>
      </c>
      <c r="K148" s="41">
        <f t="shared" ca="1" si="87"/>
        <v>0.79123792405574778</v>
      </c>
      <c r="L148" s="45" t="str">
        <f ca="1">IF(C148-1&gt;=$A$2,IF(G148&gt;J148,$A$28,IF(G148&lt;K148,$A$29,"")),"")</f>
        <v>BUY</v>
      </c>
      <c r="M148" s="48" t="str">
        <f ca="1">IF(C148-1&gt;=$A$2,IF(G148&lt;H148,$A$30,IF(G148&gt;H148,$A$31,"")),"")</f>
        <v>COVER</v>
      </c>
      <c r="N148" s="47">
        <f t="shared" ca="1" si="62"/>
        <v>1</v>
      </c>
      <c r="O148" s="47">
        <f t="shared" ca="1" si="80"/>
        <v>35</v>
      </c>
      <c r="P148" s="47">
        <f t="shared" ca="1" si="63"/>
        <v>0</v>
      </c>
      <c r="Q148" s="47">
        <f t="shared" ca="1" si="81"/>
        <v>66</v>
      </c>
      <c r="R148" s="47" t="str">
        <f t="shared" ca="1" si="64"/>
        <v>BUY</v>
      </c>
      <c r="S148" s="47">
        <f t="shared" ca="1" si="65"/>
        <v>0</v>
      </c>
      <c r="T148" s="47">
        <f t="shared" ca="1" si="66"/>
        <v>0</v>
      </c>
      <c r="U148" s="47">
        <f t="shared" ca="1" si="82"/>
        <v>25</v>
      </c>
      <c r="V148" s="47">
        <f t="shared" ca="1" si="67"/>
        <v>1</v>
      </c>
      <c r="W148" s="47">
        <f t="shared" ca="1" si="83"/>
        <v>71</v>
      </c>
      <c r="X148" s="47" t="str">
        <f t="shared" ca="1" si="68"/>
        <v>COVER</v>
      </c>
      <c r="Y148" s="47">
        <f t="shared" ca="1" si="69"/>
        <v>0</v>
      </c>
      <c r="Z148" s="47">
        <f ca="1">IF(AND(S148=$A$31,O148&lt;1),0,S148)</f>
        <v>0</v>
      </c>
      <c r="AA148" s="47">
        <f ca="1">IF(AND(Y148=$A$30,U148&lt;1),0,Y148)</f>
        <v>0</v>
      </c>
      <c r="AB148" s="47" t="str">
        <f t="shared" ca="1" si="70"/>
        <v/>
      </c>
      <c r="AC148" s="47" t="str">
        <f t="shared" ca="1" si="71"/>
        <v/>
      </c>
      <c r="AD148" s="47" t="str">
        <f t="shared" ca="1" si="72"/>
        <v/>
      </c>
      <c r="AE148" s="47" t="str">
        <f t="shared" ca="1" si="73"/>
        <v/>
      </c>
      <c r="AF148" s="47" t="str">
        <f t="shared" ca="1" si="74"/>
        <v/>
      </c>
      <c r="AG148" s="47" t="str">
        <f t="shared" ca="1" si="75"/>
        <v/>
      </c>
      <c r="AH148" s="47" t="str">
        <f t="shared" ca="1" si="76"/>
        <v/>
      </c>
      <c r="AI148" s="47" t="str">
        <f t="shared" ca="1" si="77"/>
        <v/>
      </c>
      <c r="AJ148" s="47">
        <f t="shared" ca="1" si="78"/>
        <v>0</v>
      </c>
      <c r="AK148" s="47">
        <f t="shared" ca="1" si="84"/>
        <v>18</v>
      </c>
      <c r="AL148" s="47">
        <f t="shared" ca="1" si="79"/>
        <v>0</v>
      </c>
      <c r="AM148" s="47">
        <f t="shared" ca="1" si="85"/>
        <v>17</v>
      </c>
      <c r="AN148" s="47" t="str">
        <f ca="1">IF(OR(AG148&lt;&gt;"",AI148&lt;&gt;""),E148,"")</f>
        <v/>
      </c>
      <c r="AO148" s="47" t="str">
        <f ca="1">IF(OR(AG148&lt;&gt;"",AI148&lt;&gt;""),F148,"")</f>
        <v/>
      </c>
      <c r="AP148" s="38" t="str">
        <f ca="1">IF(OR(AG148&lt;&gt;"",AI148&lt;&gt;""),D148,"")</f>
        <v/>
      </c>
      <c r="AQ148" s="31"/>
    </row>
    <row r="149" spans="3:43" x14ac:dyDescent="0.3">
      <c r="C149" s="35">
        <f ca="1">INDIRECT($AT$3&amp;$AT$4)</f>
        <v>148</v>
      </c>
      <c r="D149" s="37">
        <f ca="1">VLOOKUP(C149,INDIRECT($AT$3&amp;$AT$5),4,FALSE)</f>
        <v>41486</v>
      </c>
      <c r="E149" s="11">
        <f ca="1">VLOOKUP(C149,INDIRECT($AU$3&amp;$AT$5),10,FALSE)</f>
        <v>609.75</v>
      </c>
      <c r="F149" s="11">
        <f ca="1">VLOOKUP(C149,INDIRECT($AT$3&amp;$AT$5),10,FALSE)</f>
        <v>800.45</v>
      </c>
      <c r="G149" s="41">
        <f t="shared" ca="1" si="59"/>
        <v>0.76175901055656192</v>
      </c>
      <c r="H149" s="41">
        <f t="shared" ca="1" si="60"/>
        <v>0.80776572189027041</v>
      </c>
      <c r="I149" s="43">
        <f t="shared" ca="1" si="61"/>
        <v>2.6878599629520598E-2</v>
      </c>
      <c r="J149" s="41">
        <f t="shared" ca="1" si="86"/>
        <v>0.83464432151979095</v>
      </c>
      <c r="K149" s="41">
        <f t="shared" ca="1" si="87"/>
        <v>0.78088712226074986</v>
      </c>
      <c r="L149" s="45" t="str">
        <f ca="1">IF(C149-1&gt;=$A$2,IF(G149&gt;J149,$A$28,IF(G149&lt;K149,$A$29,"")),"")</f>
        <v>BUY</v>
      </c>
      <c r="M149" s="48" t="str">
        <f ca="1">IF(C149-1&gt;=$A$2,IF(G149&lt;H149,$A$30,IF(G149&gt;H149,$A$31,"")),"")</f>
        <v>COVER</v>
      </c>
      <c r="N149" s="47">
        <f t="shared" ca="1" si="62"/>
        <v>1</v>
      </c>
      <c r="O149" s="47">
        <f t="shared" ca="1" si="80"/>
        <v>36</v>
      </c>
      <c r="P149" s="47">
        <f t="shared" ca="1" si="63"/>
        <v>0</v>
      </c>
      <c r="Q149" s="47">
        <f t="shared" ca="1" si="81"/>
        <v>66</v>
      </c>
      <c r="R149" s="47" t="str">
        <f t="shared" ca="1" si="64"/>
        <v>BUY</v>
      </c>
      <c r="S149" s="47">
        <f t="shared" ca="1" si="65"/>
        <v>0</v>
      </c>
      <c r="T149" s="47">
        <f t="shared" ca="1" si="66"/>
        <v>0</v>
      </c>
      <c r="U149" s="47">
        <f t="shared" ca="1" si="82"/>
        <v>25</v>
      </c>
      <c r="V149" s="47">
        <f t="shared" ca="1" si="67"/>
        <v>1</v>
      </c>
      <c r="W149" s="47">
        <f t="shared" ca="1" si="83"/>
        <v>72</v>
      </c>
      <c r="X149" s="47" t="str">
        <f t="shared" ca="1" si="68"/>
        <v>COVER</v>
      </c>
      <c r="Y149" s="47">
        <f t="shared" ca="1" si="69"/>
        <v>0</v>
      </c>
      <c r="Z149" s="47">
        <f ca="1">IF(AND(S149=$A$31,O149&lt;1),0,S149)</f>
        <v>0</v>
      </c>
      <c r="AA149" s="47">
        <f ca="1">IF(AND(Y149=$A$30,U149&lt;1),0,Y149)</f>
        <v>0</v>
      </c>
      <c r="AB149" s="47" t="str">
        <f t="shared" ca="1" si="70"/>
        <v/>
      </c>
      <c r="AC149" s="47" t="str">
        <f t="shared" ca="1" si="71"/>
        <v/>
      </c>
      <c r="AD149" s="47" t="str">
        <f t="shared" ca="1" si="72"/>
        <v/>
      </c>
      <c r="AE149" s="47" t="str">
        <f t="shared" ca="1" si="73"/>
        <v/>
      </c>
      <c r="AF149" s="47" t="str">
        <f t="shared" ca="1" si="74"/>
        <v/>
      </c>
      <c r="AG149" s="47" t="str">
        <f t="shared" ca="1" si="75"/>
        <v/>
      </c>
      <c r="AH149" s="47" t="str">
        <f t="shared" ca="1" si="76"/>
        <v/>
      </c>
      <c r="AI149" s="47" t="str">
        <f t="shared" ca="1" si="77"/>
        <v/>
      </c>
      <c r="AJ149" s="47">
        <f t="shared" ca="1" si="78"/>
        <v>0</v>
      </c>
      <c r="AK149" s="47">
        <f t="shared" ca="1" si="84"/>
        <v>18</v>
      </c>
      <c r="AL149" s="47">
        <f t="shared" ca="1" si="79"/>
        <v>0</v>
      </c>
      <c r="AM149" s="47">
        <f t="shared" ca="1" si="85"/>
        <v>17</v>
      </c>
      <c r="AN149" s="47" t="str">
        <f ca="1">IF(OR(AG149&lt;&gt;"",AI149&lt;&gt;""),E149,"")</f>
        <v/>
      </c>
      <c r="AO149" s="47" t="str">
        <f ca="1">IF(OR(AG149&lt;&gt;"",AI149&lt;&gt;""),F149,"")</f>
        <v/>
      </c>
      <c r="AP149" s="38" t="str">
        <f ca="1">IF(OR(AG149&lt;&gt;"",AI149&lt;&gt;""),D149,"")</f>
        <v/>
      </c>
      <c r="AQ149" s="31"/>
    </row>
    <row r="150" spans="3:43" x14ac:dyDescent="0.3">
      <c r="C150" s="35">
        <f ca="1">INDIRECT($AT$3&amp;$AT$4)</f>
        <v>149</v>
      </c>
      <c r="D150" s="37">
        <f ca="1">VLOOKUP(C150,INDIRECT($AT$3&amp;$AT$5),4,FALSE)</f>
        <v>41487</v>
      </c>
      <c r="E150" s="11">
        <f ca="1">VLOOKUP(C150,INDIRECT($AU$3&amp;$AT$5),10,FALSE)</f>
        <v>632.20000000000005</v>
      </c>
      <c r="F150" s="11">
        <f ca="1">VLOOKUP(C150,INDIRECT($AT$3&amp;$AT$5),10,FALSE)</f>
        <v>817</v>
      </c>
      <c r="G150" s="41">
        <f t="shared" ca="1" si="59"/>
        <v>0.77380660954712366</v>
      </c>
      <c r="H150" s="41">
        <f t="shared" ca="1" si="60"/>
        <v>0.80263024992175747</v>
      </c>
      <c r="I150" s="43">
        <f t="shared" ca="1" si="61"/>
        <v>2.806543048611929E-2</v>
      </c>
      <c r="J150" s="41">
        <f t="shared" ca="1" si="86"/>
        <v>0.83069568040787678</v>
      </c>
      <c r="K150" s="41">
        <f t="shared" ca="1" si="87"/>
        <v>0.77456481943563815</v>
      </c>
      <c r="L150" s="45" t="str">
        <f ca="1">IF(C150-1&gt;=$A$2,IF(G150&gt;J150,$A$28,IF(G150&lt;K150,$A$29,"")),"")</f>
        <v>BUY</v>
      </c>
      <c r="M150" s="48" t="str">
        <f ca="1">IF(C150-1&gt;=$A$2,IF(G150&lt;H150,$A$30,IF(G150&gt;H150,$A$31,"")),"")</f>
        <v>COVER</v>
      </c>
      <c r="N150" s="47">
        <f t="shared" ca="1" si="62"/>
        <v>1</v>
      </c>
      <c r="O150" s="47">
        <f t="shared" ca="1" si="80"/>
        <v>37</v>
      </c>
      <c r="P150" s="47">
        <f t="shared" ca="1" si="63"/>
        <v>0</v>
      </c>
      <c r="Q150" s="47">
        <f t="shared" ca="1" si="81"/>
        <v>66</v>
      </c>
      <c r="R150" s="47" t="str">
        <f t="shared" ca="1" si="64"/>
        <v>BUY</v>
      </c>
      <c r="S150" s="47">
        <f t="shared" ca="1" si="65"/>
        <v>0</v>
      </c>
      <c r="T150" s="47">
        <f t="shared" ca="1" si="66"/>
        <v>0</v>
      </c>
      <c r="U150" s="47">
        <f t="shared" ca="1" si="82"/>
        <v>25</v>
      </c>
      <c r="V150" s="47">
        <f t="shared" ca="1" si="67"/>
        <v>1</v>
      </c>
      <c r="W150" s="47">
        <f t="shared" ca="1" si="83"/>
        <v>73</v>
      </c>
      <c r="X150" s="47" t="str">
        <f t="shared" ca="1" si="68"/>
        <v>COVER</v>
      </c>
      <c r="Y150" s="47">
        <f t="shared" ca="1" si="69"/>
        <v>0</v>
      </c>
      <c r="Z150" s="47">
        <f ca="1">IF(AND(S150=$A$31,O150&lt;1),0,S150)</f>
        <v>0</v>
      </c>
      <c r="AA150" s="47">
        <f ca="1">IF(AND(Y150=$A$30,U150&lt;1),0,Y150)</f>
        <v>0</v>
      </c>
      <c r="AB150" s="47" t="str">
        <f t="shared" ca="1" si="70"/>
        <v/>
      </c>
      <c r="AC150" s="47" t="str">
        <f t="shared" ca="1" si="71"/>
        <v/>
      </c>
      <c r="AD150" s="47" t="str">
        <f t="shared" ca="1" si="72"/>
        <v/>
      </c>
      <c r="AE150" s="47" t="str">
        <f t="shared" ca="1" si="73"/>
        <v/>
      </c>
      <c r="AF150" s="47" t="str">
        <f t="shared" ca="1" si="74"/>
        <v/>
      </c>
      <c r="AG150" s="47" t="str">
        <f t="shared" ca="1" si="75"/>
        <v/>
      </c>
      <c r="AH150" s="47" t="str">
        <f t="shared" ca="1" si="76"/>
        <v/>
      </c>
      <c r="AI150" s="47" t="str">
        <f t="shared" ca="1" si="77"/>
        <v/>
      </c>
      <c r="AJ150" s="47">
        <f t="shared" ca="1" si="78"/>
        <v>0</v>
      </c>
      <c r="AK150" s="47">
        <f t="shared" ca="1" si="84"/>
        <v>18</v>
      </c>
      <c r="AL150" s="47">
        <f t="shared" ca="1" si="79"/>
        <v>0</v>
      </c>
      <c r="AM150" s="47">
        <f t="shared" ca="1" si="85"/>
        <v>17</v>
      </c>
      <c r="AN150" s="47" t="str">
        <f ca="1">IF(OR(AG150&lt;&gt;"",AI150&lt;&gt;""),E150,"")</f>
        <v/>
      </c>
      <c r="AO150" s="47" t="str">
        <f ca="1">IF(OR(AG150&lt;&gt;"",AI150&lt;&gt;""),F150,"")</f>
        <v/>
      </c>
      <c r="AP150" s="38" t="str">
        <f ca="1">IF(OR(AG150&lt;&gt;"",AI150&lt;&gt;""),D150,"")</f>
        <v/>
      </c>
      <c r="AQ150" s="31"/>
    </row>
    <row r="151" spans="3:43" x14ac:dyDescent="0.3">
      <c r="C151" s="35">
        <f ca="1">INDIRECT($AT$3&amp;$AT$4)</f>
        <v>150</v>
      </c>
      <c r="D151" s="37">
        <f ca="1">VLOOKUP(C151,INDIRECT($AT$3&amp;$AT$5),4,FALSE)</f>
        <v>41488</v>
      </c>
      <c r="E151" s="11">
        <f ca="1">VLOOKUP(C151,INDIRECT($AU$3&amp;$AT$5),10,FALSE)</f>
        <v>631.25</v>
      </c>
      <c r="F151" s="11">
        <f ca="1">VLOOKUP(C151,INDIRECT($AT$3&amp;$AT$5),10,FALSE)</f>
        <v>808.35</v>
      </c>
      <c r="G151" s="41">
        <f t="shared" ca="1" si="59"/>
        <v>0.78091173377868495</v>
      </c>
      <c r="H151" s="41">
        <f t="shared" ca="1" si="60"/>
        <v>0.79606006871795254</v>
      </c>
      <c r="I151" s="43">
        <f t="shared" ca="1" si="61"/>
        <v>2.4024307853376722E-2</v>
      </c>
      <c r="J151" s="41">
        <f t="shared" ca="1" si="86"/>
        <v>0.82008437657132927</v>
      </c>
      <c r="K151" s="41">
        <f t="shared" ca="1" si="87"/>
        <v>0.77203576086457582</v>
      </c>
      <c r="L151" s="45" t="str">
        <f ca="1">IF(C151-1&gt;=$A$2,IF(G151&gt;J151,$A$28,IF(G151&lt;K151,$A$29,"")),"")</f>
        <v/>
      </c>
      <c r="M151" s="48" t="str">
        <f ca="1">IF(C151-1&gt;=$A$2,IF(G151&lt;H151,$A$30,IF(G151&gt;H151,$A$31,"")),"")</f>
        <v>COVER</v>
      </c>
      <c r="N151" s="47">
        <f t="shared" ca="1" si="62"/>
        <v>0</v>
      </c>
      <c r="O151" s="47">
        <f t="shared" ca="1" si="80"/>
        <v>37</v>
      </c>
      <c r="P151" s="47">
        <f t="shared" ca="1" si="63"/>
        <v>0</v>
      </c>
      <c r="Q151" s="47">
        <f t="shared" ca="1" si="81"/>
        <v>66</v>
      </c>
      <c r="R151" s="47" t="str">
        <f t="shared" ca="1" si="64"/>
        <v>BUY</v>
      </c>
      <c r="S151" s="47">
        <f t="shared" ca="1" si="65"/>
        <v>0</v>
      </c>
      <c r="T151" s="47">
        <f t="shared" ca="1" si="66"/>
        <v>0</v>
      </c>
      <c r="U151" s="47">
        <f t="shared" ca="1" si="82"/>
        <v>25</v>
      </c>
      <c r="V151" s="47">
        <f t="shared" ca="1" si="67"/>
        <v>1</v>
      </c>
      <c r="W151" s="47">
        <f t="shared" ca="1" si="83"/>
        <v>74</v>
      </c>
      <c r="X151" s="47" t="str">
        <f t="shared" ca="1" si="68"/>
        <v>COVER</v>
      </c>
      <c r="Y151" s="47">
        <f t="shared" ca="1" si="69"/>
        <v>0</v>
      </c>
      <c r="Z151" s="47">
        <f ca="1">IF(AND(S151=$A$31,O151&lt;1),0,S151)</f>
        <v>0</v>
      </c>
      <c r="AA151" s="47">
        <f ca="1">IF(AND(Y151=$A$30,U151&lt;1),0,Y151)</f>
        <v>0</v>
      </c>
      <c r="AB151" s="47" t="str">
        <f t="shared" ca="1" si="70"/>
        <v/>
      </c>
      <c r="AC151" s="47" t="str">
        <f t="shared" ca="1" si="71"/>
        <v/>
      </c>
      <c r="AD151" s="47" t="str">
        <f t="shared" ca="1" si="72"/>
        <v/>
      </c>
      <c r="AE151" s="47" t="str">
        <f t="shared" ca="1" si="73"/>
        <v/>
      </c>
      <c r="AF151" s="47" t="str">
        <f t="shared" ca="1" si="74"/>
        <v/>
      </c>
      <c r="AG151" s="47" t="str">
        <f t="shared" ca="1" si="75"/>
        <v/>
      </c>
      <c r="AH151" s="47" t="str">
        <f t="shared" ca="1" si="76"/>
        <v/>
      </c>
      <c r="AI151" s="47" t="str">
        <f t="shared" ca="1" si="77"/>
        <v/>
      </c>
      <c r="AJ151" s="47">
        <f t="shared" ca="1" si="78"/>
        <v>0</v>
      </c>
      <c r="AK151" s="47">
        <f t="shared" ca="1" si="84"/>
        <v>18</v>
      </c>
      <c r="AL151" s="47">
        <f t="shared" ca="1" si="79"/>
        <v>0</v>
      </c>
      <c r="AM151" s="47">
        <f t="shared" ca="1" si="85"/>
        <v>17</v>
      </c>
      <c r="AN151" s="47" t="str">
        <f ca="1">IF(OR(AG151&lt;&gt;"",AI151&lt;&gt;""),E151,"")</f>
        <v/>
      </c>
      <c r="AO151" s="47" t="str">
        <f ca="1">IF(OR(AG151&lt;&gt;"",AI151&lt;&gt;""),F151,"")</f>
        <v/>
      </c>
      <c r="AP151" s="38" t="str">
        <f ca="1">IF(OR(AG151&lt;&gt;"",AI151&lt;&gt;""),D151,"")</f>
        <v/>
      </c>
      <c r="AQ151" s="31"/>
    </row>
    <row r="152" spans="3:43" x14ac:dyDescent="0.3">
      <c r="C152" s="35">
        <f ca="1">INDIRECT($AT$3&amp;$AT$4)</f>
        <v>151</v>
      </c>
      <c r="D152" s="37">
        <f ca="1">VLOOKUP(C152,INDIRECT($AT$3&amp;$AT$5),4,FALSE)</f>
        <v>41491</v>
      </c>
      <c r="E152" s="11">
        <f ca="1">VLOOKUP(C152,INDIRECT($AU$3&amp;$AT$5),10,FALSE)</f>
        <v>632.70000000000005</v>
      </c>
      <c r="F152" s="11">
        <f ca="1">VLOOKUP(C152,INDIRECT($AT$3&amp;$AT$5),10,FALSE)</f>
        <v>798.95</v>
      </c>
      <c r="G152" s="41">
        <f t="shared" ca="1" si="59"/>
        <v>0.79191438763376931</v>
      </c>
      <c r="H152" s="41">
        <f t="shared" ca="1" si="60"/>
        <v>0.79310649965283364</v>
      </c>
      <c r="I152" s="43">
        <f t="shared" ca="1" si="61"/>
        <v>2.2310447712324443E-2</v>
      </c>
      <c r="J152" s="41">
        <f t="shared" ca="1" si="86"/>
        <v>0.81541694736515813</v>
      </c>
      <c r="K152" s="41">
        <f t="shared" ca="1" si="87"/>
        <v>0.77079605194050915</v>
      </c>
      <c r="L152" s="45" t="str">
        <f ca="1">IF(C152-1&gt;=$A$2,IF(G152&gt;J152,$A$28,IF(G152&lt;K152,$A$29,"")),"")</f>
        <v/>
      </c>
      <c r="M152" s="48" t="str">
        <f ca="1">IF(C152-1&gt;=$A$2,IF(G152&lt;H152,$A$30,IF(G152&gt;H152,$A$31,"")),"")</f>
        <v>COVER</v>
      </c>
      <c r="N152" s="47">
        <f t="shared" ca="1" si="62"/>
        <v>0</v>
      </c>
      <c r="O152" s="47">
        <f t="shared" ca="1" si="80"/>
        <v>37</v>
      </c>
      <c r="P152" s="47">
        <f t="shared" ca="1" si="63"/>
        <v>0</v>
      </c>
      <c r="Q152" s="47">
        <f t="shared" ca="1" si="81"/>
        <v>66</v>
      </c>
      <c r="R152" s="47" t="str">
        <f t="shared" ca="1" si="64"/>
        <v>BUY</v>
      </c>
      <c r="S152" s="47">
        <f t="shared" ca="1" si="65"/>
        <v>0</v>
      </c>
      <c r="T152" s="47">
        <f t="shared" ca="1" si="66"/>
        <v>0</v>
      </c>
      <c r="U152" s="47">
        <f t="shared" ca="1" si="82"/>
        <v>25</v>
      </c>
      <c r="V152" s="47">
        <f t="shared" ca="1" si="67"/>
        <v>1</v>
      </c>
      <c r="W152" s="47">
        <f t="shared" ca="1" si="83"/>
        <v>75</v>
      </c>
      <c r="X152" s="47" t="str">
        <f t="shared" ca="1" si="68"/>
        <v>COVER</v>
      </c>
      <c r="Y152" s="47">
        <f t="shared" ca="1" si="69"/>
        <v>0</v>
      </c>
      <c r="Z152" s="47">
        <f ca="1">IF(AND(S152=$A$31,O152&lt;1),0,S152)</f>
        <v>0</v>
      </c>
      <c r="AA152" s="47">
        <f ca="1">IF(AND(Y152=$A$30,U152&lt;1),0,Y152)</f>
        <v>0</v>
      </c>
      <c r="AB152" s="47" t="str">
        <f t="shared" ca="1" si="70"/>
        <v/>
      </c>
      <c r="AC152" s="47" t="str">
        <f t="shared" ca="1" si="71"/>
        <v/>
      </c>
      <c r="AD152" s="47" t="str">
        <f t="shared" ca="1" si="72"/>
        <v/>
      </c>
      <c r="AE152" s="47" t="str">
        <f t="shared" ca="1" si="73"/>
        <v/>
      </c>
      <c r="AF152" s="47" t="str">
        <f t="shared" ca="1" si="74"/>
        <v/>
      </c>
      <c r="AG152" s="47" t="str">
        <f t="shared" ca="1" si="75"/>
        <v/>
      </c>
      <c r="AH152" s="47" t="str">
        <f t="shared" ca="1" si="76"/>
        <v/>
      </c>
      <c r="AI152" s="47" t="str">
        <f t="shared" ca="1" si="77"/>
        <v/>
      </c>
      <c r="AJ152" s="47">
        <f t="shared" ca="1" si="78"/>
        <v>0</v>
      </c>
      <c r="AK152" s="47">
        <f t="shared" ca="1" si="84"/>
        <v>18</v>
      </c>
      <c r="AL152" s="47">
        <f t="shared" ca="1" si="79"/>
        <v>0</v>
      </c>
      <c r="AM152" s="47">
        <f t="shared" ca="1" si="85"/>
        <v>17</v>
      </c>
      <c r="AN152" s="47" t="str">
        <f ca="1">IF(OR(AG152&lt;&gt;"",AI152&lt;&gt;""),E152,"")</f>
        <v/>
      </c>
      <c r="AO152" s="47" t="str">
        <f ca="1">IF(OR(AG152&lt;&gt;"",AI152&lt;&gt;""),F152,"")</f>
        <v/>
      </c>
      <c r="AP152" s="38" t="str">
        <f ca="1">IF(OR(AG152&lt;&gt;"",AI152&lt;&gt;""),D152,"")</f>
        <v/>
      </c>
      <c r="AQ152" s="31"/>
    </row>
    <row r="153" spans="3:43" x14ac:dyDescent="0.3">
      <c r="C153" s="35">
        <f ca="1">INDIRECT($AT$3&amp;$AT$4)</f>
        <v>152</v>
      </c>
      <c r="D153" s="37">
        <f ca="1">VLOOKUP(C153,INDIRECT($AT$3&amp;$AT$5),4,FALSE)</f>
        <v>41492</v>
      </c>
      <c r="E153" s="11">
        <f ca="1">VLOOKUP(C153,INDIRECT($AU$3&amp;$AT$5),10,FALSE)</f>
        <v>608.65</v>
      </c>
      <c r="F153" s="11">
        <f ca="1">VLOOKUP(C153,INDIRECT($AT$3&amp;$AT$5),10,FALSE)</f>
        <v>751.85</v>
      </c>
      <c r="G153" s="41">
        <f t="shared" ca="1" si="59"/>
        <v>0.80953647669082929</v>
      </c>
      <c r="H153" s="41">
        <f t="shared" ca="1" si="60"/>
        <v>0.7913849341635445</v>
      </c>
      <c r="I153" s="43">
        <f t="shared" ca="1" si="61"/>
        <v>1.9966868152073113E-2</v>
      </c>
      <c r="J153" s="41">
        <f t="shared" ca="1" si="86"/>
        <v>0.81135180231561765</v>
      </c>
      <c r="K153" s="41">
        <f t="shared" ca="1" si="87"/>
        <v>0.77141806601147134</v>
      </c>
      <c r="L153" s="45" t="str">
        <f ca="1">IF(C153-1&gt;=$A$2,IF(G153&gt;J153,$A$28,IF(G153&lt;K153,$A$29,"")),"")</f>
        <v/>
      </c>
      <c r="M153" s="48" t="str">
        <f ca="1">IF(C153-1&gt;=$A$2,IF(G153&lt;H153,$A$30,IF(G153&gt;H153,$A$31,"")),"")</f>
        <v>SELL</v>
      </c>
      <c r="N153" s="47">
        <f t="shared" ca="1" si="62"/>
        <v>0</v>
      </c>
      <c r="O153" s="47">
        <f t="shared" ca="1" si="80"/>
        <v>37</v>
      </c>
      <c r="P153" s="47">
        <f t="shared" ca="1" si="63"/>
        <v>1</v>
      </c>
      <c r="Q153" s="47">
        <f t="shared" ca="1" si="81"/>
        <v>67</v>
      </c>
      <c r="R153" s="47" t="str">
        <f t="shared" ca="1" si="64"/>
        <v>SELL</v>
      </c>
      <c r="S153" s="47" t="str">
        <f t="shared" ca="1" si="65"/>
        <v>SELL</v>
      </c>
      <c r="T153" s="47">
        <f t="shared" ca="1" si="66"/>
        <v>0</v>
      </c>
      <c r="U153" s="47">
        <f t="shared" ca="1" si="82"/>
        <v>25</v>
      </c>
      <c r="V153" s="47">
        <f t="shared" ca="1" si="67"/>
        <v>0</v>
      </c>
      <c r="W153" s="47">
        <f t="shared" ca="1" si="83"/>
        <v>75</v>
      </c>
      <c r="X153" s="47" t="str">
        <f t="shared" ca="1" si="68"/>
        <v>COVER</v>
      </c>
      <c r="Y153" s="47">
        <f t="shared" ca="1" si="69"/>
        <v>0</v>
      </c>
      <c r="Z153" s="47" t="str">
        <f ca="1">IF(AND(S153=$A$31,O153&lt;1),0,S153)</f>
        <v>SELL</v>
      </c>
      <c r="AA153" s="47">
        <f ca="1">IF(AND(Y153=$A$30,U153&lt;1),0,Y153)</f>
        <v>0</v>
      </c>
      <c r="AB153" s="47" t="str">
        <f t="shared" ca="1" si="70"/>
        <v/>
      </c>
      <c r="AC153" s="47" t="str">
        <f t="shared" ca="1" si="71"/>
        <v>SELL</v>
      </c>
      <c r="AD153" s="47" t="str">
        <f t="shared" ca="1" si="72"/>
        <v/>
      </c>
      <c r="AE153" s="47" t="str">
        <f t="shared" ca="1" si="73"/>
        <v/>
      </c>
      <c r="AF153" s="47" t="str">
        <f t="shared" ca="1" si="74"/>
        <v/>
      </c>
      <c r="AG153" s="47" t="str">
        <f t="shared" ca="1" si="75"/>
        <v/>
      </c>
      <c r="AH153" s="47">
        <f t="shared" ca="1" si="76"/>
        <v>18</v>
      </c>
      <c r="AI153" s="47" t="str">
        <f t="shared" ca="1" si="77"/>
        <v>SELL</v>
      </c>
      <c r="AJ153" s="47">
        <f t="shared" ca="1" si="78"/>
        <v>0</v>
      </c>
      <c r="AK153" s="47">
        <f t="shared" ca="1" si="84"/>
        <v>18</v>
      </c>
      <c r="AL153" s="47">
        <f t="shared" ca="1" si="79"/>
        <v>1</v>
      </c>
      <c r="AM153" s="47">
        <f t="shared" ca="1" si="85"/>
        <v>18</v>
      </c>
      <c r="AN153" s="47">
        <f ca="1">IF(OR(AG153&lt;&gt;"",AI153&lt;&gt;""),E153,"")</f>
        <v>608.65</v>
      </c>
      <c r="AO153" s="47">
        <f ca="1">IF(OR(AG153&lt;&gt;"",AI153&lt;&gt;""),F153,"")</f>
        <v>751.85</v>
      </c>
      <c r="AP153" s="38">
        <f ca="1">IF(OR(AG153&lt;&gt;"",AI153&lt;&gt;""),D153,"")</f>
        <v>41492</v>
      </c>
      <c r="AQ153" s="31"/>
    </row>
    <row r="154" spans="3:43" x14ac:dyDescent="0.3">
      <c r="C154" s="35">
        <f ca="1">INDIRECT($AT$3&amp;$AT$4)</f>
        <v>153</v>
      </c>
      <c r="D154" s="37">
        <f ca="1">VLOOKUP(C154,INDIRECT($AT$3&amp;$AT$5),4,FALSE)</f>
        <v>41493</v>
      </c>
      <c r="E154" s="11">
        <f ca="1">VLOOKUP(C154,INDIRECT($AU$3&amp;$AT$5),10,FALSE)</f>
        <v>601.20000000000005</v>
      </c>
      <c r="F154" s="11">
        <f ca="1">VLOOKUP(C154,INDIRECT($AT$3&amp;$AT$5),10,FALSE)</f>
        <v>729.7</v>
      </c>
      <c r="G154" s="41">
        <f t="shared" ca="1" si="59"/>
        <v>0.8239002329724544</v>
      </c>
      <c r="H154" s="41">
        <f t="shared" ca="1" si="60"/>
        <v>0.79161498235963845</v>
      </c>
      <c r="I154" s="43">
        <f t="shared" ca="1" si="61"/>
        <v>2.0362991190369072E-2</v>
      </c>
      <c r="J154" s="41">
        <f t="shared" ca="1" si="86"/>
        <v>0.81197797355000756</v>
      </c>
      <c r="K154" s="41">
        <f t="shared" ca="1" si="87"/>
        <v>0.77125199116926935</v>
      </c>
      <c r="L154" s="45" t="str">
        <f ca="1">IF(C154-1&gt;=$A$2,IF(G154&gt;J154,$A$28,IF(G154&lt;K154,$A$29,"")),"")</f>
        <v>SHORT</v>
      </c>
      <c r="M154" s="48" t="str">
        <f ca="1">IF(C154-1&gt;=$A$2,IF(G154&lt;H154,$A$30,IF(G154&gt;H154,$A$31,"")),"")</f>
        <v>SELL</v>
      </c>
      <c r="N154" s="47">
        <f t="shared" ca="1" si="62"/>
        <v>0</v>
      </c>
      <c r="O154" s="47">
        <f t="shared" ca="1" si="80"/>
        <v>37</v>
      </c>
      <c r="P154" s="47">
        <f t="shared" ca="1" si="63"/>
        <v>1</v>
      </c>
      <c r="Q154" s="47">
        <f t="shared" ca="1" si="81"/>
        <v>68</v>
      </c>
      <c r="R154" s="47" t="str">
        <f t="shared" ca="1" si="64"/>
        <v>SELL</v>
      </c>
      <c r="S154" s="47">
        <f t="shared" ca="1" si="65"/>
        <v>0</v>
      </c>
      <c r="T154" s="47">
        <f t="shared" ca="1" si="66"/>
        <v>1</v>
      </c>
      <c r="U154" s="47">
        <f t="shared" ca="1" si="82"/>
        <v>26</v>
      </c>
      <c r="V154" s="47">
        <f t="shared" ca="1" si="67"/>
        <v>0</v>
      </c>
      <c r="W154" s="47">
        <f t="shared" ca="1" si="83"/>
        <v>75</v>
      </c>
      <c r="X154" s="47" t="str">
        <f t="shared" ca="1" si="68"/>
        <v>SHORT</v>
      </c>
      <c r="Y154" s="47" t="str">
        <f t="shared" ca="1" si="69"/>
        <v>SHORT</v>
      </c>
      <c r="Z154" s="47">
        <f ca="1">IF(AND(S154=$A$31,O154&lt;1),0,S154)</f>
        <v>0</v>
      </c>
      <c r="AA154" s="47" t="str">
        <f ca="1">IF(AND(Y154=$A$30,U154&lt;1),0,Y154)</f>
        <v>SHORT</v>
      </c>
      <c r="AB154" s="47" t="str">
        <f t="shared" ca="1" si="70"/>
        <v/>
      </c>
      <c r="AC154" s="47" t="str">
        <f t="shared" ca="1" si="71"/>
        <v/>
      </c>
      <c r="AD154" s="47" t="str">
        <f t="shared" ca="1" si="72"/>
        <v>SHORT</v>
      </c>
      <c r="AE154" s="47" t="str">
        <f t="shared" ca="1" si="73"/>
        <v/>
      </c>
      <c r="AF154" s="47">
        <f t="shared" ca="1" si="74"/>
        <v>19</v>
      </c>
      <c r="AG154" s="47" t="str">
        <f t="shared" ca="1" si="75"/>
        <v>SHORT</v>
      </c>
      <c r="AH154" s="47" t="str">
        <f t="shared" ca="1" si="76"/>
        <v/>
      </c>
      <c r="AI154" s="47" t="str">
        <f t="shared" ca="1" si="77"/>
        <v/>
      </c>
      <c r="AJ154" s="47">
        <f t="shared" ca="1" si="78"/>
        <v>1</v>
      </c>
      <c r="AK154" s="47">
        <f t="shared" ca="1" si="84"/>
        <v>19</v>
      </c>
      <c r="AL154" s="47">
        <f t="shared" ca="1" si="79"/>
        <v>0</v>
      </c>
      <c r="AM154" s="47">
        <f t="shared" ca="1" si="85"/>
        <v>18</v>
      </c>
      <c r="AN154" s="47">
        <f ca="1">IF(OR(AG154&lt;&gt;"",AI154&lt;&gt;""),E154,"")</f>
        <v>601.20000000000005</v>
      </c>
      <c r="AO154" s="47">
        <f ca="1">IF(OR(AG154&lt;&gt;"",AI154&lt;&gt;""),F154,"")</f>
        <v>729.7</v>
      </c>
      <c r="AP154" s="38">
        <f ca="1">IF(OR(AG154&lt;&gt;"",AI154&lt;&gt;""),D154,"")</f>
        <v>41493</v>
      </c>
      <c r="AQ154" s="31"/>
    </row>
    <row r="155" spans="3:43" x14ac:dyDescent="0.3">
      <c r="C155" s="35">
        <f ca="1">INDIRECT($AT$3&amp;$AT$4)</f>
        <v>154</v>
      </c>
      <c r="D155" s="37">
        <f ca="1">VLOOKUP(C155,INDIRECT($AT$3&amp;$AT$5),4,FALSE)</f>
        <v>41494</v>
      </c>
      <c r="E155" s="11">
        <f ca="1">VLOOKUP(C155,INDIRECT($AU$3&amp;$AT$5),10,FALSE)</f>
        <v>610.5</v>
      </c>
      <c r="F155" s="11">
        <f ca="1">VLOOKUP(C155,INDIRECT($AT$3&amp;$AT$5),10,FALSE)</f>
        <v>746.95</v>
      </c>
      <c r="G155" s="41">
        <f t="shared" ca="1" si="59"/>
        <v>0.81732378338576872</v>
      </c>
      <c r="H155" s="41">
        <f t="shared" ca="1" si="60"/>
        <v>0.79169776029861494</v>
      </c>
      <c r="I155" s="43">
        <f t="shared" ca="1" si="61"/>
        <v>2.0476738516970603E-2</v>
      </c>
      <c r="J155" s="41">
        <f t="shared" ca="1" si="86"/>
        <v>0.81217449881558557</v>
      </c>
      <c r="K155" s="41">
        <f t="shared" ca="1" si="87"/>
        <v>0.77122102178164431</v>
      </c>
      <c r="L155" s="45" t="str">
        <f ca="1">IF(C155-1&gt;=$A$2,IF(G155&gt;J155,$A$28,IF(G155&lt;K155,$A$29,"")),"")</f>
        <v>SHORT</v>
      </c>
      <c r="M155" s="48" t="str">
        <f ca="1">IF(C155-1&gt;=$A$2,IF(G155&lt;H155,$A$30,IF(G155&gt;H155,$A$31,"")),"")</f>
        <v>SELL</v>
      </c>
      <c r="N155" s="47">
        <f t="shared" ca="1" si="62"/>
        <v>0</v>
      </c>
      <c r="O155" s="47">
        <f t="shared" ca="1" si="80"/>
        <v>37</v>
      </c>
      <c r="P155" s="47">
        <f t="shared" ca="1" si="63"/>
        <v>1</v>
      </c>
      <c r="Q155" s="47">
        <f t="shared" ca="1" si="81"/>
        <v>69</v>
      </c>
      <c r="R155" s="47" t="str">
        <f t="shared" ca="1" si="64"/>
        <v>SELL</v>
      </c>
      <c r="S155" s="47">
        <f t="shared" ca="1" si="65"/>
        <v>0</v>
      </c>
      <c r="T155" s="47">
        <f t="shared" ca="1" si="66"/>
        <v>1</v>
      </c>
      <c r="U155" s="47">
        <f t="shared" ca="1" si="82"/>
        <v>27</v>
      </c>
      <c r="V155" s="47">
        <f t="shared" ca="1" si="67"/>
        <v>0</v>
      </c>
      <c r="W155" s="47">
        <f t="shared" ca="1" si="83"/>
        <v>75</v>
      </c>
      <c r="X155" s="47" t="str">
        <f t="shared" ca="1" si="68"/>
        <v>SHORT</v>
      </c>
      <c r="Y155" s="47">
        <f t="shared" ca="1" si="69"/>
        <v>0</v>
      </c>
      <c r="Z155" s="47">
        <f ca="1">IF(AND(S155=$A$31,O155&lt;1),0,S155)</f>
        <v>0</v>
      </c>
      <c r="AA155" s="47">
        <f ca="1">IF(AND(Y155=$A$30,U155&lt;1),0,Y155)</f>
        <v>0</v>
      </c>
      <c r="AB155" s="47" t="str">
        <f t="shared" ca="1" si="70"/>
        <v/>
      </c>
      <c r="AC155" s="47" t="str">
        <f t="shared" ca="1" si="71"/>
        <v/>
      </c>
      <c r="AD155" s="47" t="str">
        <f t="shared" ca="1" si="72"/>
        <v/>
      </c>
      <c r="AE155" s="47" t="str">
        <f t="shared" ca="1" si="73"/>
        <v/>
      </c>
      <c r="AF155" s="47" t="str">
        <f t="shared" ca="1" si="74"/>
        <v/>
      </c>
      <c r="AG155" s="47" t="str">
        <f t="shared" ca="1" si="75"/>
        <v/>
      </c>
      <c r="AH155" s="47" t="str">
        <f t="shared" ca="1" si="76"/>
        <v/>
      </c>
      <c r="AI155" s="47" t="str">
        <f t="shared" ca="1" si="77"/>
        <v/>
      </c>
      <c r="AJ155" s="47">
        <f t="shared" ca="1" si="78"/>
        <v>0</v>
      </c>
      <c r="AK155" s="47">
        <f t="shared" ca="1" si="84"/>
        <v>19</v>
      </c>
      <c r="AL155" s="47">
        <f t="shared" ca="1" si="79"/>
        <v>0</v>
      </c>
      <c r="AM155" s="47">
        <f t="shared" ca="1" si="85"/>
        <v>18</v>
      </c>
      <c r="AN155" s="47" t="str">
        <f ca="1">IF(OR(AG155&lt;&gt;"",AI155&lt;&gt;""),E155,"")</f>
        <v/>
      </c>
      <c r="AO155" s="47" t="str">
        <f ca="1">IF(OR(AG155&lt;&gt;"",AI155&lt;&gt;""),F155,"")</f>
        <v/>
      </c>
      <c r="AP155" s="38" t="str">
        <f ca="1">IF(OR(AG155&lt;&gt;"",AI155&lt;&gt;""),D155,"")</f>
        <v/>
      </c>
      <c r="AQ155" s="31"/>
    </row>
    <row r="156" spans="3:43" x14ac:dyDescent="0.3">
      <c r="C156" s="35">
        <f ca="1">INDIRECT($AT$3&amp;$AT$4)</f>
        <v>155</v>
      </c>
      <c r="D156" s="37">
        <f ca="1">VLOOKUP(C156,INDIRECT($AT$3&amp;$AT$5),4,FALSE)</f>
        <v>41498</v>
      </c>
      <c r="E156" s="11">
        <f ca="1">VLOOKUP(C156,INDIRECT($AU$3&amp;$AT$5),10,FALSE)</f>
        <v>602.20000000000005</v>
      </c>
      <c r="F156" s="11">
        <f ca="1">VLOOKUP(C156,INDIRECT($AT$3&amp;$AT$5),10,FALSE)</f>
        <v>769.75</v>
      </c>
      <c r="G156" s="41">
        <f t="shared" ca="1" si="59"/>
        <v>0.7823319259499838</v>
      </c>
      <c r="H156" s="41">
        <f t="shared" ca="1" si="60"/>
        <v>0.78997316008124907</v>
      </c>
      <c r="I156" s="43">
        <f t="shared" ca="1" si="61"/>
        <v>2.0465555701740815E-2</v>
      </c>
      <c r="J156" s="41">
        <f t="shared" ca="1" si="86"/>
        <v>0.81043871578298987</v>
      </c>
      <c r="K156" s="41">
        <f t="shared" ca="1" si="87"/>
        <v>0.76950760437950827</v>
      </c>
      <c r="L156" s="45" t="str">
        <f ca="1">IF(C156-1&gt;=$A$2,IF(G156&gt;J156,$A$28,IF(G156&lt;K156,$A$29,"")),"")</f>
        <v/>
      </c>
      <c r="M156" s="48" t="str">
        <f ca="1">IF(C156-1&gt;=$A$2,IF(G156&lt;H156,$A$30,IF(G156&gt;H156,$A$31,"")),"")</f>
        <v>COVER</v>
      </c>
      <c r="N156" s="47">
        <f t="shared" ca="1" si="62"/>
        <v>0</v>
      </c>
      <c r="O156" s="47">
        <f t="shared" ca="1" si="80"/>
        <v>37</v>
      </c>
      <c r="P156" s="47">
        <f t="shared" ca="1" si="63"/>
        <v>0</v>
      </c>
      <c r="Q156" s="47">
        <f t="shared" ca="1" si="81"/>
        <v>69</v>
      </c>
      <c r="R156" s="47" t="str">
        <f t="shared" ca="1" si="64"/>
        <v>SELL</v>
      </c>
      <c r="S156" s="47">
        <f t="shared" ca="1" si="65"/>
        <v>0</v>
      </c>
      <c r="T156" s="47">
        <f t="shared" ca="1" si="66"/>
        <v>0</v>
      </c>
      <c r="U156" s="47">
        <f t="shared" ca="1" si="82"/>
        <v>27</v>
      </c>
      <c r="V156" s="47">
        <f t="shared" ca="1" si="67"/>
        <v>1</v>
      </c>
      <c r="W156" s="47">
        <f t="shared" ca="1" si="83"/>
        <v>76</v>
      </c>
      <c r="X156" s="47" t="str">
        <f t="shared" ca="1" si="68"/>
        <v>COVER</v>
      </c>
      <c r="Y156" s="47" t="str">
        <f t="shared" ca="1" si="69"/>
        <v>COVER</v>
      </c>
      <c r="Z156" s="47">
        <f ca="1">IF(AND(S156=$A$31,O156&lt;1),0,S156)</f>
        <v>0</v>
      </c>
      <c r="AA156" s="47" t="str">
        <f ca="1">IF(AND(Y156=$A$30,U156&lt;1),0,Y156)</f>
        <v>COVER</v>
      </c>
      <c r="AB156" s="47" t="str">
        <f t="shared" ca="1" si="70"/>
        <v/>
      </c>
      <c r="AC156" s="47" t="str">
        <f t="shared" ca="1" si="71"/>
        <v/>
      </c>
      <c r="AD156" s="47" t="str">
        <f t="shared" ca="1" si="72"/>
        <v/>
      </c>
      <c r="AE156" s="47" t="str">
        <f t="shared" ca="1" si="73"/>
        <v>COVER</v>
      </c>
      <c r="AF156" s="47" t="str">
        <f t="shared" ca="1" si="74"/>
        <v/>
      </c>
      <c r="AG156" s="47" t="str">
        <f t="shared" ca="1" si="75"/>
        <v/>
      </c>
      <c r="AH156" s="47">
        <f t="shared" ca="1" si="76"/>
        <v>19</v>
      </c>
      <c r="AI156" s="47" t="str">
        <f t="shared" ca="1" si="77"/>
        <v>COVER</v>
      </c>
      <c r="AJ156" s="47">
        <f t="shared" ca="1" si="78"/>
        <v>0</v>
      </c>
      <c r="AK156" s="47">
        <f t="shared" ca="1" si="84"/>
        <v>19</v>
      </c>
      <c r="AL156" s="47">
        <f t="shared" ca="1" si="79"/>
        <v>1</v>
      </c>
      <c r="AM156" s="47">
        <f t="shared" ca="1" si="85"/>
        <v>19</v>
      </c>
      <c r="AN156" s="47">
        <f ca="1">IF(OR(AG156&lt;&gt;"",AI156&lt;&gt;""),E156,"")</f>
        <v>602.20000000000005</v>
      </c>
      <c r="AO156" s="47">
        <f ca="1">IF(OR(AG156&lt;&gt;"",AI156&lt;&gt;""),F156,"")</f>
        <v>769.75</v>
      </c>
      <c r="AP156" s="38">
        <f ca="1">IF(OR(AG156&lt;&gt;"",AI156&lt;&gt;""),D156,"")</f>
        <v>41498</v>
      </c>
      <c r="AQ156" s="31"/>
    </row>
    <row r="157" spans="3:43" x14ac:dyDescent="0.3">
      <c r="C157" s="35">
        <f ca="1">INDIRECT($AT$3&amp;$AT$4)</f>
        <v>156</v>
      </c>
      <c r="D157" s="37">
        <f ca="1">VLOOKUP(C157,INDIRECT($AT$3&amp;$AT$5),4,FALSE)</f>
        <v>41499</v>
      </c>
      <c r="E157" s="11">
        <f ca="1">VLOOKUP(C157,INDIRECT($AU$3&amp;$AT$5),10,FALSE)</f>
        <v>620.5</v>
      </c>
      <c r="F157" s="11">
        <f ca="1">VLOOKUP(C157,INDIRECT($AT$3&amp;$AT$5),10,FALSE)</f>
        <v>791.95</v>
      </c>
      <c r="G157" s="41">
        <f t="shared" ca="1" si="59"/>
        <v>0.78350905991539865</v>
      </c>
      <c r="H157" s="41">
        <f t="shared" ca="1" si="60"/>
        <v>0.78990849453795131</v>
      </c>
      <c r="I157" s="43">
        <f t="shared" ca="1" si="61"/>
        <v>2.048699002629804E-2</v>
      </c>
      <c r="J157" s="41">
        <f t="shared" ca="1" si="86"/>
        <v>0.81039548456424937</v>
      </c>
      <c r="K157" s="41">
        <f t="shared" ca="1" si="87"/>
        <v>0.76942150451165325</v>
      </c>
      <c r="L157" s="45" t="str">
        <f ca="1">IF(C157-1&gt;=$A$2,IF(G157&gt;J157,$A$28,IF(G157&lt;K157,$A$29,"")),"")</f>
        <v/>
      </c>
      <c r="M157" s="48" t="str">
        <f ca="1">IF(C157-1&gt;=$A$2,IF(G157&lt;H157,$A$30,IF(G157&gt;H157,$A$31,"")),"")</f>
        <v>COVER</v>
      </c>
      <c r="N157" s="47">
        <f t="shared" ca="1" si="62"/>
        <v>0</v>
      </c>
      <c r="O157" s="47">
        <f t="shared" ca="1" si="80"/>
        <v>37</v>
      </c>
      <c r="P157" s="47">
        <f t="shared" ca="1" si="63"/>
        <v>0</v>
      </c>
      <c r="Q157" s="47">
        <f t="shared" ca="1" si="81"/>
        <v>69</v>
      </c>
      <c r="R157" s="47" t="str">
        <f t="shared" ca="1" si="64"/>
        <v>SELL</v>
      </c>
      <c r="S157" s="47">
        <f t="shared" ca="1" si="65"/>
        <v>0</v>
      </c>
      <c r="T157" s="47">
        <f t="shared" ca="1" si="66"/>
        <v>0</v>
      </c>
      <c r="U157" s="47">
        <f t="shared" ca="1" si="82"/>
        <v>27</v>
      </c>
      <c r="V157" s="47">
        <f t="shared" ca="1" si="67"/>
        <v>1</v>
      </c>
      <c r="W157" s="47">
        <f t="shared" ca="1" si="83"/>
        <v>77</v>
      </c>
      <c r="X157" s="47" t="str">
        <f t="shared" ca="1" si="68"/>
        <v>COVER</v>
      </c>
      <c r="Y157" s="47">
        <f t="shared" ca="1" si="69"/>
        <v>0</v>
      </c>
      <c r="Z157" s="47">
        <f ca="1">IF(AND(S157=$A$31,O157&lt;1),0,S157)</f>
        <v>0</v>
      </c>
      <c r="AA157" s="47">
        <f ca="1">IF(AND(Y157=$A$30,U157&lt;1),0,Y157)</f>
        <v>0</v>
      </c>
      <c r="AB157" s="47" t="str">
        <f t="shared" ca="1" si="70"/>
        <v/>
      </c>
      <c r="AC157" s="47" t="str">
        <f t="shared" ca="1" si="71"/>
        <v/>
      </c>
      <c r="AD157" s="47" t="str">
        <f t="shared" ca="1" si="72"/>
        <v/>
      </c>
      <c r="AE157" s="47" t="str">
        <f t="shared" ca="1" si="73"/>
        <v/>
      </c>
      <c r="AF157" s="47" t="str">
        <f t="shared" ca="1" si="74"/>
        <v/>
      </c>
      <c r="AG157" s="47" t="str">
        <f t="shared" ca="1" si="75"/>
        <v/>
      </c>
      <c r="AH157" s="47" t="str">
        <f t="shared" ca="1" si="76"/>
        <v/>
      </c>
      <c r="AI157" s="47" t="str">
        <f t="shared" ca="1" si="77"/>
        <v/>
      </c>
      <c r="AJ157" s="47">
        <f t="shared" ca="1" si="78"/>
        <v>0</v>
      </c>
      <c r="AK157" s="47">
        <f t="shared" ca="1" si="84"/>
        <v>19</v>
      </c>
      <c r="AL157" s="47">
        <f t="shared" ca="1" si="79"/>
        <v>0</v>
      </c>
      <c r="AM157" s="47">
        <f t="shared" ca="1" si="85"/>
        <v>19</v>
      </c>
      <c r="AN157" s="47" t="str">
        <f ca="1">IF(OR(AG157&lt;&gt;"",AI157&lt;&gt;""),E157,"")</f>
        <v/>
      </c>
      <c r="AO157" s="47" t="str">
        <f ca="1">IF(OR(AG157&lt;&gt;"",AI157&lt;&gt;""),F157,"")</f>
        <v/>
      </c>
      <c r="AP157" s="38" t="str">
        <f ca="1">IF(OR(AG157&lt;&gt;"",AI157&lt;&gt;""),D157,"")</f>
        <v/>
      </c>
      <c r="AQ157" s="31"/>
    </row>
    <row r="158" spans="3:43" x14ac:dyDescent="0.3">
      <c r="C158" s="35">
        <f ca="1">INDIRECT($AT$3&amp;$AT$4)</f>
        <v>157</v>
      </c>
      <c r="D158" s="37">
        <f ca="1">VLOOKUP(C158,INDIRECT($AT$3&amp;$AT$5),4,FALSE)</f>
        <v>41500</v>
      </c>
      <c r="E158" s="11">
        <f ca="1">VLOOKUP(C158,INDIRECT($AU$3&amp;$AT$5),10,FALSE)</f>
        <v>621.35</v>
      </c>
      <c r="F158" s="11">
        <f ca="1">VLOOKUP(C158,INDIRECT($AT$3&amp;$AT$5),10,FALSE)</f>
        <v>780.7</v>
      </c>
      <c r="G158" s="41">
        <f t="shared" ca="1" si="59"/>
        <v>0.7958883053669783</v>
      </c>
      <c r="H158" s="41">
        <f t="shared" ca="1" si="60"/>
        <v>0.79208815257975529</v>
      </c>
      <c r="I158" s="43">
        <f t="shared" ca="1" si="61"/>
        <v>1.9763967462041565E-2</v>
      </c>
      <c r="J158" s="41">
        <f t="shared" ca="1" si="86"/>
        <v>0.81185212004179685</v>
      </c>
      <c r="K158" s="41">
        <f t="shared" ca="1" si="87"/>
        <v>0.77232418511771372</v>
      </c>
      <c r="L158" s="45" t="str">
        <f ca="1">IF(C158-1&gt;=$A$2,IF(G158&gt;J158,$A$28,IF(G158&lt;K158,$A$29,"")),"")</f>
        <v/>
      </c>
      <c r="M158" s="48" t="str">
        <f ca="1">IF(C158-1&gt;=$A$2,IF(G158&lt;H158,$A$30,IF(G158&gt;H158,$A$31,"")),"")</f>
        <v>SELL</v>
      </c>
      <c r="N158" s="47">
        <f t="shared" ca="1" si="62"/>
        <v>0</v>
      </c>
      <c r="O158" s="47">
        <f t="shared" ca="1" si="80"/>
        <v>37</v>
      </c>
      <c r="P158" s="47">
        <f t="shared" ca="1" si="63"/>
        <v>1</v>
      </c>
      <c r="Q158" s="47">
        <f t="shared" ca="1" si="81"/>
        <v>70</v>
      </c>
      <c r="R158" s="47" t="str">
        <f t="shared" ca="1" si="64"/>
        <v>SELL</v>
      </c>
      <c r="S158" s="47">
        <f t="shared" ca="1" si="65"/>
        <v>0</v>
      </c>
      <c r="T158" s="47">
        <f t="shared" ca="1" si="66"/>
        <v>0</v>
      </c>
      <c r="U158" s="47">
        <f t="shared" ca="1" si="82"/>
        <v>27</v>
      </c>
      <c r="V158" s="47">
        <f t="shared" ca="1" si="67"/>
        <v>0</v>
      </c>
      <c r="W158" s="47">
        <f t="shared" ca="1" si="83"/>
        <v>77</v>
      </c>
      <c r="X158" s="47" t="str">
        <f t="shared" ca="1" si="68"/>
        <v>COVER</v>
      </c>
      <c r="Y158" s="47">
        <f t="shared" ca="1" si="69"/>
        <v>0</v>
      </c>
      <c r="Z158" s="47">
        <f ca="1">IF(AND(S158=$A$31,O158&lt;1),0,S158)</f>
        <v>0</v>
      </c>
      <c r="AA158" s="47">
        <f ca="1">IF(AND(Y158=$A$30,U158&lt;1),0,Y158)</f>
        <v>0</v>
      </c>
      <c r="AB158" s="47" t="str">
        <f t="shared" ca="1" si="70"/>
        <v/>
      </c>
      <c r="AC158" s="47" t="str">
        <f t="shared" ca="1" si="71"/>
        <v/>
      </c>
      <c r="AD158" s="47" t="str">
        <f t="shared" ca="1" si="72"/>
        <v/>
      </c>
      <c r="AE158" s="47" t="str">
        <f t="shared" ca="1" si="73"/>
        <v/>
      </c>
      <c r="AF158" s="47" t="str">
        <f t="shared" ca="1" si="74"/>
        <v/>
      </c>
      <c r="AG158" s="47" t="str">
        <f t="shared" ca="1" si="75"/>
        <v/>
      </c>
      <c r="AH158" s="47" t="str">
        <f t="shared" ca="1" si="76"/>
        <v/>
      </c>
      <c r="AI158" s="47" t="str">
        <f t="shared" ca="1" si="77"/>
        <v/>
      </c>
      <c r="AJ158" s="47">
        <f t="shared" ca="1" si="78"/>
        <v>0</v>
      </c>
      <c r="AK158" s="47">
        <f t="shared" ca="1" si="84"/>
        <v>19</v>
      </c>
      <c r="AL158" s="47">
        <f t="shared" ca="1" si="79"/>
        <v>0</v>
      </c>
      <c r="AM158" s="47">
        <f t="shared" ca="1" si="85"/>
        <v>19</v>
      </c>
      <c r="AN158" s="47" t="str">
        <f ca="1">IF(OR(AG158&lt;&gt;"",AI158&lt;&gt;""),E158,"")</f>
        <v/>
      </c>
      <c r="AO158" s="47" t="str">
        <f ca="1">IF(OR(AG158&lt;&gt;"",AI158&lt;&gt;""),F158,"")</f>
        <v/>
      </c>
      <c r="AP158" s="38" t="str">
        <f ca="1">IF(OR(AG158&lt;&gt;"",AI158&lt;&gt;""),D158,"")</f>
        <v/>
      </c>
      <c r="AQ158" s="31"/>
    </row>
    <row r="159" spans="3:43" x14ac:dyDescent="0.3">
      <c r="C159" s="35">
        <f ca="1">INDIRECT($AT$3&amp;$AT$4)</f>
        <v>158</v>
      </c>
      <c r="D159" s="37">
        <f ca="1">VLOOKUP(C159,INDIRECT($AT$3&amp;$AT$5),4,FALSE)</f>
        <v>41502</v>
      </c>
      <c r="E159" s="11">
        <f ca="1">VLOOKUP(C159,INDIRECT($AU$3&amp;$AT$5),10,FALSE)</f>
        <v>587.9</v>
      </c>
      <c r="F159" s="11">
        <f ca="1">VLOOKUP(C159,INDIRECT($AT$3&amp;$AT$5),10,FALSE)</f>
        <v>737.9</v>
      </c>
      <c r="G159" s="41">
        <f t="shared" ca="1" si="59"/>
        <v>0.79672042282152056</v>
      </c>
      <c r="H159" s="41">
        <f t="shared" ca="1" si="60"/>
        <v>0.79558429380625106</v>
      </c>
      <c r="I159" s="43">
        <f t="shared" ca="1" si="61"/>
        <v>1.6649660408747109E-2</v>
      </c>
      <c r="J159" s="41">
        <f t="shared" ca="1" si="86"/>
        <v>0.81223395421499822</v>
      </c>
      <c r="K159" s="41">
        <f t="shared" ca="1" si="87"/>
        <v>0.77893463339750391</v>
      </c>
      <c r="L159" s="45" t="str">
        <f ca="1">IF(C159-1&gt;=$A$2,IF(G159&gt;J159,$A$28,IF(G159&lt;K159,$A$29,"")),"")</f>
        <v/>
      </c>
      <c r="M159" s="48" t="str">
        <f ca="1">IF(C159-1&gt;=$A$2,IF(G159&lt;H159,$A$30,IF(G159&gt;H159,$A$31,"")),"")</f>
        <v>SELL</v>
      </c>
      <c r="N159" s="47">
        <f t="shared" ca="1" si="62"/>
        <v>0</v>
      </c>
      <c r="O159" s="47">
        <f t="shared" ca="1" si="80"/>
        <v>37</v>
      </c>
      <c r="P159" s="47">
        <f t="shared" ca="1" si="63"/>
        <v>1</v>
      </c>
      <c r="Q159" s="47">
        <f t="shared" ca="1" si="81"/>
        <v>71</v>
      </c>
      <c r="R159" s="47" t="str">
        <f t="shared" ca="1" si="64"/>
        <v>SELL</v>
      </c>
      <c r="S159" s="47">
        <f t="shared" ca="1" si="65"/>
        <v>0</v>
      </c>
      <c r="T159" s="47">
        <f t="shared" ca="1" si="66"/>
        <v>0</v>
      </c>
      <c r="U159" s="47">
        <f t="shared" ca="1" si="82"/>
        <v>27</v>
      </c>
      <c r="V159" s="47">
        <f t="shared" ca="1" si="67"/>
        <v>0</v>
      </c>
      <c r="W159" s="47">
        <f t="shared" ca="1" si="83"/>
        <v>77</v>
      </c>
      <c r="X159" s="47" t="str">
        <f t="shared" ca="1" si="68"/>
        <v>COVER</v>
      </c>
      <c r="Y159" s="47">
        <f t="shared" ca="1" si="69"/>
        <v>0</v>
      </c>
      <c r="Z159" s="47">
        <f ca="1">IF(AND(S159=$A$31,O159&lt;1),0,S159)</f>
        <v>0</v>
      </c>
      <c r="AA159" s="47">
        <f ca="1">IF(AND(Y159=$A$30,U159&lt;1),0,Y159)</f>
        <v>0</v>
      </c>
      <c r="AB159" s="47" t="str">
        <f t="shared" ca="1" si="70"/>
        <v/>
      </c>
      <c r="AC159" s="47" t="str">
        <f t="shared" ca="1" si="71"/>
        <v/>
      </c>
      <c r="AD159" s="47" t="str">
        <f t="shared" ca="1" si="72"/>
        <v/>
      </c>
      <c r="AE159" s="47" t="str">
        <f t="shared" ca="1" si="73"/>
        <v/>
      </c>
      <c r="AF159" s="47" t="str">
        <f t="shared" ca="1" si="74"/>
        <v/>
      </c>
      <c r="AG159" s="47" t="str">
        <f t="shared" ca="1" si="75"/>
        <v/>
      </c>
      <c r="AH159" s="47" t="str">
        <f t="shared" ca="1" si="76"/>
        <v/>
      </c>
      <c r="AI159" s="47" t="str">
        <f t="shared" ca="1" si="77"/>
        <v/>
      </c>
      <c r="AJ159" s="47">
        <f t="shared" ca="1" si="78"/>
        <v>0</v>
      </c>
      <c r="AK159" s="47">
        <f t="shared" ca="1" si="84"/>
        <v>19</v>
      </c>
      <c r="AL159" s="47">
        <f t="shared" ca="1" si="79"/>
        <v>0</v>
      </c>
      <c r="AM159" s="47">
        <f t="shared" ca="1" si="85"/>
        <v>19</v>
      </c>
      <c r="AN159" s="47" t="str">
        <f ca="1">IF(OR(AG159&lt;&gt;"",AI159&lt;&gt;""),E159,"")</f>
        <v/>
      </c>
      <c r="AO159" s="47" t="str">
        <f ca="1">IF(OR(AG159&lt;&gt;"",AI159&lt;&gt;""),F159,"")</f>
        <v/>
      </c>
      <c r="AP159" s="38" t="str">
        <f ca="1">IF(OR(AG159&lt;&gt;"",AI159&lt;&gt;""),D159,"")</f>
        <v/>
      </c>
      <c r="AQ159" s="31"/>
    </row>
    <row r="160" spans="3:43" x14ac:dyDescent="0.3">
      <c r="C160" s="35">
        <f ca="1">INDIRECT($AT$3&amp;$AT$4)</f>
        <v>159</v>
      </c>
      <c r="D160" s="37">
        <f ca="1">VLOOKUP(C160,INDIRECT($AT$3&amp;$AT$5),4,FALSE)</f>
        <v>41505</v>
      </c>
      <c r="E160" s="11">
        <f ca="1">VLOOKUP(C160,INDIRECT($AU$3&amp;$AT$5),10,FALSE)</f>
        <v>584.70000000000005</v>
      </c>
      <c r="F160" s="11">
        <f ca="1">VLOOKUP(C160,INDIRECT($AT$3&amp;$AT$5),10,FALSE)</f>
        <v>735.5</v>
      </c>
      <c r="G160" s="41">
        <f t="shared" ca="1" si="59"/>
        <v>0.79496940856560172</v>
      </c>
      <c r="H160" s="41">
        <f t="shared" ca="1" si="60"/>
        <v>0.79770057370809899</v>
      </c>
      <c r="I160" s="43">
        <f t="shared" ca="1" si="61"/>
        <v>1.4818250277121406E-2</v>
      </c>
      <c r="J160" s="41">
        <f t="shared" ca="1" si="86"/>
        <v>0.81251882398522035</v>
      </c>
      <c r="K160" s="41">
        <f t="shared" ca="1" si="87"/>
        <v>0.78288232343097763</v>
      </c>
      <c r="L160" s="45" t="str">
        <f ca="1">IF(C160-1&gt;=$A$2,IF(G160&gt;J160,$A$28,IF(G160&lt;K160,$A$29,"")),"")</f>
        <v/>
      </c>
      <c r="M160" s="48" t="str">
        <f ca="1">IF(C160-1&gt;=$A$2,IF(G160&lt;H160,$A$30,IF(G160&gt;H160,$A$31,"")),"")</f>
        <v>COVER</v>
      </c>
      <c r="N160" s="47">
        <f t="shared" ca="1" si="62"/>
        <v>0</v>
      </c>
      <c r="O160" s="47">
        <f t="shared" ca="1" si="80"/>
        <v>37</v>
      </c>
      <c r="P160" s="47">
        <f t="shared" ca="1" si="63"/>
        <v>0</v>
      </c>
      <c r="Q160" s="47">
        <f t="shared" ca="1" si="81"/>
        <v>71</v>
      </c>
      <c r="R160" s="47" t="str">
        <f t="shared" ca="1" si="64"/>
        <v>SELL</v>
      </c>
      <c r="S160" s="47">
        <f t="shared" ca="1" si="65"/>
        <v>0</v>
      </c>
      <c r="T160" s="47">
        <f t="shared" ca="1" si="66"/>
        <v>0</v>
      </c>
      <c r="U160" s="47">
        <f t="shared" ca="1" si="82"/>
        <v>27</v>
      </c>
      <c r="V160" s="47">
        <f t="shared" ca="1" si="67"/>
        <v>1</v>
      </c>
      <c r="W160" s="47">
        <f t="shared" ca="1" si="83"/>
        <v>78</v>
      </c>
      <c r="X160" s="47" t="str">
        <f t="shared" ca="1" si="68"/>
        <v>COVER</v>
      </c>
      <c r="Y160" s="47">
        <f t="shared" ca="1" si="69"/>
        <v>0</v>
      </c>
      <c r="Z160" s="47">
        <f ca="1">IF(AND(S160=$A$31,O160&lt;1),0,S160)</f>
        <v>0</v>
      </c>
      <c r="AA160" s="47">
        <f ca="1">IF(AND(Y160=$A$30,U160&lt;1),0,Y160)</f>
        <v>0</v>
      </c>
      <c r="AB160" s="47" t="str">
        <f t="shared" ca="1" si="70"/>
        <v/>
      </c>
      <c r="AC160" s="47" t="str">
        <f t="shared" ca="1" si="71"/>
        <v/>
      </c>
      <c r="AD160" s="47" t="str">
        <f t="shared" ca="1" si="72"/>
        <v/>
      </c>
      <c r="AE160" s="47" t="str">
        <f t="shared" ca="1" si="73"/>
        <v/>
      </c>
      <c r="AF160" s="47" t="str">
        <f t="shared" ca="1" si="74"/>
        <v/>
      </c>
      <c r="AG160" s="47" t="str">
        <f t="shared" ca="1" si="75"/>
        <v/>
      </c>
      <c r="AH160" s="47" t="str">
        <f t="shared" ca="1" si="76"/>
        <v/>
      </c>
      <c r="AI160" s="47" t="str">
        <f t="shared" ca="1" si="77"/>
        <v/>
      </c>
      <c r="AJ160" s="47">
        <f t="shared" ca="1" si="78"/>
        <v>0</v>
      </c>
      <c r="AK160" s="47">
        <f t="shared" ca="1" si="84"/>
        <v>19</v>
      </c>
      <c r="AL160" s="47">
        <f t="shared" ca="1" si="79"/>
        <v>0</v>
      </c>
      <c r="AM160" s="47">
        <f t="shared" ca="1" si="85"/>
        <v>19</v>
      </c>
      <c r="AN160" s="47" t="str">
        <f ca="1">IF(OR(AG160&lt;&gt;"",AI160&lt;&gt;""),E160,"")</f>
        <v/>
      </c>
      <c r="AO160" s="47" t="str">
        <f ca="1">IF(OR(AG160&lt;&gt;"",AI160&lt;&gt;""),F160,"")</f>
        <v/>
      </c>
      <c r="AP160" s="38" t="str">
        <f ca="1">IF(OR(AG160&lt;&gt;"",AI160&lt;&gt;""),D160,"")</f>
        <v/>
      </c>
      <c r="AQ160" s="31"/>
    </row>
    <row r="161" spans="3:43" x14ac:dyDescent="0.3">
      <c r="C161" s="35">
        <f ca="1">INDIRECT($AT$3&amp;$AT$4)</f>
        <v>160</v>
      </c>
      <c r="D161" s="37">
        <f ca="1">VLOOKUP(C161,INDIRECT($AT$3&amp;$AT$5),4,FALSE)</f>
        <v>41506</v>
      </c>
      <c r="E161" s="11">
        <f ca="1">VLOOKUP(C161,INDIRECT($AU$3&amp;$AT$5),10,FALSE)</f>
        <v>584.75</v>
      </c>
      <c r="F161" s="11">
        <f ca="1">VLOOKUP(C161,INDIRECT($AT$3&amp;$AT$5),10,FALSE)</f>
        <v>726.25</v>
      </c>
      <c r="G161" s="41">
        <f t="shared" ca="1" si="59"/>
        <v>0.80516351118760754</v>
      </c>
      <c r="H161" s="41">
        <f t="shared" ca="1" si="60"/>
        <v>0.80012575144899123</v>
      </c>
      <c r="I161" s="43">
        <f t="shared" ca="1" si="61"/>
        <v>1.3708230659704862E-2</v>
      </c>
      <c r="J161" s="41">
        <f t="shared" ca="1" si="86"/>
        <v>0.81383398210869606</v>
      </c>
      <c r="K161" s="41">
        <f t="shared" ca="1" si="87"/>
        <v>0.7864175207892864</v>
      </c>
      <c r="L161" s="45" t="str">
        <f ca="1">IF(C161-1&gt;=$A$2,IF(G161&gt;J161,$A$28,IF(G161&lt;K161,$A$29,"")),"")</f>
        <v/>
      </c>
      <c r="M161" s="48" t="str">
        <f ca="1">IF(C161-1&gt;=$A$2,IF(G161&lt;H161,$A$30,IF(G161&gt;H161,$A$31,"")),"")</f>
        <v>SELL</v>
      </c>
      <c r="N161" s="47">
        <f t="shared" ca="1" si="62"/>
        <v>0</v>
      </c>
      <c r="O161" s="47">
        <f t="shared" ca="1" si="80"/>
        <v>37</v>
      </c>
      <c r="P161" s="47">
        <f t="shared" ca="1" si="63"/>
        <v>1</v>
      </c>
      <c r="Q161" s="47">
        <f t="shared" ca="1" si="81"/>
        <v>72</v>
      </c>
      <c r="R161" s="47" t="str">
        <f t="shared" ca="1" si="64"/>
        <v>SELL</v>
      </c>
      <c r="S161" s="47">
        <f t="shared" ca="1" si="65"/>
        <v>0</v>
      </c>
      <c r="T161" s="47">
        <f t="shared" ca="1" si="66"/>
        <v>0</v>
      </c>
      <c r="U161" s="47">
        <f t="shared" ca="1" si="82"/>
        <v>27</v>
      </c>
      <c r="V161" s="47">
        <f t="shared" ca="1" si="67"/>
        <v>0</v>
      </c>
      <c r="W161" s="47">
        <f t="shared" ca="1" si="83"/>
        <v>78</v>
      </c>
      <c r="X161" s="47" t="str">
        <f t="shared" ca="1" si="68"/>
        <v>COVER</v>
      </c>
      <c r="Y161" s="47">
        <f t="shared" ca="1" si="69"/>
        <v>0</v>
      </c>
      <c r="Z161" s="47">
        <f ca="1">IF(AND(S161=$A$31,O161&lt;1),0,S161)</f>
        <v>0</v>
      </c>
      <c r="AA161" s="47">
        <f ca="1">IF(AND(Y161=$A$30,U161&lt;1),0,Y161)</f>
        <v>0</v>
      </c>
      <c r="AB161" s="47" t="str">
        <f t="shared" ca="1" si="70"/>
        <v/>
      </c>
      <c r="AC161" s="47" t="str">
        <f t="shared" ca="1" si="71"/>
        <v/>
      </c>
      <c r="AD161" s="47" t="str">
        <f t="shared" ca="1" si="72"/>
        <v/>
      </c>
      <c r="AE161" s="47" t="str">
        <f t="shared" ca="1" si="73"/>
        <v/>
      </c>
      <c r="AF161" s="47" t="str">
        <f t="shared" ca="1" si="74"/>
        <v/>
      </c>
      <c r="AG161" s="47" t="str">
        <f t="shared" ca="1" si="75"/>
        <v/>
      </c>
      <c r="AH161" s="47" t="str">
        <f t="shared" ca="1" si="76"/>
        <v/>
      </c>
      <c r="AI161" s="47" t="str">
        <f t="shared" ca="1" si="77"/>
        <v/>
      </c>
      <c r="AJ161" s="47">
        <f t="shared" ca="1" si="78"/>
        <v>0</v>
      </c>
      <c r="AK161" s="47">
        <f t="shared" ca="1" si="84"/>
        <v>19</v>
      </c>
      <c r="AL161" s="47">
        <f t="shared" ca="1" si="79"/>
        <v>0</v>
      </c>
      <c r="AM161" s="47">
        <f t="shared" ca="1" si="85"/>
        <v>19</v>
      </c>
      <c r="AN161" s="47" t="str">
        <f ca="1">IF(OR(AG161&lt;&gt;"",AI161&lt;&gt;""),E161,"")</f>
        <v/>
      </c>
      <c r="AO161" s="47" t="str">
        <f ca="1">IF(OR(AG161&lt;&gt;"",AI161&lt;&gt;""),F161,"")</f>
        <v/>
      </c>
      <c r="AP161" s="38" t="str">
        <f ca="1">IF(OR(AG161&lt;&gt;"",AI161&lt;&gt;""),D161,"")</f>
        <v/>
      </c>
      <c r="AQ161" s="31"/>
    </row>
    <row r="162" spans="3:43" x14ac:dyDescent="0.3">
      <c r="C162" s="35">
        <f ca="1">INDIRECT($AT$3&amp;$AT$4)</f>
        <v>161</v>
      </c>
      <c r="D162" s="37">
        <f ca="1">VLOOKUP(C162,INDIRECT($AT$3&amp;$AT$5),4,FALSE)</f>
        <v>41507</v>
      </c>
      <c r="E162" s="11">
        <f ca="1">VLOOKUP(C162,INDIRECT($AU$3&amp;$AT$5),10,FALSE)</f>
        <v>593.35</v>
      </c>
      <c r="F162" s="11">
        <f ca="1">VLOOKUP(C162,INDIRECT($AT$3&amp;$AT$5),10,FALSE)</f>
        <v>747.25</v>
      </c>
      <c r="G162" s="41">
        <f t="shared" ca="1" si="59"/>
        <v>0.79404483104717305</v>
      </c>
      <c r="H162" s="41">
        <f t="shared" ca="1" si="60"/>
        <v>0.80033879579033163</v>
      </c>
      <c r="I162" s="43">
        <f t="shared" ca="1" si="61"/>
        <v>1.3582413092306752E-2</v>
      </c>
      <c r="J162" s="41">
        <f t="shared" ca="1" si="86"/>
        <v>0.81392120888263841</v>
      </c>
      <c r="K162" s="41">
        <f t="shared" ca="1" si="87"/>
        <v>0.78675638269802484</v>
      </c>
      <c r="L162" s="45" t="str">
        <f ca="1">IF(C162-1&gt;=$A$2,IF(G162&gt;J162,$A$28,IF(G162&lt;K162,$A$29,"")),"")</f>
        <v/>
      </c>
      <c r="M162" s="48" t="str">
        <f ca="1">IF(C162-1&gt;=$A$2,IF(G162&lt;H162,$A$30,IF(G162&gt;H162,$A$31,"")),"")</f>
        <v>COVER</v>
      </c>
      <c r="N162" s="47">
        <f t="shared" ca="1" si="62"/>
        <v>0</v>
      </c>
      <c r="O162" s="47">
        <f t="shared" ca="1" si="80"/>
        <v>37</v>
      </c>
      <c r="P162" s="47">
        <f t="shared" ca="1" si="63"/>
        <v>0</v>
      </c>
      <c r="Q162" s="47">
        <f t="shared" ca="1" si="81"/>
        <v>72</v>
      </c>
      <c r="R162" s="47" t="str">
        <f t="shared" ca="1" si="64"/>
        <v>SELL</v>
      </c>
      <c r="S162" s="47">
        <f t="shared" ca="1" si="65"/>
        <v>0</v>
      </c>
      <c r="T162" s="47">
        <f t="shared" ca="1" si="66"/>
        <v>0</v>
      </c>
      <c r="U162" s="47">
        <f t="shared" ca="1" si="82"/>
        <v>27</v>
      </c>
      <c r="V162" s="47">
        <f t="shared" ca="1" si="67"/>
        <v>1</v>
      </c>
      <c r="W162" s="47">
        <f t="shared" ca="1" si="83"/>
        <v>79</v>
      </c>
      <c r="X162" s="47" t="str">
        <f t="shared" ca="1" si="68"/>
        <v>COVER</v>
      </c>
      <c r="Y162" s="47">
        <f t="shared" ca="1" si="69"/>
        <v>0</v>
      </c>
      <c r="Z162" s="47">
        <f ca="1">IF(AND(S162=$A$31,O162&lt;1),0,S162)</f>
        <v>0</v>
      </c>
      <c r="AA162" s="47">
        <f ca="1">IF(AND(Y162=$A$30,U162&lt;1),0,Y162)</f>
        <v>0</v>
      </c>
      <c r="AB162" s="47" t="str">
        <f t="shared" ca="1" si="70"/>
        <v/>
      </c>
      <c r="AC162" s="47" t="str">
        <f t="shared" ca="1" si="71"/>
        <v/>
      </c>
      <c r="AD162" s="47" t="str">
        <f t="shared" ca="1" si="72"/>
        <v/>
      </c>
      <c r="AE162" s="47" t="str">
        <f t="shared" ca="1" si="73"/>
        <v/>
      </c>
      <c r="AF162" s="47" t="str">
        <f t="shared" ca="1" si="74"/>
        <v/>
      </c>
      <c r="AG162" s="47" t="str">
        <f t="shared" ca="1" si="75"/>
        <v/>
      </c>
      <c r="AH162" s="47" t="str">
        <f t="shared" ca="1" si="76"/>
        <v/>
      </c>
      <c r="AI162" s="47" t="str">
        <f t="shared" ca="1" si="77"/>
        <v/>
      </c>
      <c r="AJ162" s="47">
        <f t="shared" ca="1" si="78"/>
        <v>0</v>
      </c>
      <c r="AK162" s="47">
        <f t="shared" ca="1" si="84"/>
        <v>19</v>
      </c>
      <c r="AL162" s="47">
        <f t="shared" ca="1" si="79"/>
        <v>0</v>
      </c>
      <c r="AM162" s="47">
        <f t="shared" ca="1" si="85"/>
        <v>19</v>
      </c>
      <c r="AN162" s="47" t="str">
        <f ca="1">IF(OR(AG162&lt;&gt;"",AI162&lt;&gt;""),E162,"")</f>
        <v/>
      </c>
      <c r="AO162" s="47" t="str">
        <f ca="1">IF(OR(AG162&lt;&gt;"",AI162&lt;&gt;""),F162,"")</f>
        <v/>
      </c>
      <c r="AP162" s="38" t="str">
        <f ca="1">IF(OR(AG162&lt;&gt;"",AI162&lt;&gt;""),D162,"")</f>
        <v/>
      </c>
      <c r="AQ162" s="31"/>
    </row>
    <row r="163" spans="3:43" x14ac:dyDescent="0.3">
      <c r="C163" s="35">
        <f ca="1">INDIRECT($AT$3&amp;$AT$4)</f>
        <v>162</v>
      </c>
      <c r="D163" s="37">
        <f ca="1">VLOOKUP(C163,INDIRECT($AT$3&amp;$AT$5),4,FALSE)</f>
        <v>41508</v>
      </c>
      <c r="E163" s="11">
        <f ca="1">VLOOKUP(C163,INDIRECT($AU$3&amp;$AT$5),10,FALSE)</f>
        <v>588.70000000000005</v>
      </c>
      <c r="F163" s="11">
        <f ca="1">VLOOKUP(C163,INDIRECT($AT$3&amp;$AT$5),10,FALSE)</f>
        <v>735.9</v>
      </c>
      <c r="G163" s="41">
        <f t="shared" ca="1" si="59"/>
        <v>0.79997282239434719</v>
      </c>
      <c r="H163" s="41">
        <f t="shared" ca="1" si="60"/>
        <v>0.79938243036068335</v>
      </c>
      <c r="I163" s="43">
        <f t="shared" ca="1" si="61"/>
        <v>1.3193970689167582E-2</v>
      </c>
      <c r="J163" s="41">
        <f t="shared" ca="1" si="86"/>
        <v>0.81257640104985096</v>
      </c>
      <c r="K163" s="41">
        <f t="shared" ca="1" si="87"/>
        <v>0.78618845967151574</v>
      </c>
      <c r="L163" s="45" t="str">
        <f ca="1">IF(C163-1&gt;=$A$2,IF(G163&gt;J163,$A$28,IF(G163&lt;K163,$A$29,"")),"")</f>
        <v/>
      </c>
      <c r="M163" s="48" t="str">
        <f ca="1">IF(C163-1&gt;=$A$2,IF(G163&lt;H163,$A$30,IF(G163&gt;H163,$A$31,"")),"")</f>
        <v>SELL</v>
      </c>
      <c r="N163" s="47">
        <f t="shared" ca="1" si="62"/>
        <v>0</v>
      </c>
      <c r="O163" s="47">
        <f t="shared" ca="1" si="80"/>
        <v>37</v>
      </c>
      <c r="P163" s="47">
        <f t="shared" ca="1" si="63"/>
        <v>1</v>
      </c>
      <c r="Q163" s="47">
        <f t="shared" ca="1" si="81"/>
        <v>73</v>
      </c>
      <c r="R163" s="47" t="str">
        <f t="shared" ca="1" si="64"/>
        <v>SELL</v>
      </c>
      <c r="S163" s="47">
        <f t="shared" ca="1" si="65"/>
        <v>0</v>
      </c>
      <c r="T163" s="47">
        <f t="shared" ca="1" si="66"/>
        <v>0</v>
      </c>
      <c r="U163" s="47">
        <f t="shared" ca="1" si="82"/>
        <v>27</v>
      </c>
      <c r="V163" s="47">
        <f t="shared" ca="1" si="67"/>
        <v>0</v>
      </c>
      <c r="W163" s="47">
        <f t="shared" ca="1" si="83"/>
        <v>79</v>
      </c>
      <c r="X163" s="47" t="str">
        <f t="shared" ca="1" si="68"/>
        <v>COVER</v>
      </c>
      <c r="Y163" s="47">
        <f t="shared" ca="1" si="69"/>
        <v>0</v>
      </c>
      <c r="Z163" s="47">
        <f ca="1">IF(AND(S163=$A$31,O163&lt;1),0,S163)</f>
        <v>0</v>
      </c>
      <c r="AA163" s="47">
        <f ca="1">IF(AND(Y163=$A$30,U163&lt;1),0,Y163)</f>
        <v>0</v>
      </c>
      <c r="AB163" s="47" t="str">
        <f t="shared" ca="1" si="70"/>
        <v/>
      </c>
      <c r="AC163" s="47" t="str">
        <f t="shared" ca="1" si="71"/>
        <v/>
      </c>
      <c r="AD163" s="47" t="str">
        <f t="shared" ca="1" si="72"/>
        <v/>
      </c>
      <c r="AE163" s="47" t="str">
        <f t="shared" ca="1" si="73"/>
        <v/>
      </c>
      <c r="AF163" s="47" t="str">
        <f t="shared" ca="1" si="74"/>
        <v/>
      </c>
      <c r="AG163" s="47" t="str">
        <f t="shared" ca="1" si="75"/>
        <v/>
      </c>
      <c r="AH163" s="47" t="str">
        <f t="shared" ca="1" si="76"/>
        <v/>
      </c>
      <c r="AI163" s="47" t="str">
        <f t="shared" ca="1" si="77"/>
        <v/>
      </c>
      <c r="AJ163" s="47">
        <f t="shared" ca="1" si="78"/>
        <v>0</v>
      </c>
      <c r="AK163" s="47">
        <f t="shared" ca="1" si="84"/>
        <v>19</v>
      </c>
      <c r="AL163" s="47">
        <f t="shared" ca="1" si="79"/>
        <v>0</v>
      </c>
      <c r="AM163" s="47">
        <f t="shared" ca="1" si="85"/>
        <v>19</v>
      </c>
      <c r="AN163" s="47" t="str">
        <f ca="1">IF(OR(AG163&lt;&gt;"",AI163&lt;&gt;""),E163,"")</f>
        <v/>
      </c>
      <c r="AO163" s="47" t="str">
        <f ca="1">IF(OR(AG163&lt;&gt;"",AI163&lt;&gt;""),F163,"")</f>
        <v/>
      </c>
      <c r="AP163" s="38" t="str">
        <f ca="1">IF(OR(AG163&lt;&gt;"",AI163&lt;&gt;""),D163,"")</f>
        <v/>
      </c>
      <c r="AQ163" s="31"/>
    </row>
    <row r="164" spans="3:43" x14ac:dyDescent="0.3">
      <c r="C164" s="35">
        <f ca="1">INDIRECT($AT$3&amp;$AT$4)</f>
        <v>163</v>
      </c>
      <c r="D164" s="37">
        <f ca="1">VLOOKUP(C164,INDIRECT($AT$3&amp;$AT$5),4,FALSE)</f>
        <v>41509</v>
      </c>
      <c r="E164" s="11">
        <f ca="1">VLOOKUP(C164,INDIRECT($AU$3&amp;$AT$5),10,FALSE)</f>
        <v>607.54999999999995</v>
      </c>
      <c r="F164" s="11">
        <f ca="1">VLOOKUP(C164,INDIRECT($AT$3&amp;$AT$5),10,FALSE)</f>
        <v>740.85</v>
      </c>
      <c r="G164" s="41">
        <f t="shared" ca="1" si="59"/>
        <v>0.82007153944793132</v>
      </c>
      <c r="H164" s="41">
        <f t="shared" ca="1" si="60"/>
        <v>0.79899956100823111</v>
      </c>
      <c r="I164" s="43">
        <f t="shared" ca="1" si="61"/>
        <v>1.243730259887268E-2</v>
      </c>
      <c r="J164" s="41">
        <f t="shared" ca="1" si="86"/>
        <v>0.81143686360710376</v>
      </c>
      <c r="K164" s="41">
        <f t="shared" ca="1" si="87"/>
        <v>0.78656225840935845</v>
      </c>
      <c r="L164" s="45" t="str">
        <f ca="1">IF(C164-1&gt;=$A$2,IF(G164&gt;J164,$A$28,IF(G164&lt;K164,$A$29,"")),"")</f>
        <v>SHORT</v>
      </c>
      <c r="M164" s="48" t="str">
        <f ca="1">IF(C164-1&gt;=$A$2,IF(G164&lt;H164,$A$30,IF(G164&gt;H164,$A$31,"")),"")</f>
        <v>SELL</v>
      </c>
      <c r="N164" s="47">
        <f t="shared" ca="1" si="62"/>
        <v>0</v>
      </c>
      <c r="O164" s="47">
        <f t="shared" ca="1" si="80"/>
        <v>37</v>
      </c>
      <c r="P164" s="47">
        <f t="shared" ca="1" si="63"/>
        <v>1</v>
      </c>
      <c r="Q164" s="47">
        <f t="shared" ca="1" si="81"/>
        <v>74</v>
      </c>
      <c r="R164" s="47" t="str">
        <f t="shared" ca="1" si="64"/>
        <v>SELL</v>
      </c>
      <c r="S164" s="47">
        <f t="shared" ca="1" si="65"/>
        <v>0</v>
      </c>
      <c r="T164" s="47">
        <f t="shared" ca="1" si="66"/>
        <v>1</v>
      </c>
      <c r="U164" s="47">
        <f t="shared" ca="1" si="82"/>
        <v>28</v>
      </c>
      <c r="V164" s="47">
        <f t="shared" ca="1" si="67"/>
        <v>0</v>
      </c>
      <c r="W164" s="47">
        <f t="shared" ca="1" si="83"/>
        <v>79</v>
      </c>
      <c r="X164" s="47" t="str">
        <f t="shared" ca="1" si="68"/>
        <v>SHORT</v>
      </c>
      <c r="Y164" s="47" t="str">
        <f t="shared" ca="1" si="69"/>
        <v>SHORT</v>
      </c>
      <c r="Z164" s="47">
        <f ca="1">IF(AND(S164=$A$31,O164&lt;1),0,S164)</f>
        <v>0</v>
      </c>
      <c r="AA164" s="47" t="str">
        <f ca="1">IF(AND(Y164=$A$30,U164&lt;1),0,Y164)</f>
        <v>SHORT</v>
      </c>
      <c r="AB164" s="47" t="str">
        <f t="shared" ca="1" si="70"/>
        <v/>
      </c>
      <c r="AC164" s="47" t="str">
        <f t="shared" ca="1" si="71"/>
        <v/>
      </c>
      <c r="AD164" s="47" t="str">
        <f t="shared" ca="1" si="72"/>
        <v>SHORT</v>
      </c>
      <c r="AE164" s="47" t="str">
        <f t="shared" ca="1" si="73"/>
        <v/>
      </c>
      <c r="AF164" s="47">
        <f t="shared" ca="1" si="74"/>
        <v>20</v>
      </c>
      <c r="AG164" s="47" t="str">
        <f t="shared" ca="1" si="75"/>
        <v>SHORT</v>
      </c>
      <c r="AH164" s="47" t="str">
        <f t="shared" ca="1" si="76"/>
        <v/>
      </c>
      <c r="AI164" s="47" t="str">
        <f t="shared" ca="1" si="77"/>
        <v/>
      </c>
      <c r="AJ164" s="47">
        <f t="shared" ca="1" si="78"/>
        <v>1</v>
      </c>
      <c r="AK164" s="47">
        <f t="shared" ca="1" si="84"/>
        <v>20</v>
      </c>
      <c r="AL164" s="47">
        <f t="shared" ca="1" si="79"/>
        <v>0</v>
      </c>
      <c r="AM164" s="47">
        <f t="shared" ca="1" si="85"/>
        <v>19</v>
      </c>
      <c r="AN164" s="47">
        <f ca="1">IF(OR(AG164&lt;&gt;"",AI164&lt;&gt;""),E164,"")</f>
        <v>607.54999999999995</v>
      </c>
      <c r="AO164" s="47">
        <f ca="1">IF(OR(AG164&lt;&gt;"",AI164&lt;&gt;""),F164,"")</f>
        <v>740.85</v>
      </c>
      <c r="AP164" s="38">
        <f ca="1">IF(OR(AG164&lt;&gt;"",AI164&lt;&gt;""),D164,"")</f>
        <v>41509</v>
      </c>
      <c r="AQ164" s="31"/>
    </row>
    <row r="165" spans="3:43" x14ac:dyDescent="0.3">
      <c r="C165" s="35">
        <f ca="1">INDIRECT($AT$3&amp;$AT$4)</f>
        <v>164</v>
      </c>
      <c r="D165" s="37">
        <f ca="1">VLOOKUP(C165,INDIRECT($AT$3&amp;$AT$5),4,FALSE)</f>
        <v>41512</v>
      </c>
      <c r="E165" s="11">
        <f ca="1">VLOOKUP(C165,INDIRECT($AU$3&amp;$AT$5),10,FALSE)</f>
        <v>611.29999999999995</v>
      </c>
      <c r="F165" s="11">
        <f ca="1">VLOOKUP(C165,INDIRECT($AT$3&amp;$AT$5),10,FALSE)</f>
        <v>744</v>
      </c>
      <c r="G165" s="41">
        <f t="shared" ca="1" si="59"/>
        <v>0.82163978494623646</v>
      </c>
      <c r="H165" s="41">
        <f t="shared" ca="1" si="60"/>
        <v>0.7994311611642777</v>
      </c>
      <c r="I165" s="43">
        <f t="shared" ca="1" si="61"/>
        <v>1.3195614973239787E-2</v>
      </c>
      <c r="J165" s="41">
        <f t="shared" ca="1" si="86"/>
        <v>0.81262677613751744</v>
      </c>
      <c r="K165" s="41">
        <f t="shared" ca="1" si="87"/>
        <v>0.78623554619103797</v>
      </c>
      <c r="L165" s="45" t="str">
        <f ca="1">IF(C165-1&gt;=$A$2,IF(G165&gt;J165,$A$28,IF(G165&lt;K165,$A$29,"")),"")</f>
        <v>SHORT</v>
      </c>
      <c r="M165" s="48" t="str">
        <f ca="1">IF(C165-1&gt;=$A$2,IF(G165&lt;H165,$A$30,IF(G165&gt;H165,$A$31,"")),"")</f>
        <v>SELL</v>
      </c>
      <c r="N165" s="47">
        <f t="shared" ca="1" si="62"/>
        <v>0</v>
      </c>
      <c r="O165" s="47">
        <f t="shared" ca="1" si="80"/>
        <v>37</v>
      </c>
      <c r="P165" s="47">
        <f t="shared" ca="1" si="63"/>
        <v>1</v>
      </c>
      <c r="Q165" s="47">
        <f t="shared" ca="1" si="81"/>
        <v>75</v>
      </c>
      <c r="R165" s="47" t="str">
        <f t="shared" ca="1" si="64"/>
        <v>SELL</v>
      </c>
      <c r="S165" s="47">
        <f t="shared" ca="1" si="65"/>
        <v>0</v>
      </c>
      <c r="T165" s="47">
        <f t="shared" ca="1" si="66"/>
        <v>1</v>
      </c>
      <c r="U165" s="47">
        <f t="shared" ca="1" si="82"/>
        <v>29</v>
      </c>
      <c r="V165" s="47">
        <f t="shared" ca="1" si="67"/>
        <v>0</v>
      </c>
      <c r="W165" s="47">
        <f t="shared" ca="1" si="83"/>
        <v>79</v>
      </c>
      <c r="X165" s="47" t="str">
        <f t="shared" ca="1" si="68"/>
        <v>SHORT</v>
      </c>
      <c r="Y165" s="47">
        <f t="shared" ca="1" si="69"/>
        <v>0</v>
      </c>
      <c r="Z165" s="47">
        <f ca="1">IF(AND(S165=$A$31,O165&lt;1),0,S165)</f>
        <v>0</v>
      </c>
      <c r="AA165" s="47">
        <f ca="1">IF(AND(Y165=$A$30,U165&lt;1),0,Y165)</f>
        <v>0</v>
      </c>
      <c r="AB165" s="47" t="str">
        <f t="shared" ca="1" si="70"/>
        <v/>
      </c>
      <c r="AC165" s="47" t="str">
        <f t="shared" ca="1" si="71"/>
        <v/>
      </c>
      <c r="AD165" s="47" t="str">
        <f t="shared" ca="1" si="72"/>
        <v/>
      </c>
      <c r="AE165" s="47" t="str">
        <f t="shared" ca="1" si="73"/>
        <v/>
      </c>
      <c r="AF165" s="47" t="str">
        <f t="shared" ca="1" si="74"/>
        <v/>
      </c>
      <c r="AG165" s="47" t="str">
        <f t="shared" ca="1" si="75"/>
        <v/>
      </c>
      <c r="AH165" s="47" t="str">
        <f t="shared" ca="1" si="76"/>
        <v/>
      </c>
      <c r="AI165" s="47" t="str">
        <f t="shared" ca="1" si="77"/>
        <v/>
      </c>
      <c r="AJ165" s="47">
        <f t="shared" ca="1" si="78"/>
        <v>0</v>
      </c>
      <c r="AK165" s="47">
        <f t="shared" ca="1" si="84"/>
        <v>20</v>
      </c>
      <c r="AL165" s="47">
        <f t="shared" ca="1" si="79"/>
        <v>0</v>
      </c>
      <c r="AM165" s="47">
        <f t="shared" ca="1" si="85"/>
        <v>19</v>
      </c>
      <c r="AN165" s="47" t="str">
        <f ca="1">IF(OR(AG165&lt;&gt;"",AI165&lt;&gt;""),E165,"")</f>
        <v/>
      </c>
      <c r="AO165" s="47" t="str">
        <f ca="1">IF(OR(AG165&lt;&gt;"",AI165&lt;&gt;""),F165,"")</f>
        <v/>
      </c>
      <c r="AP165" s="38" t="str">
        <f ca="1">IF(OR(AG165&lt;&gt;"",AI165&lt;&gt;""),D165,"")</f>
        <v/>
      </c>
      <c r="AQ165" s="31"/>
    </row>
    <row r="166" spans="3:43" x14ac:dyDescent="0.3">
      <c r="C166" s="35">
        <f ca="1">INDIRECT($AT$3&amp;$AT$4)</f>
        <v>165</v>
      </c>
      <c r="D166" s="37">
        <f ca="1">VLOOKUP(C166,INDIRECT($AT$3&amp;$AT$5),4,FALSE)</f>
        <v>41513</v>
      </c>
      <c r="E166" s="11">
        <f ca="1">VLOOKUP(C166,INDIRECT($AU$3&amp;$AT$5),10,FALSE)</f>
        <v>561.9</v>
      </c>
      <c r="F166" s="11">
        <f ca="1">VLOOKUP(C166,INDIRECT($AT$3&amp;$AT$5),10,FALSE)</f>
        <v>686</v>
      </c>
      <c r="G166" s="41">
        <f t="shared" ca="1" si="59"/>
        <v>0.8190962099125364</v>
      </c>
      <c r="H166" s="41">
        <f t="shared" ca="1" si="60"/>
        <v>0.80310758956053319</v>
      </c>
      <c r="I166" s="43">
        <f t="shared" ca="1" si="61"/>
        <v>1.3022575826991206E-2</v>
      </c>
      <c r="J166" s="41">
        <f t="shared" ca="1" si="86"/>
        <v>0.81613016538752436</v>
      </c>
      <c r="K166" s="41">
        <f t="shared" ca="1" si="87"/>
        <v>0.79008501373354201</v>
      </c>
      <c r="L166" s="45" t="str">
        <f ca="1">IF(C166-1&gt;=$A$2,IF(G166&gt;J166,$A$28,IF(G166&lt;K166,$A$29,"")),"")</f>
        <v>SHORT</v>
      </c>
      <c r="M166" s="48" t="str">
        <f ca="1">IF(C166-1&gt;=$A$2,IF(G166&lt;H166,$A$30,IF(G166&gt;H166,$A$31,"")),"")</f>
        <v>SELL</v>
      </c>
      <c r="N166" s="47">
        <f t="shared" ca="1" si="62"/>
        <v>0</v>
      </c>
      <c r="O166" s="47">
        <f t="shared" ca="1" si="80"/>
        <v>37</v>
      </c>
      <c r="P166" s="47">
        <f t="shared" ca="1" si="63"/>
        <v>1</v>
      </c>
      <c r="Q166" s="47">
        <f t="shared" ca="1" si="81"/>
        <v>76</v>
      </c>
      <c r="R166" s="47" t="str">
        <f t="shared" ca="1" si="64"/>
        <v>SELL</v>
      </c>
      <c r="S166" s="47">
        <f t="shared" ca="1" si="65"/>
        <v>0</v>
      </c>
      <c r="T166" s="47">
        <f t="shared" ca="1" si="66"/>
        <v>1</v>
      </c>
      <c r="U166" s="47">
        <f t="shared" ca="1" si="82"/>
        <v>30</v>
      </c>
      <c r="V166" s="47">
        <f t="shared" ca="1" si="67"/>
        <v>0</v>
      </c>
      <c r="W166" s="47">
        <f t="shared" ca="1" si="83"/>
        <v>79</v>
      </c>
      <c r="X166" s="47" t="str">
        <f t="shared" ca="1" si="68"/>
        <v>SHORT</v>
      </c>
      <c r="Y166" s="47">
        <f t="shared" ca="1" si="69"/>
        <v>0</v>
      </c>
      <c r="Z166" s="47">
        <f ca="1">IF(AND(S166=$A$31,O166&lt;1),0,S166)</f>
        <v>0</v>
      </c>
      <c r="AA166" s="47">
        <f ca="1">IF(AND(Y166=$A$30,U166&lt;1),0,Y166)</f>
        <v>0</v>
      </c>
      <c r="AB166" s="47" t="str">
        <f t="shared" ca="1" si="70"/>
        <v/>
      </c>
      <c r="AC166" s="47" t="str">
        <f t="shared" ca="1" si="71"/>
        <v/>
      </c>
      <c r="AD166" s="47" t="str">
        <f t="shared" ca="1" si="72"/>
        <v/>
      </c>
      <c r="AE166" s="47" t="str">
        <f t="shared" ca="1" si="73"/>
        <v/>
      </c>
      <c r="AF166" s="47" t="str">
        <f t="shared" ca="1" si="74"/>
        <v/>
      </c>
      <c r="AG166" s="47" t="str">
        <f t="shared" ca="1" si="75"/>
        <v/>
      </c>
      <c r="AH166" s="47" t="str">
        <f t="shared" ca="1" si="76"/>
        <v/>
      </c>
      <c r="AI166" s="47" t="str">
        <f t="shared" ca="1" si="77"/>
        <v/>
      </c>
      <c r="AJ166" s="47">
        <f t="shared" ca="1" si="78"/>
        <v>0</v>
      </c>
      <c r="AK166" s="47">
        <f t="shared" ca="1" si="84"/>
        <v>20</v>
      </c>
      <c r="AL166" s="47">
        <f t="shared" ca="1" si="79"/>
        <v>0</v>
      </c>
      <c r="AM166" s="47">
        <f t="shared" ca="1" si="85"/>
        <v>19</v>
      </c>
      <c r="AN166" s="47" t="str">
        <f ca="1">IF(OR(AG166&lt;&gt;"",AI166&lt;&gt;""),E166,"")</f>
        <v/>
      </c>
      <c r="AO166" s="47" t="str">
        <f ca="1">IF(OR(AG166&lt;&gt;"",AI166&lt;&gt;""),F166,"")</f>
        <v/>
      </c>
      <c r="AP166" s="38" t="str">
        <f ca="1">IF(OR(AG166&lt;&gt;"",AI166&lt;&gt;""),D166,"")</f>
        <v/>
      </c>
      <c r="AQ166" s="31"/>
    </row>
    <row r="167" spans="3:43" x14ac:dyDescent="0.3">
      <c r="C167" s="35">
        <f ca="1">INDIRECT($AT$3&amp;$AT$4)</f>
        <v>166</v>
      </c>
      <c r="D167" s="37">
        <f ca="1">VLOOKUP(C167,INDIRECT($AT$3&amp;$AT$5),4,FALSE)</f>
        <v>41514</v>
      </c>
      <c r="E167" s="11">
        <f ca="1">VLOOKUP(C167,INDIRECT($AU$3&amp;$AT$5),10,FALSE)</f>
        <v>561.95000000000005</v>
      </c>
      <c r="F167" s="11">
        <f ca="1">VLOOKUP(C167,INDIRECT($AT$3&amp;$AT$5),10,FALSE)</f>
        <v>652.75</v>
      </c>
      <c r="G167" s="41">
        <f t="shared" ca="1" si="59"/>
        <v>0.86089620834929148</v>
      </c>
      <c r="H167" s="41">
        <f t="shared" ca="1" si="60"/>
        <v>0.81084630440392225</v>
      </c>
      <c r="I167" s="43">
        <f t="shared" ca="1" si="61"/>
        <v>2.0770792403211846E-2</v>
      </c>
      <c r="J167" s="41">
        <f t="shared" ca="1" si="86"/>
        <v>0.83161709680713414</v>
      </c>
      <c r="K167" s="41">
        <f t="shared" ca="1" si="87"/>
        <v>0.79007551200071036</v>
      </c>
      <c r="L167" s="45" t="str">
        <f ca="1">IF(C167-1&gt;=$A$2,IF(G167&gt;J167,$A$28,IF(G167&lt;K167,$A$29,"")),"")</f>
        <v>SHORT</v>
      </c>
      <c r="M167" s="48" t="str">
        <f ca="1">IF(C167-1&gt;=$A$2,IF(G167&lt;H167,$A$30,IF(G167&gt;H167,$A$31,"")),"")</f>
        <v>SELL</v>
      </c>
      <c r="N167" s="47">
        <f t="shared" ca="1" si="62"/>
        <v>0</v>
      </c>
      <c r="O167" s="47">
        <f t="shared" ca="1" si="80"/>
        <v>37</v>
      </c>
      <c r="P167" s="47">
        <f t="shared" ca="1" si="63"/>
        <v>1</v>
      </c>
      <c r="Q167" s="47">
        <f t="shared" ca="1" si="81"/>
        <v>77</v>
      </c>
      <c r="R167" s="47" t="str">
        <f t="shared" ca="1" si="64"/>
        <v>SELL</v>
      </c>
      <c r="S167" s="47">
        <f t="shared" ca="1" si="65"/>
        <v>0</v>
      </c>
      <c r="T167" s="47">
        <f t="shared" ca="1" si="66"/>
        <v>1</v>
      </c>
      <c r="U167" s="47">
        <f t="shared" ca="1" si="82"/>
        <v>31</v>
      </c>
      <c r="V167" s="47">
        <f t="shared" ca="1" si="67"/>
        <v>0</v>
      </c>
      <c r="W167" s="47">
        <f t="shared" ca="1" si="83"/>
        <v>79</v>
      </c>
      <c r="X167" s="47" t="str">
        <f t="shared" ca="1" si="68"/>
        <v>SHORT</v>
      </c>
      <c r="Y167" s="47">
        <f t="shared" ca="1" si="69"/>
        <v>0</v>
      </c>
      <c r="Z167" s="47">
        <f ca="1">IF(AND(S167=$A$31,O167&lt;1),0,S167)</f>
        <v>0</v>
      </c>
      <c r="AA167" s="47">
        <f ca="1">IF(AND(Y167=$A$30,U167&lt;1),0,Y167)</f>
        <v>0</v>
      </c>
      <c r="AB167" s="47" t="str">
        <f t="shared" ca="1" si="70"/>
        <v/>
      </c>
      <c r="AC167" s="47" t="str">
        <f t="shared" ca="1" si="71"/>
        <v/>
      </c>
      <c r="AD167" s="47" t="str">
        <f t="shared" ca="1" si="72"/>
        <v/>
      </c>
      <c r="AE167" s="47" t="str">
        <f t="shared" ca="1" si="73"/>
        <v/>
      </c>
      <c r="AF167" s="47" t="str">
        <f t="shared" ca="1" si="74"/>
        <v/>
      </c>
      <c r="AG167" s="47" t="str">
        <f t="shared" ca="1" si="75"/>
        <v/>
      </c>
      <c r="AH167" s="47" t="str">
        <f t="shared" ca="1" si="76"/>
        <v/>
      </c>
      <c r="AI167" s="47" t="str">
        <f t="shared" ca="1" si="77"/>
        <v/>
      </c>
      <c r="AJ167" s="47">
        <f t="shared" ca="1" si="78"/>
        <v>0</v>
      </c>
      <c r="AK167" s="47">
        <f t="shared" ca="1" si="84"/>
        <v>20</v>
      </c>
      <c r="AL167" s="47">
        <f t="shared" ca="1" si="79"/>
        <v>0</v>
      </c>
      <c r="AM167" s="47">
        <f t="shared" ca="1" si="85"/>
        <v>19</v>
      </c>
      <c r="AN167" s="47" t="str">
        <f ca="1">IF(OR(AG167&lt;&gt;"",AI167&lt;&gt;""),E167,"")</f>
        <v/>
      </c>
      <c r="AO167" s="47" t="str">
        <f ca="1">IF(OR(AG167&lt;&gt;"",AI167&lt;&gt;""),F167,"")</f>
        <v/>
      </c>
      <c r="AP167" s="38" t="str">
        <f ca="1">IF(OR(AG167&lt;&gt;"",AI167&lt;&gt;""),D167,"")</f>
        <v/>
      </c>
      <c r="AQ167" s="31"/>
    </row>
    <row r="168" spans="3:43" x14ac:dyDescent="0.3">
      <c r="C168" s="35">
        <f ca="1">INDIRECT($AT$3&amp;$AT$4)</f>
        <v>167</v>
      </c>
      <c r="D168" s="37">
        <f ca="1">VLOOKUP(C168,INDIRECT($AT$3&amp;$AT$5),4,FALSE)</f>
        <v>41515</v>
      </c>
      <c r="E168" s="11">
        <f ca="1">VLOOKUP(C168,INDIRECT($AU$3&amp;$AT$5),10,FALSE)</f>
        <v>572.04999999999995</v>
      </c>
      <c r="F168" s="11">
        <f ca="1">VLOOKUP(C168,INDIRECT($AT$3&amp;$AT$5),10,FALSE)</f>
        <v>695.5</v>
      </c>
      <c r="G168" s="41">
        <f t="shared" ca="1" si="59"/>
        <v>0.82250179726815231</v>
      </c>
      <c r="H168" s="41">
        <f t="shared" ca="1" si="60"/>
        <v>0.81350765359403998</v>
      </c>
      <c r="I168" s="43">
        <f t="shared" ca="1" si="61"/>
        <v>2.0341837940334298E-2</v>
      </c>
      <c r="J168" s="41">
        <f t="shared" ca="1" si="86"/>
        <v>0.83384949153437427</v>
      </c>
      <c r="K168" s="41">
        <f t="shared" ca="1" si="87"/>
        <v>0.7931658156537057</v>
      </c>
      <c r="L168" s="45" t="str">
        <f ca="1">IF(C168-1&gt;=$A$2,IF(G168&gt;J168,$A$28,IF(G168&lt;K168,$A$29,"")),"")</f>
        <v/>
      </c>
      <c r="M168" s="48" t="str">
        <f ca="1">IF(C168-1&gt;=$A$2,IF(G168&lt;H168,$A$30,IF(G168&gt;H168,$A$31,"")),"")</f>
        <v>SELL</v>
      </c>
      <c r="N168" s="47">
        <f t="shared" ca="1" si="62"/>
        <v>0</v>
      </c>
      <c r="O168" s="47">
        <f t="shared" ca="1" si="80"/>
        <v>37</v>
      </c>
      <c r="P168" s="47">
        <f t="shared" ca="1" si="63"/>
        <v>1</v>
      </c>
      <c r="Q168" s="47">
        <f t="shared" ca="1" si="81"/>
        <v>78</v>
      </c>
      <c r="R168" s="47" t="str">
        <f t="shared" ca="1" si="64"/>
        <v>SELL</v>
      </c>
      <c r="S168" s="47">
        <f t="shared" ca="1" si="65"/>
        <v>0</v>
      </c>
      <c r="T168" s="47">
        <f t="shared" ca="1" si="66"/>
        <v>0</v>
      </c>
      <c r="U168" s="47">
        <f t="shared" ca="1" si="82"/>
        <v>31</v>
      </c>
      <c r="V168" s="47">
        <f t="shared" ca="1" si="67"/>
        <v>0</v>
      </c>
      <c r="W168" s="47">
        <f t="shared" ca="1" si="83"/>
        <v>79</v>
      </c>
      <c r="X168" s="47" t="str">
        <f t="shared" ca="1" si="68"/>
        <v>SHORT</v>
      </c>
      <c r="Y168" s="47">
        <f t="shared" ca="1" si="69"/>
        <v>0</v>
      </c>
      <c r="Z168" s="47">
        <f ca="1">IF(AND(S168=$A$31,O168&lt;1),0,S168)</f>
        <v>0</v>
      </c>
      <c r="AA168" s="47">
        <f ca="1">IF(AND(Y168=$A$30,U168&lt;1),0,Y168)</f>
        <v>0</v>
      </c>
      <c r="AB168" s="47" t="str">
        <f t="shared" ca="1" si="70"/>
        <v/>
      </c>
      <c r="AC168" s="47" t="str">
        <f t="shared" ca="1" si="71"/>
        <v/>
      </c>
      <c r="AD168" s="47" t="str">
        <f t="shared" ca="1" si="72"/>
        <v/>
      </c>
      <c r="AE168" s="47" t="str">
        <f t="shared" ca="1" si="73"/>
        <v/>
      </c>
      <c r="AF168" s="47" t="str">
        <f t="shared" ca="1" si="74"/>
        <v/>
      </c>
      <c r="AG168" s="47" t="str">
        <f t="shared" ca="1" si="75"/>
        <v/>
      </c>
      <c r="AH168" s="47" t="str">
        <f t="shared" ca="1" si="76"/>
        <v/>
      </c>
      <c r="AI168" s="47" t="str">
        <f t="shared" ca="1" si="77"/>
        <v/>
      </c>
      <c r="AJ168" s="47">
        <f t="shared" ca="1" si="78"/>
        <v>0</v>
      </c>
      <c r="AK168" s="47">
        <f t="shared" ca="1" si="84"/>
        <v>20</v>
      </c>
      <c r="AL168" s="47">
        <f t="shared" ca="1" si="79"/>
        <v>0</v>
      </c>
      <c r="AM168" s="47">
        <f t="shared" ca="1" si="85"/>
        <v>19</v>
      </c>
      <c r="AN168" s="47" t="str">
        <f ca="1">IF(OR(AG168&lt;&gt;"",AI168&lt;&gt;""),E168,"")</f>
        <v/>
      </c>
      <c r="AO168" s="47" t="str">
        <f ca="1">IF(OR(AG168&lt;&gt;"",AI168&lt;&gt;""),F168,"")</f>
        <v/>
      </c>
      <c r="AP168" s="38" t="str">
        <f ca="1">IF(OR(AG168&lt;&gt;"",AI168&lt;&gt;""),D168,"")</f>
        <v/>
      </c>
      <c r="AQ168" s="31"/>
    </row>
    <row r="169" spans="3:43" x14ac:dyDescent="0.3">
      <c r="C169" s="35">
        <f ca="1">INDIRECT($AT$3&amp;$AT$4)</f>
        <v>168</v>
      </c>
      <c r="D169" s="37">
        <f ca="1">VLOOKUP(C169,INDIRECT($AT$3&amp;$AT$5),4,FALSE)</f>
        <v>41516</v>
      </c>
      <c r="E169" s="11">
        <f ca="1">VLOOKUP(C169,INDIRECT($AU$3&amp;$AT$5),10,FALSE)</f>
        <v>594</v>
      </c>
      <c r="F169" s="11">
        <f ca="1">VLOOKUP(C169,INDIRECT($AT$3&amp;$AT$5),10,FALSE)</f>
        <v>718.65</v>
      </c>
      <c r="G169" s="41">
        <f t="shared" ca="1" si="59"/>
        <v>0.82654978083907327</v>
      </c>
      <c r="H169" s="41">
        <f t="shared" ca="1" si="60"/>
        <v>0.816490589395795</v>
      </c>
      <c r="I169" s="43">
        <f t="shared" ca="1" si="61"/>
        <v>1.9786134997375499E-2</v>
      </c>
      <c r="J169" s="41">
        <f t="shared" ca="1" si="86"/>
        <v>0.83627672439317047</v>
      </c>
      <c r="K169" s="41">
        <f t="shared" ca="1" si="87"/>
        <v>0.79670445439841953</v>
      </c>
      <c r="L169" s="45" t="str">
        <f ca="1">IF(C169-1&gt;=$A$2,IF(G169&gt;J169,$A$28,IF(G169&lt;K169,$A$29,"")),"")</f>
        <v/>
      </c>
      <c r="M169" s="48" t="str">
        <f ca="1">IF(C169-1&gt;=$A$2,IF(G169&lt;H169,$A$30,IF(G169&gt;H169,$A$31,"")),"")</f>
        <v>SELL</v>
      </c>
      <c r="N169" s="47">
        <f t="shared" ca="1" si="62"/>
        <v>0</v>
      </c>
      <c r="O169" s="47">
        <f t="shared" ca="1" si="80"/>
        <v>37</v>
      </c>
      <c r="P169" s="47">
        <f t="shared" ca="1" si="63"/>
        <v>1</v>
      </c>
      <c r="Q169" s="47">
        <f t="shared" ca="1" si="81"/>
        <v>79</v>
      </c>
      <c r="R169" s="47" t="str">
        <f t="shared" ca="1" si="64"/>
        <v>SELL</v>
      </c>
      <c r="S169" s="47">
        <f t="shared" ca="1" si="65"/>
        <v>0</v>
      </c>
      <c r="T169" s="47">
        <f t="shared" ca="1" si="66"/>
        <v>0</v>
      </c>
      <c r="U169" s="47">
        <f t="shared" ca="1" si="82"/>
        <v>31</v>
      </c>
      <c r="V169" s="47">
        <f t="shared" ca="1" si="67"/>
        <v>0</v>
      </c>
      <c r="W169" s="47">
        <f t="shared" ca="1" si="83"/>
        <v>79</v>
      </c>
      <c r="X169" s="47" t="str">
        <f t="shared" ca="1" si="68"/>
        <v>SHORT</v>
      </c>
      <c r="Y169" s="47">
        <f t="shared" ca="1" si="69"/>
        <v>0</v>
      </c>
      <c r="Z169" s="47">
        <f ca="1">IF(AND(S169=$A$31,O169&lt;1),0,S169)</f>
        <v>0</v>
      </c>
      <c r="AA169" s="47">
        <f ca="1">IF(AND(Y169=$A$30,U169&lt;1),0,Y169)</f>
        <v>0</v>
      </c>
      <c r="AB169" s="47" t="str">
        <f t="shared" ca="1" si="70"/>
        <v/>
      </c>
      <c r="AC169" s="47" t="str">
        <f t="shared" ca="1" si="71"/>
        <v/>
      </c>
      <c r="AD169" s="47" t="str">
        <f t="shared" ca="1" si="72"/>
        <v/>
      </c>
      <c r="AE169" s="47" t="str">
        <f t="shared" ca="1" si="73"/>
        <v/>
      </c>
      <c r="AF169" s="47" t="str">
        <f t="shared" ca="1" si="74"/>
        <v/>
      </c>
      <c r="AG169" s="47" t="str">
        <f t="shared" ca="1" si="75"/>
        <v/>
      </c>
      <c r="AH169" s="47" t="str">
        <f t="shared" ca="1" si="76"/>
        <v/>
      </c>
      <c r="AI169" s="47" t="str">
        <f t="shared" ca="1" si="77"/>
        <v/>
      </c>
      <c r="AJ169" s="47">
        <f t="shared" ca="1" si="78"/>
        <v>0</v>
      </c>
      <c r="AK169" s="47">
        <f t="shared" ca="1" si="84"/>
        <v>20</v>
      </c>
      <c r="AL169" s="47">
        <f t="shared" ca="1" si="79"/>
        <v>0</v>
      </c>
      <c r="AM169" s="47">
        <f t="shared" ca="1" si="85"/>
        <v>19</v>
      </c>
      <c r="AN169" s="47" t="str">
        <f ca="1">IF(OR(AG169&lt;&gt;"",AI169&lt;&gt;""),E169,"")</f>
        <v/>
      </c>
      <c r="AO169" s="47" t="str">
        <f ca="1">IF(OR(AG169&lt;&gt;"",AI169&lt;&gt;""),F169,"")</f>
        <v/>
      </c>
      <c r="AP169" s="38" t="str">
        <f ca="1">IF(OR(AG169&lt;&gt;"",AI169&lt;&gt;""),D169,"")</f>
        <v/>
      </c>
      <c r="AQ169" s="31"/>
    </row>
    <row r="170" spans="3:43" x14ac:dyDescent="0.3">
      <c r="C170" s="35">
        <f ca="1">INDIRECT($AT$3&amp;$AT$4)</f>
        <v>169</v>
      </c>
      <c r="D170" s="37">
        <f ca="1">VLOOKUP(C170,INDIRECT($AT$3&amp;$AT$5),4,FALSE)</f>
        <v>41519</v>
      </c>
      <c r="E170" s="11">
        <f ca="1">VLOOKUP(C170,INDIRECT($AU$3&amp;$AT$5),10,FALSE)</f>
        <v>589.5</v>
      </c>
      <c r="F170" s="11">
        <f ca="1">VLOOKUP(C170,INDIRECT($AT$3&amp;$AT$5),10,FALSE)</f>
        <v>738.4</v>
      </c>
      <c r="G170" s="41">
        <f t="shared" ca="1" si="59"/>
        <v>0.79834777898158182</v>
      </c>
      <c r="H170" s="41">
        <f t="shared" ca="1" si="60"/>
        <v>0.81682842643739306</v>
      </c>
      <c r="I170" s="43">
        <f t="shared" ca="1" si="61"/>
        <v>1.9402975859796907E-2</v>
      </c>
      <c r="J170" s="41">
        <f t="shared" ca="1" si="86"/>
        <v>0.83623140229718995</v>
      </c>
      <c r="K170" s="41">
        <f t="shared" ca="1" si="87"/>
        <v>0.79742545057759617</v>
      </c>
      <c r="L170" s="45" t="str">
        <f ca="1">IF(C170-1&gt;=$A$2,IF(G170&gt;J170,$A$28,IF(G170&lt;K170,$A$29,"")),"")</f>
        <v/>
      </c>
      <c r="M170" s="48" t="str">
        <f ca="1">IF(C170-1&gt;=$A$2,IF(G170&lt;H170,$A$30,IF(G170&gt;H170,$A$31,"")),"")</f>
        <v>COVER</v>
      </c>
      <c r="N170" s="47">
        <f t="shared" ca="1" si="62"/>
        <v>0</v>
      </c>
      <c r="O170" s="47">
        <f t="shared" ca="1" si="80"/>
        <v>37</v>
      </c>
      <c r="P170" s="47">
        <f t="shared" ca="1" si="63"/>
        <v>0</v>
      </c>
      <c r="Q170" s="47">
        <f t="shared" ca="1" si="81"/>
        <v>79</v>
      </c>
      <c r="R170" s="47" t="str">
        <f t="shared" ca="1" si="64"/>
        <v>SELL</v>
      </c>
      <c r="S170" s="47">
        <f t="shared" ca="1" si="65"/>
        <v>0</v>
      </c>
      <c r="T170" s="47">
        <f t="shared" ca="1" si="66"/>
        <v>0</v>
      </c>
      <c r="U170" s="47">
        <f t="shared" ca="1" si="82"/>
        <v>31</v>
      </c>
      <c r="V170" s="47">
        <f t="shared" ca="1" si="67"/>
        <v>1</v>
      </c>
      <c r="W170" s="47">
        <f t="shared" ca="1" si="83"/>
        <v>80</v>
      </c>
      <c r="X170" s="47" t="str">
        <f t="shared" ca="1" si="68"/>
        <v>COVER</v>
      </c>
      <c r="Y170" s="47" t="str">
        <f t="shared" ca="1" si="69"/>
        <v>COVER</v>
      </c>
      <c r="Z170" s="47">
        <f ca="1">IF(AND(S170=$A$31,O170&lt;1),0,S170)</f>
        <v>0</v>
      </c>
      <c r="AA170" s="47" t="str">
        <f ca="1">IF(AND(Y170=$A$30,U170&lt;1),0,Y170)</f>
        <v>COVER</v>
      </c>
      <c r="AB170" s="47" t="str">
        <f t="shared" ca="1" si="70"/>
        <v/>
      </c>
      <c r="AC170" s="47" t="str">
        <f t="shared" ca="1" si="71"/>
        <v/>
      </c>
      <c r="AD170" s="47" t="str">
        <f t="shared" ca="1" si="72"/>
        <v/>
      </c>
      <c r="AE170" s="47" t="str">
        <f t="shared" ca="1" si="73"/>
        <v>COVER</v>
      </c>
      <c r="AF170" s="47" t="str">
        <f t="shared" ca="1" si="74"/>
        <v/>
      </c>
      <c r="AG170" s="47" t="str">
        <f t="shared" ca="1" si="75"/>
        <v/>
      </c>
      <c r="AH170" s="47">
        <f t="shared" ca="1" si="76"/>
        <v>20</v>
      </c>
      <c r="AI170" s="47" t="str">
        <f t="shared" ca="1" si="77"/>
        <v>COVER</v>
      </c>
      <c r="AJ170" s="47">
        <f t="shared" ca="1" si="78"/>
        <v>0</v>
      </c>
      <c r="AK170" s="47">
        <f t="shared" ca="1" si="84"/>
        <v>20</v>
      </c>
      <c r="AL170" s="47">
        <f t="shared" ca="1" si="79"/>
        <v>1</v>
      </c>
      <c r="AM170" s="47">
        <f t="shared" ca="1" si="85"/>
        <v>20</v>
      </c>
      <c r="AN170" s="47">
        <f ca="1">IF(OR(AG170&lt;&gt;"",AI170&lt;&gt;""),E170,"")</f>
        <v>589.5</v>
      </c>
      <c r="AO170" s="47">
        <f ca="1">IF(OR(AG170&lt;&gt;"",AI170&lt;&gt;""),F170,"")</f>
        <v>738.4</v>
      </c>
      <c r="AP170" s="38">
        <f ca="1">IF(OR(AG170&lt;&gt;"",AI170&lt;&gt;""),D170,"")</f>
        <v>41519</v>
      </c>
      <c r="AQ170" s="31"/>
    </row>
    <row r="171" spans="3:43" x14ac:dyDescent="0.3">
      <c r="C171" s="35">
        <f ca="1">INDIRECT($AT$3&amp;$AT$4)</f>
        <v>170</v>
      </c>
      <c r="D171" s="37">
        <f ca="1">VLOOKUP(C171,INDIRECT($AT$3&amp;$AT$5),4,FALSE)</f>
        <v>41520</v>
      </c>
      <c r="E171" s="11">
        <f ca="1">VLOOKUP(C171,INDIRECT($AU$3&amp;$AT$5),10,FALSE)</f>
        <v>562.54999999999995</v>
      </c>
      <c r="F171" s="11">
        <f ca="1">VLOOKUP(C171,INDIRECT($AT$3&amp;$AT$5),10,FALSE)</f>
        <v>702.35</v>
      </c>
      <c r="G171" s="41">
        <f t="shared" ca="1" si="59"/>
        <v>0.80095394034313372</v>
      </c>
      <c r="H171" s="41">
        <f t="shared" ca="1" si="60"/>
        <v>0.81640746935294572</v>
      </c>
      <c r="I171" s="43">
        <f t="shared" ca="1" si="61"/>
        <v>1.972712814106347E-2</v>
      </c>
      <c r="J171" s="41">
        <f t="shared" ca="1" si="86"/>
        <v>0.8361345974940092</v>
      </c>
      <c r="K171" s="41">
        <f t="shared" ca="1" si="87"/>
        <v>0.79668034121188225</v>
      </c>
      <c r="L171" s="45" t="str">
        <f ca="1">IF(C171-1&gt;=$A$2,IF(G171&gt;J171,$A$28,IF(G171&lt;K171,$A$29,"")),"")</f>
        <v/>
      </c>
      <c r="M171" s="48" t="str">
        <f ca="1">IF(C171-1&gt;=$A$2,IF(G171&lt;H171,$A$30,IF(G171&gt;H171,$A$31,"")),"")</f>
        <v>COVER</v>
      </c>
      <c r="N171" s="47">
        <f t="shared" ca="1" si="62"/>
        <v>0</v>
      </c>
      <c r="O171" s="47">
        <f t="shared" ca="1" si="80"/>
        <v>37</v>
      </c>
      <c r="P171" s="47">
        <f t="shared" ca="1" si="63"/>
        <v>0</v>
      </c>
      <c r="Q171" s="47">
        <f t="shared" ca="1" si="81"/>
        <v>79</v>
      </c>
      <c r="R171" s="47" t="str">
        <f t="shared" ca="1" si="64"/>
        <v>SELL</v>
      </c>
      <c r="S171" s="47">
        <f t="shared" ca="1" si="65"/>
        <v>0</v>
      </c>
      <c r="T171" s="47">
        <f t="shared" ca="1" si="66"/>
        <v>0</v>
      </c>
      <c r="U171" s="47">
        <f t="shared" ca="1" si="82"/>
        <v>31</v>
      </c>
      <c r="V171" s="47">
        <f t="shared" ca="1" si="67"/>
        <v>1</v>
      </c>
      <c r="W171" s="47">
        <f t="shared" ca="1" si="83"/>
        <v>81</v>
      </c>
      <c r="X171" s="47" t="str">
        <f t="shared" ca="1" si="68"/>
        <v>COVER</v>
      </c>
      <c r="Y171" s="47">
        <f t="shared" ca="1" si="69"/>
        <v>0</v>
      </c>
      <c r="Z171" s="47">
        <f ca="1">IF(AND(S171=$A$31,O171&lt;1),0,S171)</f>
        <v>0</v>
      </c>
      <c r="AA171" s="47">
        <f ca="1">IF(AND(Y171=$A$30,U171&lt;1),0,Y171)</f>
        <v>0</v>
      </c>
      <c r="AB171" s="47" t="str">
        <f t="shared" ca="1" si="70"/>
        <v/>
      </c>
      <c r="AC171" s="47" t="str">
        <f t="shared" ca="1" si="71"/>
        <v/>
      </c>
      <c r="AD171" s="47" t="str">
        <f t="shared" ca="1" si="72"/>
        <v/>
      </c>
      <c r="AE171" s="47" t="str">
        <f t="shared" ca="1" si="73"/>
        <v/>
      </c>
      <c r="AF171" s="47" t="str">
        <f t="shared" ca="1" si="74"/>
        <v/>
      </c>
      <c r="AG171" s="47" t="str">
        <f t="shared" ca="1" si="75"/>
        <v/>
      </c>
      <c r="AH171" s="47" t="str">
        <f t="shared" ca="1" si="76"/>
        <v/>
      </c>
      <c r="AI171" s="47" t="str">
        <f t="shared" ca="1" si="77"/>
        <v/>
      </c>
      <c r="AJ171" s="47">
        <f t="shared" ca="1" si="78"/>
        <v>0</v>
      </c>
      <c r="AK171" s="47">
        <f t="shared" ca="1" si="84"/>
        <v>20</v>
      </c>
      <c r="AL171" s="47">
        <f t="shared" ca="1" si="79"/>
        <v>0</v>
      </c>
      <c r="AM171" s="47">
        <f t="shared" ca="1" si="85"/>
        <v>20</v>
      </c>
      <c r="AN171" s="47" t="str">
        <f ca="1">IF(OR(AG171&lt;&gt;"",AI171&lt;&gt;""),E171,"")</f>
        <v/>
      </c>
      <c r="AO171" s="47" t="str">
        <f ca="1">IF(OR(AG171&lt;&gt;"",AI171&lt;&gt;""),F171,"")</f>
        <v/>
      </c>
      <c r="AP171" s="38" t="str">
        <f ca="1">IF(OR(AG171&lt;&gt;"",AI171&lt;&gt;""),D171,"")</f>
        <v/>
      </c>
      <c r="AQ171" s="31"/>
    </row>
    <row r="172" spans="3:43" x14ac:dyDescent="0.3">
      <c r="C172" s="35">
        <f ca="1">INDIRECT($AT$3&amp;$AT$4)</f>
        <v>171</v>
      </c>
      <c r="D172" s="37">
        <f ca="1">VLOOKUP(C172,INDIRECT($AT$3&amp;$AT$5),4,FALSE)</f>
        <v>41521</v>
      </c>
      <c r="E172" s="11">
        <f ca="1">VLOOKUP(C172,INDIRECT($AU$3&amp;$AT$5),10,FALSE)</f>
        <v>564.04999999999995</v>
      </c>
      <c r="F172" s="11">
        <f ca="1">VLOOKUP(C172,INDIRECT($AT$3&amp;$AT$5),10,FALSE)</f>
        <v>709.5</v>
      </c>
      <c r="G172" s="41">
        <f t="shared" ca="1" si="59"/>
        <v>0.79499647639182514</v>
      </c>
      <c r="H172" s="41">
        <f t="shared" ca="1" si="60"/>
        <v>0.81650263388741107</v>
      </c>
      <c r="I172" s="43">
        <f t="shared" ca="1" si="61"/>
        <v>1.9609206247592506E-2</v>
      </c>
      <c r="J172" s="41">
        <f t="shared" ca="1" si="86"/>
        <v>0.83611184013500361</v>
      </c>
      <c r="K172" s="41">
        <f t="shared" ca="1" si="87"/>
        <v>0.79689342763981852</v>
      </c>
      <c r="L172" s="45" t="str">
        <f ca="1">IF(C172-1&gt;=$A$2,IF(G172&gt;J172,$A$28,IF(G172&lt;K172,$A$29,"")),"")</f>
        <v>BUY</v>
      </c>
      <c r="M172" s="48" t="str">
        <f ca="1">IF(C172-1&gt;=$A$2,IF(G172&lt;H172,$A$30,IF(G172&gt;H172,$A$31,"")),"")</f>
        <v>COVER</v>
      </c>
      <c r="N172" s="47">
        <f t="shared" ca="1" si="62"/>
        <v>1</v>
      </c>
      <c r="O172" s="47">
        <f t="shared" ca="1" si="80"/>
        <v>38</v>
      </c>
      <c r="P172" s="47">
        <f t="shared" ca="1" si="63"/>
        <v>0</v>
      </c>
      <c r="Q172" s="47">
        <f t="shared" ca="1" si="81"/>
        <v>79</v>
      </c>
      <c r="R172" s="47" t="str">
        <f t="shared" ca="1" si="64"/>
        <v>BUY</v>
      </c>
      <c r="S172" s="47" t="str">
        <f t="shared" ca="1" si="65"/>
        <v>BUY</v>
      </c>
      <c r="T172" s="47">
        <f t="shared" ca="1" si="66"/>
        <v>0</v>
      </c>
      <c r="U172" s="47">
        <f t="shared" ca="1" si="82"/>
        <v>31</v>
      </c>
      <c r="V172" s="47">
        <f t="shared" ca="1" si="67"/>
        <v>1</v>
      </c>
      <c r="W172" s="47">
        <f t="shared" ca="1" si="83"/>
        <v>82</v>
      </c>
      <c r="X172" s="47" t="str">
        <f t="shared" ca="1" si="68"/>
        <v>COVER</v>
      </c>
      <c r="Y172" s="47">
        <f t="shared" ca="1" si="69"/>
        <v>0</v>
      </c>
      <c r="Z172" s="47" t="str">
        <f ca="1">IF(AND(S172=$A$31,O172&lt;1),0,S172)</f>
        <v>BUY</v>
      </c>
      <c r="AA172" s="47">
        <f ca="1">IF(AND(Y172=$A$30,U172&lt;1),0,Y172)</f>
        <v>0</v>
      </c>
      <c r="AB172" s="47" t="str">
        <f t="shared" ca="1" si="70"/>
        <v>BUY</v>
      </c>
      <c r="AC172" s="47" t="str">
        <f t="shared" ca="1" si="71"/>
        <v/>
      </c>
      <c r="AD172" s="47" t="str">
        <f t="shared" ca="1" si="72"/>
        <v/>
      </c>
      <c r="AE172" s="47" t="str">
        <f t="shared" ca="1" si="73"/>
        <v/>
      </c>
      <c r="AF172" s="47">
        <f t="shared" ca="1" si="74"/>
        <v>21</v>
      </c>
      <c r="AG172" s="47" t="str">
        <f t="shared" ca="1" si="75"/>
        <v>BUY</v>
      </c>
      <c r="AH172" s="47" t="str">
        <f t="shared" ca="1" si="76"/>
        <v/>
      </c>
      <c r="AI172" s="47" t="str">
        <f t="shared" ca="1" si="77"/>
        <v/>
      </c>
      <c r="AJ172" s="47">
        <f t="shared" ca="1" si="78"/>
        <v>1</v>
      </c>
      <c r="AK172" s="47">
        <f t="shared" ca="1" si="84"/>
        <v>21</v>
      </c>
      <c r="AL172" s="47">
        <f t="shared" ca="1" si="79"/>
        <v>0</v>
      </c>
      <c r="AM172" s="47">
        <f t="shared" ca="1" si="85"/>
        <v>20</v>
      </c>
      <c r="AN172" s="47">
        <f ca="1">IF(OR(AG172&lt;&gt;"",AI172&lt;&gt;""),E172,"")</f>
        <v>564.04999999999995</v>
      </c>
      <c r="AO172" s="47">
        <f ca="1">IF(OR(AG172&lt;&gt;"",AI172&lt;&gt;""),F172,"")</f>
        <v>709.5</v>
      </c>
      <c r="AP172" s="38">
        <f ca="1">IF(OR(AG172&lt;&gt;"",AI172&lt;&gt;""),D172,"")</f>
        <v>41521</v>
      </c>
      <c r="AQ172" s="31"/>
    </row>
    <row r="173" spans="3:43" x14ac:dyDescent="0.3">
      <c r="C173" s="35">
        <f ca="1">INDIRECT($AT$3&amp;$AT$4)</f>
        <v>172</v>
      </c>
      <c r="D173" s="37">
        <f ca="1">VLOOKUP(C173,INDIRECT($AT$3&amp;$AT$5),4,FALSE)</f>
        <v>41522</v>
      </c>
      <c r="E173" s="11">
        <f ca="1">VLOOKUP(C173,INDIRECT($AU$3&amp;$AT$5),10,FALSE)</f>
        <v>609.5</v>
      </c>
      <c r="F173" s="11">
        <f ca="1">VLOOKUP(C173,INDIRECT($AT$3&amp;$AT$5),10,FALSE)</f>
        <v>750.4</v>
      </c>
      <c r="G173" s="41">
        <f t="shared" ca="1" si="59"/>
        <v>0.81223347547974412</v>
      </c>
      <c r="H173" s="41">
        <f t="shared" ca="1" si="60"/>
        <v>0.81772869919595048</v>
      </c>
      <c r="I173" s="43">
        <f t="shared" ca="1" si="61"/>
        <v>1.8828605338836832E-2</v>
      </c>
      <c r="J173" s="41">
        <f t="shared" ca="1" si="86"/>
        <v>0.83655730453478727</v>
      </c>
      <c r="K173" s="41">
        <f t="shared" ca="1" si="87"/>
        <v>0.79890009385711369</v>
      </c>
      <c r="L173" s="45" t="str">
        <f ca="1">IF(C173-1&gt;=$A$2,IF(G173&gt;J173,$A$28,IF(G173&lt;K173,$A$29,"")),"")</f>
        <v/>
      </c>
      <c r="M173" s="48" t="str">
        <f ca="1">IF(C173-1&gt;=$A$2,IF(G173&lt;H173,$A$30,IF(G173&gt;H173,$A$31,"")),"")</f>
        <v>COVER</v>
      </c>
      <c r="N173" s="47">
        <f t="shared" ca="1" si="62"/>
        <v>0</v>
      </c>
      <c r="O173" s="47">
        <f t="shared" ca="1" si="80"/>
        <v>38</v>
      </c>
      <c r="P173" s="47">
        <f t="shared" ca="1" si="63"/>
        <v>0</v>
      </c>
      <c r="Q173" s="47">
        <f t="shared" ca="1" si="81"/>
        <v>79</v>
      </c>
      <c r="R173" s="47" t="str">
        <f t="shared" ca="1" si="64"/>
        <v>BUY</v>
      </c>
      <c r="S173" s="47">
        <f t="shared" ca="1" si="65"/>
        <v>0</v>
      </c>
      <c r="T173" s="47">
        <f t="shared" ca="1" si="66"/>
        <v>0</v>
      </c>
      <c r="U173" s="47">
        <f t="shared" ca="1" si="82"/>
        <v>31</v>
      </c>
      <c r="V173" s="47">
        <f t="shared" ca="1" si="67"/>
        <v>1</v>
      </c>
      <c r="W173" s="47">
        <f t="shared" ca="1" si="83"/>
        <v>83</v>
      </c>
      <c r="X173" s="47" t="str">
        <f t="shared" ca="1" si="68"/>
        <v>COVER</v>
      </c>
      <c r="Y173" s="47">
        <f t="shared" ca="1" si="69"/>
        <v>0</v>
      </c>
      <c r="Z173" s="47">
        <f ca="1">IF(AND(S173=$A$31,O173&lt;1),0,S173)</f>
        <v>0</v>
      </c>
      <c r="AA173" s="47">
        <f ca="1">IF(AND(Y173=$A$30,U173&lt;1),0,Y173)</f>
        <v>0</v>
      </c>
      <c r="AB173" s="47" t="str">
        <f t="shared" ca="1" si="70"/>
        <v/>
      </c>
      <c r="AC173" s="47" t="str">
        <f t="shared" ca="1" si="71"/>
        <v/>
      </c>
      <c r="AD173" s="47" t="str">
        <f t="shared" ca="1" si="72"/>
        <v/>
      </c>
      <c r="AE173" s="47" t="str">
        <f t="shared" ca="1" si="73"/>
        <v/>
      </c>
      <c r="AF173" s="47" t="str">
        <f t="shared" ca="1" si="74"/>
        <v/>
      </c>
      <c r="AG173" s="47" t="str">
        <f t="shared" ca="1" si="75"/>
        <v/>
      </c>
      <c r="AH173" s="47" t="str">
        <f t="shared" ca="1" si="76"/>
        <v/>
      </c>
      <c r="AI173" s="47" t="str">
        <f t="shared" ca="1" si="77"/>
        <v/>
      </c>
      <c r="AJ173" s="47">
        <f t="shared" ca="1" si="78"/>
        <v>0</v>
      </c>
      <c r="AK173" s="47">
        <f t="shared" ca="1" si="84"/>
        <v>21</v>
      </c>
      <c r="AL173" s="47">
        <f t="shared" ca="1" si="79"/>
        <v>0</v>
      </c>
      <c r="AM173" s="47">
        <f t="shared" ca="1" si="85"/>
        <v>20</v>
      </c>
      <c r="AN173" s="47" t="str">
        <f ca="1">IF(OR(AG173&lt;&gt;"",AI173&lt;&gt;""),E173,"")</f>
        <v/>
      </c>
      <c r="AO173" s="47" t="str">
        <f ca="1">IF(OR(AG173&lt;&gt;"",AI173&lt;&gt;""),F173,"")</f>
        <v/>
      </c>
      <c r="AP173" s="38" t="str">
        <f ca="1">IF(OR(AG173&lt;&gt;"",AI173&lt;&gt;""),D173,"")</f>
        <v/>
      </c>
      <c r="AQ173" s="31"/>
    </row>
    <row r="174" spans="3:43" x14ac:dyDescent="0.3">
      <c r="C174" s="35">
        <f ca="1">INDIRECT($AT$3&amp;$AT$4)</f>
        <v>173</v>
      </c>
      <c r="D174" s="37">
        <f ca="1">VLOOKUP(C174,INDIRECT($AT$3&amp;$AT$5),4,FALSE)</f>
        <v>41523</v>
      </c>
      <c r="E174" s="11">
        <f ca="1">VLOOKUP(C174,INDIRECT($AU$3&amp;$AT$5),10,FALSE)</f>
        <v>616.20000000000005</v>
      </c>
      <c r="F174" s="11">
        <f ca="1">VLOOKUP(C174,INDIRECT($AT$3&amp;$AT$5),10,FALSE)</f>
        <v>760.85</v>
      </c>
      <c r="G174" s="41">
        <f t="shared" ca="1" si="59"/>
        <v>0.80988368272327005</v>
      </c>
      <c r="H174" s="41">
        <f t="shared" ca="1" si="60"/>
        <v>0.81670991352348454</v>
      </c>
      <c r="I174" s="43">
        <f t="shared" ca="1" si="61"/>
        <v>1.8962898136440538E-2</v>
      </c>
      <c r="J174" s="41">
        <f t="shared" ca="1" si="86"/>
        <v>0.83567281165992513</v>
      </c>
      <c r="K174" s="41">
        <f t="shared" ca="1" si="87"/>
        <v>0.79774701538704396</v>
      </c>
      <c r="L174" s="45" t="str">
        <f ca="1">IF(C174-1&gt;=$A$2,IF(G174&gt;J174,$A$28,IF(G174&lt;K174,$A$29,"")),"")</f>
        <v/>
      </c>
      <c r="M174" s="48" t="str">
        <f ca="1">IF(C174-1&gt;=$A$2,IF(G174&lt;H174,$A$30,IF(G174&gt;H174,$A$31,"")),"")</f>
        <v>COVER</v>
      </c>
      <c r="N174" s="47">
        <f t="shared" ca="1" si="62"/>
        <v>0</v>
      </c>
      <c r="O174" s="47">
        <f t="shared" ca="1" si="80"/>
        <v>38</v>
      </c>
      <c r="P174" s="47">
        <f t="shared" ca="1" si="63"/>
        <v>0</v>
      </c>
      <c r="Q174" s="47">
        <f t="shared" ca="1" si="81"/>
        <v>79</v>
      </c>
      <c r="R174" s="47" t="str">
        <f t="shared" ca="1" si="64"/>
        <v>BUY</v>
      </c>
      <c r="S174" s="47">
        <f t="shared" ca="1" si="65"/>
        <v>0</v>
      </c>
      <c r="T174" s="47">
        <f t="shared" ca="1" si="66"/>
        <v>0</v>
      </c>
      <c r="U174" s="47">
        <f t="shared" ca="1" si="82"/>
        <v>31</v>
      </c>
      <c r="V174" s="47">
        <f t="shared" ca="1" si="67"/>
        <v>1</v>
      </c>
      <c r="W174" s="47">
        <f t="shared" ca="1" si="83"/>
        <v>84</v>
      </c>
      <c r="X174" s="47" t="str">
        <f t="shared" ca="1" si="68"/>
        <v>COVER</v>
      </c>
      <c r="Y174" s="47">
        <f t="shared" ca="1" si="69"/>
        <v>0</v>
      </c>
      <c r="Z174" s="47">
        <f ca="1">IF(AND(S174=$A$31,O174&lt;1),0,S174)</f>
        <v>0</v>
      </c>
      <c r="AA174" s="47">
        <f ca="1">IF(AND(Y174=$A$30,U174&lt;1),0,Y174)</f>
        <v>0</v>
      </c>
      <c r="AB174" s="47" t="str">
        <f t="shared" ca="1" si="70"/>
        <v/>
      </c>
      <c r="AC174" s="47" t="str">
        <f t="shared" ca="1" si="71"/>
        <v/>
      </c>
      <c r="AD174" s="47" t="str">
        <f t="shared" ca="1" si="72"/>
        <v/>
      </c>
      <c r="AE174" s="47" t="str">
        <f t="shared" ca="1" si="73"/>
        <v/>
      </c>
      <c r="AF174" s="47" t="str">
        <f t="shared" ca="1" si="74"/>
        <v/>
      </c>
      <c r="AG174" s="47" t="str">
        <f t="shared" ca="1" si="75"/>
        <v/>
      </c>
      <c r="AH174" s="47" t="str">
        <f t="shared" ca="1" si="76"/>
        <v/>
      </c>
      <c r="AI174" s="47" t="str">
        <f t="shared" ca="1" si="77"/>
        <v/>
      </c>
      <c r="AJ174" s="47">
        <f t="shared" ca="1" si="78"/>
        <v>0</v>
      </c>
      <c r="AK174" s="47">
        <f t="shared" ca="1" si="84"/>
        <v>21</v>
      </c>
      <c r="AL174" s="47">
        <f t="shared" ca="1" si="79"/>
        <v>0</v>
      </c>
      <c r="AM174" s="47">
        <f t="shared" ca="1" si="85"/>
        <v>20</v>
      </c>
      <c r="AN174" s="47" t="str">
        <f ca="1">IF(OR(AG174&lt;&gt;"",AI174&lt;&gt;""),E174,"")</f>
        <v/>
      </c>
      <c r="AO174" s="47" t="str">
        <f ca="1">IF(OR(AG174&lt;&gt;"",AI174&lt;&gt;""),F174,"")</f>
        <v/>
      </c>
      <c r="AP174" s="38" t="str">
        <f ca="1">IF(OR(AG174&lt;&gt;"",AI174&lt;&gt;""),D174,"")</f>
        <v/>
      </c>
      <c r="AQ174" s="31"/>
    </row>
    <row r="175" spans="3:43" x14ac:dyDescent="0.3">
      <c r="C175" s="35">
        <f ca="1">INDIRECT($AT$3&amp;$AT$4)</f>
        <v>174</v>
      </c>
      <c r="D175" s="37">
        <f ca="1">VLOOKUP(C175,INDIRECT($AT$3&amp;$AT$5),4,FALSE)</f>
        <v>41527</v>
      </c>
      <c r="E175" s="11">
        <f ca="1">VLOOKUP(C175,INDIRECT($AU$3&amp;$AT$5),10,FALSE)</f>
        <v>638</v>
      </c>
      <c r="F175" s="11">
        <f ca="1">VLOOKUP(C175,INDIRECT($AT$3&amp;$AT$5),10,FALSE)</f>
        <v>809.15</v>
      </c>
      <c r="G175" s="41">
        <f t="shared" ca="1" si="59"/>
        <v>0.78848174009763339</v>
      </c>
      <c r="H175" s="41">
        <f t="shared" ca="1" si="60"/>
        <v>0.8133941090386243</v>
      </c>
      <c r="I175" s="43">
        <f t="shared" ca="1" si="61"/>
        <v>2.081373504975885E-2</v>
      </c>
      <c r="J175" s="41">
        <f t="shared" ca="1" si="86"/>
        <v>0.83420784408838311</v>
      </c>
      <c r="K175" s="41">
        <f t="shared" ca="1" si="87"/>
        <v>0.79258037398886549</v>
      </c>
      <c r="L175" s="45" t="str">
        <f ca="1">IF(C175-1&gt;=$A$2,IF(G175&gt;J175,$A$28,IF(G175&lt;K175,$A$29,"")),"")</f>
        <v>BUY</v>
      </c>
      <c r="M175" s="48" t="str">
        <f ca="1">IF(C175-1&gt;=$A$2,IF(G175&lt;H175,$A$30,IF(G175&gt;H175,$A$31,"")),"")</f>
        <v>COVER</v>
      </c>
      <c r="N175" s="47">
        <f t="shared" ca="1" si="62"/>
        <v>1</v>
      </c>
      <c r="O175" s="47">
        <f t="shared" ca="1" si="80"/>
        <v>39</v>
      </c>
      <c r="P175" s="47">
        <f t="shared" ca="1" si="63"/>
        <v>0</v>
      </c>
      <c r="Q175" s="47">
        <f t="shared" ca="1" si="81"/>
        <v>79</v>
      </c>
      <c r="R175" s="47" t="str">
        <f t="shared" ca="1" si="64"/>
        <v>BUY</v>
      </c>
      <c r="S175" s="47">
        <f t="shared" ca="1" si="65"/>
        <v>0</v>
      </c>
      <c r="T175" s="47">
        <f t="shared" ca="1" si="66"/>
        <v>0</v>
      </c>
      <c r="U175" s="47">
        <f t="shared" ca="1" si="82"/>
        <v>31</v>
      </c>
      <c r="V175" s="47">
        <f t="shared" ca="1" si="67"/>
        <v>1</v>
      </c>
      <c r="W175" s="47">
        <f t="shared" ca="1" si="83"/>
        <v>85</v>
      </c>
      <c r="X175" s="47" t="str">
        <f t="shared" ca="1" si="68"/>
        <v>COVER</v>
      </c>
      <c r="Y175" s="47">
        <f t="shared" ca="1" si="69"/>
        <v>0</v>
      </c>
      <c r="Z175" s="47">
        <f ca="1">IF(AND(S175=$A$31,O175&lt;1),0,S175)</f>
        <v>0</v>
      </c>
      <c r="AA175" s="47">
        <f ca="1">IF(AND(Y175=$A$30,U175&lt;1),0,Y175)</f>
        <v>0</v>
      </c>
      <c r="AB175" s="47" t="str">
        <f t="shared" ca="1" si="70"/>
        <v/>
      </c>
      <c r="AC175" s="47" t="str">
        <f t="shared" ca="1" si="71"/>
        <v/>
      </c>
      <c r="AD175" s="47" t="str">
        <f t="shared" ca="1" si="72"/>
        <v/>
      </c>
      <c r="AE175" s="47" t="str">
        <f t="shared" ca="1" si="73"/>
        <v/>
      </c>
      <c r="AF175" s="47" t="str">
        <f t="shared" ca="1" si="74"/>
        <v/>
      </c>
      <c r="AG175" s="47" t="str">
        <f t="shared" ca="1" si="75"/>
        <v/>
      </c>
      <c r="AH175" s="47" t="str">
        <f t="shared" ca="1" si="76"/>
        <v/>
      </c>
      <c r="AI175" s="47" t="str">
        <f t="shared" ca="1" si="77"/>
        <v/>
      </c>
      <c r="AJ175" s="47">
        <f t="shared" ca="1" si="78"/>
        <v>0</v>
      </c>
      <c r="AK175" s="47">
        <f t="shared" ca="1" si="84"/>
        <v>21</v>
      </c>
      <c r="AL175" s="47">
        <f t="shared" ca="1" si="79"/>
        <v>0</v>
      </c>
      <c r="AM175" s="47">
        <f t="shared" ca="1" si="85"/>
        <v>20</v>
      </c>
      <c r="AN175" s="47" t="str">
        <f ca="1">IF(OR(AG175&lt;&gt;"",AI175&lt;&gt;""),E175,"")</f>
        <v/>
      </c>
      <c r="AO175" s="47" t="str">
        <f ca="1">IF(OR(AG175&lt;&gt;"",AI175&lt;&gt;""),F175,"")</f>
        <v/>
      </c>
      <c r="AP175" s="38" t="str">
        <f ca="1">IF(OR(AG175&lt;&gt;"",AI175&lt;&gt;""),D175,"")</f>
        <v/>
      </c>
      <c r="AQ175" s="31"/>
    </row>
    <row r="176" spans="3:43" x14ac:dyDescent="0.3">
      <c r="C176" s="35">
        <f ca="1">INDIRECT($AT$3&amp;$AT$4)</f>
        <v>175</v>
      </c>
      <c r="D176" s="37">
        <f ca="1">VLOOKUP(C176,INDIRECT($AT$3&amp;$AT$5),4,FALSE)</f>
        <v>41528</v>
      </c>
      <c r="E176" s="11">
        <f ca="1">VLOOKUP(C176,INDIRECT($AU$3&amp;$AT$5),10,FALSE)</f>
        <v>647.25</v>
      </c>
      <c r="F176" s="11">
        <f ca="1">VLOOKUP(C176,INDIRECT($AT$3&amp;$AT$5),10,FALSE)</f>
        <v>811.8</v>
      </c>
      <c r="G176" s="41">
        <f t="shared" ca="1" si="59"/>
        <v>0.79730229120473028</v>
      </c>
      <c r="H176" s="41">
        <f t="shared" ca="1" si="60"/>
        <v>0.81121471716784355</v>
      </c>
      <c r="I176" s="43">
        <f t="shared" ca="1" si="61"/>
        <v>2.1285987195682279E-2</v>
      </c>
      <c r="J176" s="41">
        <f t="shared" ca="1" si="86"/>
        <v>0.83250070436352586</v>
      </c>
      <c r="K176" s="41">
        <f t="shared" ca="1" si="87"/>
        <v>0.78992872997216124</v>
      </c>
      <c r="L176" s="45" t="str">
        <f ca="1">IF(C176-1&gt;=$A$2,IF(G176&gt;J176,$A$28,IF(G176&lt;K176,$A$29,"")),"")</f>
        <v/>
      </c>
      <c r="M176" s="48" t="str">
        <f ca="1">IF(C176-1&gt;=$A$2,IF(G176&lt;H176,$A$30,IF(G176&gt;H176,$A$31,"")),"")</f>
        <v>COVER</v>
      </c>
      <c r="N176" s="47">
        <f t="shared" ca="1" si="62"/>
        <v>0</v>
      </c>
      <c r="O176" s="47">
        <f t="shared" ca="1" si="80"/>
        <v>39</v>
      </c>
      <c r="P176" s="47">
        <f t="shared" ca="1" si="63"/>
        <v>0</v>
      </c>
      <c r="Q176" s="47">
        <f t="shared" ca="1" si="81"/>
        <v>79</v>
      </c>
      <c r="R176" s="47" t="str">
        <f t="shared" ca="1" si="64"/>
        <v>BUY</v>
      </c>
      <c r="S176" s="47">
        <f t="shared" ca="1" si="65"/>
        <v>0</v>
      </c>
      <c r="T176" s="47">
        <f t="shared" ca="1" si="66"/>
        <v>0</v>
      </c>
      <c r="U176" s="47">
        <f t="shared" ca="1" si="82"/>
        <v>31</v>
      </c>
      <c r="V176" s="47">
        <f t="shared" ca="1" si="67"/>
        <v>1</v>
      </c>
      <c r="W176" s="47">
        <f t="shared" ca="1" si="83"/>
        <v>86</v>
      </c>
      <c r="X176" s="47" t="str">
        <f t="shared" ca="1" si="68"/>
        <v>COVER</v>
      </c>
      <c r="Y176" s="47">
        <f t="shared" ca="1" si="69"/>
        <v>0</v>
      </c>
      <c r="Z176" s="47">
        <f ca="1">IF(AND(S176=$A$31,O176&lt;1),0,S176)</f>
        <v>0</v>
      </c>
      <c r="AA176" s="47">
        <f ca="1">IF(AND(Y176=$A$30,U176&lt;1),0,Y176)</f>
        <v>0</v>
      </c>
      <c r="AB176" s="47" t="str">
        <f t="shared" ca="1" si="70"/>
        <v/>
      </c>
      <c r="AC176" s="47" t="str">
        <f t="shared" ca="1" si="71"/>
        <v/>
      </c>
      <c r="AD176" s="47" t="str">
        <f t="shared" ca="1" si="72"/>
        <v/>
      </c>
      <c r="AE176" s="47" t="str">
        <f t="shared" ca="1" si="73"/>
        <v/>
      </c>
      <c r="AF176" s="47" t="str">
        <f t="shared" ca="1" si="74"/>
        <v/>
      </c>
      <c r="AG176" s="47" t="str">
        <f t="shared" ca="1" si="75"/>
        <v/>
      </c>
      <c r="AH176" s="47" t="str">
        <f t="shared" ca="1" si="76"/>
        <v/>
      </c>
      <c r="AI176" s="47" t="str">
        <f t="shared" ca="1" si="77"/>
        <v/>
      </c>
      <c r="AJ176" s="47">
        <f t="shared" ca="1" si="78"/>
        <v>0</v>
      </c>
      <c r="AK176" s="47">
        <f t="shared" ca="1" si="84"/>
        <v>21</v>
      </c>
      <c r="AL176" s="47">
        <f t="shared" ca="1" si="79"/>
        <v>0</v>
      </c>
      <c r="AM176" s="47">
        <f t="shared" ca="1" si="85"/>
        <v>20</v>
      </c>
      <c r="AN176" s="47" t="str">
        <f ca="1">IF(OR(AG176&lt;&gt;"",AI176&lt;&gt;""),E176,"")</f>
        <v/>
      </c>
      <c r="AO176" s="47" t="str">
        <f ca="1">IF(OR(AG176&lt;&gt;"",AI176&lt;&gt;""),F176,"")</f>
        <v/>
      </c>
      <c r="AP176" s="38" t="str">
        <f ca="1">IF(OR(AG176&lt;&gt;"",AI176&lt;&gt;""),D176,"")</f>
        <v/>
      </c>
      <c r="AQ176" s="31"/>
    </row>
    <row r="177" spans="3:43" x14ac:dyDescent="0.3">
      <c r="C177" s="35">
        <f ca="1">INDIRECT($AT$3&amp;$AT$4)</f>
        <v>176</v>
      </c>
      <c r="D177" s="37">
        <f ca="1">VLOOKUP(C177,INDIRECT($AT$3&amp;$AT$5),4,FALSE)</f>
        <v>41529</v>
      </c>
      <c r="E177" s="11">
        <f ca="1">VLOOKUP(C177,INDIRECT($AU$3&amp;$AT$5),10,FALSE)</f>
        <v>633.95000000000005</v>
      </c>
      <c r="F177" s="11">
        <f ca="1">VLOOKUP(C177,INDIRECT($AT$3&amp;$AT$5),10,FALSE)</f>
        <v>814.45</v>
      </c>
      <c r="G177" s="41">
        <f t="shared" ca="1" si="59"/>
        <v>0.77837804653447118</v>
      </c>
      <c r="H177" s="41">
        <f t="shared" ca="1" si="60"/>
        <v>0.80296290098636136</v>
      </c>
      <c r="I177" s="43">
        <f t="shared" ca="1" si="61"/>
        <v>1.4932853144792134E-2</v>
      </c>
      <c r="J177" s="41">
        <f t="shared" ca="1" si="86"/>
        <v>0.81789575413115345</v>
      </c>
      <c r="K177" s="41">
        <f t="shared" ca="1" si="87"/>
        <v>0.78803004784156927</v>
      </c>
      <c r="L177" s="45" t="str">
        <f ca="1">IF(C177-1&gt;=$A$2,IF(G177&gt;J177,$A$28,IF(G177&lt;K177,$A$29,"")),"")</f>
        <v>BUY</v>
      </c>
      <c r="M177" s="48" t="str">
        <f ca="1">IF(C177-1&gt;=$A$2,IF(G177&lt;H177,$A$30,IF(G177&gt;H177,$A$31,"")),"")</f>
        <v>COVER</v>
      </c>
      <c r="N177" s="47">
        <f t="shared" ca="1" si="62"/>
        <v>1</v>
      </c>
      <c r="O177" s="47">
        <f t="shared" ca="1" si="80"/>
        <v>40</v>
      </c>
      <c r="P177" s="47">
        <f t="shared" ca="1" si="63"/>
        <v>0</v>
      </c>
      <c r="Q177" s="47">
        <f t="shared" ca="1" si="81"/>
        <v>79</v>
      </c>
      <c r="R177" s="47" t="str">
        <f t="shared" ca="1" si="64"/>
        <v>BUY</v>
      </c>
      <c r="S177" s="47">
        <f t="shared" ca="1" si="65"/>
        <v>0</v>
      </c>
      <c r="T177" s="47">
        <f t="shared" ca="1" si="66"/>
        <v>0</v>
      </c>
      <c r="U177" s="47">
        <f t="shared" ca="1" si="82"/>
        <v>31</v>
      </c>
      <c r="V177" s="47">
        <f t="shared" ca="1" si="67"/>
        <v>1</v>
      </c>
      <c r="W177" s="47">
        <f t="shared" ca="1" si="83"/>
        <v>87</v>
      </c>
      <c r="X177" s="47" t="str">
        <f t="shared" ca="1" si="68"/>
        <v>COVER</v>
      </c>
      <c r="Y177" s="47">
        <f t="shared" ca="1" si="69"/>
        <v>0</v>
      </c>
      <c r="Z177" s="47">
        <f ca="1">IF(AND(S177=$A$31,O177&lt;1),0,S177)</f>
        <v>0</v>
      </c>
      <c r="AA177" s="47">
        <f ca="1">IF(AND(Y177=$A$30,U177&lt;1),0,Y177)</f>
        <v>0</v>
      </c>
      <c r="AB177" s="47" t="str">
        <f t="shared" ca="1" si="70"/>
        <v/>
      </c>
      <c r="AC177" s="47" t="str">
        <f t="shared" ca="1" si="71"/>
        <v/>
      </c>
      <c r="AD177" s="47" t="str">
        <f t="shared" ca="1" si="72"/>
        <v/>
      </c>
      <c r="AE177" s="47" t="str">
        <f t="shared" ca="1" si="73"/>
        <v/>
      </c>
      <c r="AF177" s="47" t="str">
        <f t="shared" ca="1" si="74"/>
        <v/>
      </c>
      <c r="AG177" s="47" t="str">
        <f t="shared" ca="1" si="75"/>
        <v/>
      </c>
      <c r="AH177" s="47" t="str">
        <f t="shared" ca="1" si="76"/>
        <v/>
      </c>
      <c r="AI177" s="47" t="str">
        <f t="shared" ca="1" si="77"/>
        <v/>
      </c>
      <c r="AJ177" s="47">
        <f t="shared" ca="1" si="78"/>
        <v>0</v>
      </c>
      <c r="AK177" s="47">
        <f t="shared" ca="1" si="84"/>
        <v>21</v>
      </c>
      <c r="AL177" s="47">
        <f t="shared" ca="1" si="79"/>
        <v>0</v>
      </c>
      <c r="AM177" s="47">
        <f t="shared" ca="1" si="85"/>
        <v>20</v>
      </c>
      <c r="AN177" s="47" t="str">
        <f ca="1">IF(OR(AG177&lt;&gt;"",AI177&lt;&gt;""),E177,"")</f>
        <v/>
      </c>
      <c r="AO177" s="47" t="str">
        <f ca="1">IF(OR(AG177&lt;&gt;"",AI177&lt;&gt;""),F177,"")</f>
        <v/>
      </c>
      <c r="AP177" s="38" t="str">
        <f ca="1">IF(OR(AG177&lt;&gt;"",AI177&lt;&gt;""),D177,"")</f>
        <v/>
      </c>
      <c r="AQ177" s="31"/>
    </row>
    <row r="178" spans="3:43" x14ac:dyDescent="0.3">
      <c r="C178" s="35">
        <f ca="1">INDIRECT($AT$3&amp;$AT$4)</f>
        <v>177</v>
      </c>
      <c r="D178" s="37">
        <f ca="1">VLOOKUP(C178,INDIRECT($AT$3&amp;$AT$5),4,FALSE)</f>
        <v>41530</v>
      </c>
      <c r="E178" s="11">
        <f ca="1">VLOOKUP(C178,INDIRECT($AU$3&amp;$AT$5),10,FALSE)</f>
        <v>629.20000000000005</v>
      </c>
      <c r="F178" s="11">
        <f ca="1">VLOOKUP(C178,INDIRECT($AT$3&amp;$AT$5),10,FALSE)</f>
        <v>807.95</v>
      </c>
      <c r="G178" s="41">
        <f t="shared" ca="1" si="59"/>
        <v>0.77876106194690264</v>
      </c>
      <c r="H178" s="41">
        <f t="shared" ca="1" si="60"/>
        <v>0.79858882745423665</v>
      </c>
      <c r="I178" s="43">
        <f t="shared" ca="1" si="61"/>
        <v>1.4979787417762834E-2</v>
      </c>
      <c r="J178" s="41">
        <f t="shared" ca="1" si="86"/>
        <v>0.8135686148719995</v>
      </c>
      <c r="K178" s="41">
        <f t="shared" ca="1" si="87"/>
        <v>0.7836090400364738</v>
      </c>
      <c r="L178" s="45" t="str">
        <f ca="1">IF(C178-1&gt;=$A$2,IF(G178&gt;J178,$A$28,IF(G178&lt;K178,$A$29,"")),"")</f>
        <v>BUY</v>
      </c>
      <c r="M178" s="48" t="str">
        <f ca="1">IF(C178-1&gt;=$A$2,IF(G178&lt;H178,$A$30,IF(G178&gt;H178,$A$31,"")),"")</f>
        <v>COVER</v>
      </c>
      <c r="N178" s="47">
        <f t="shared" ca="1" si="62"/>
        <v>1</v>
      </c>
      <c r="O178" s="47">
        <f t="shared" ca="1" si="80"/>
        <v>41</v>
      </c>
      <c r="P178" s="47">
        <f t="shared" ca="1" si="63"/>
        <v>0</v>
      </c>
      <c r="Q178" s="47">
        <f t="shared" ca="1" si="81"/>
        <v>79</v>
      </c>
      <c r="R178" s="47" t="str">
        <f t="shared" ca="1" si="64"/>
        <v>BUY</v>
      </c>
      <c r="S178" s="47">
        <f t="shared" ca="1" si="65"/>
        <v>0</v>
      </c>
      <c r="T178" s="47">
        <f t="shared" ca="1" si="66"/>
        <v>0</v>
      </c>
      <c r="U178" s="47">
        <f t="shared" ca="1" si="82"/>
        <v>31</v>
      </c>
      <c r="V178" s="47">
        <f t="shared" ca="1" si="67"/>
        <v>1</v>
      </c>
      <c r="W178" s="47">
        <f t="shared" ca="1" si="83"/>
        <v>88</v>
      </c>
      <c r="X178" s="47" t="str">
        <f t="shared" ca="1" si="68"/>
        <v>COVER</v>
      </c>
      <c r="Y178" s="47">
        <f t="shared" ca="1" si="69"/>
        <v>0</v>
      </c>
      <c r="Z178" s="47">
        <f ca="1">IF(AND(S178=$A$31,O178&lt;1),0,S178)</f>
        <v>0</v>
      </c>
      <c r="AA178" s="47">
        <f ca="1">IF(AND(Y178=$A$30,U178&lt;1),0,Y178)</f>
        <v>0</v>
      </c>
      <c r="AB178" s="47" t="str">
        <f t="shared" ca="1" si="70"/>
        <v/>
      </c>
      <c r="AC178" s="47" t="str">
        <f t="shared" ca="1" si="71"/>
        <v/>
      </c>
      <c r="AD178" s="47" t="str">
        <f t="shared" ca="1" si="72"/>
        <v/>
      </c>
      <c r="AE178" s="47" t="str">
        <f t="shared" ca="1" si="73"/>
        <v/>
      </c>
      <c r="AF178" s="47" t="str">
        <f t="shared" ca="1" si="74"/>
        <v/>
      </c>
      <c r="AG178" s="47" t="str">
        <f t="shared" ca="1" si="75"/>
        <v/>
      </c>
      <c r="AH178" s="47" t="str">
        <f t="shared" ca="1" si="76"/>
        <v/>
      </c>
      <c r="AI178" s="47" t="str">
        <f t="shared" ca="1" si="77"/>
        <v/>
      </c>
      <c r="AJ178" s="47">
        <f t="shared" ca="1" si="78"/>
        <v>0</v>
      </c>
      <c r="AK178" s="47">
        <f t="shared" ca="1" si="84"/>
        <v>21</v>
      </c>
      <c r="AL178" s="47">
        <f t="shared" ca="1" si="79"/>
        <v>0</v>
      </c>
      <c r="AM178" s="47">
        <f t="shared" ca="1" si="85"/>
        <v>20</v>
      </c>
      <c r="AN178" s="47" t="str">
        <f ca="1">IF(OR(AG178&lt;&gt;"",AI178&lt;&gt;""),E178,"")</f>
        <v/>
      </c>
      <c r="AO178" s="47" t="str">
        <f ca="1">IF(OR(AG178&lt;&gt;"",AI178&lt;&gt;""),F178,"")</f>
        <v/>
      </c>
      <c r="AP178" s="38" t="str">
        <f ca="1">IF(OR(AG178&lt;&gt;"",AI178&lt;&gt;""),D178,"")</f>
        <v/>
      </c>
      <c r="AQ178" s="31"/>
    </row>
    <row r="179" spans="3:43" x14ac:dyDescent="0.3">
      <c r="C179" s="35">
        <f ca="1">INDIRECT($AT$3&amp;$AT$4)</f>
        <v>178</v>
      </c>
      <c r="D179" s="37">
        <f ca="1">VLOOKUP(C179,INDIRECT($AT$3&amp;$AT$5),4,FALSE)</f>
        <v>41533</v>
      </c>
      <c r="E179" s="11">
        <f ca="1">VLOOKUP(C179,INDIRECT($AU$3&amp;$AT$5),10,FALSE)</f>
        <v>642.79999999999995</v>
      </c>
      <c r="F179" s="11">
        <f ca="1">VLOOKUP(C179,INDIRECT($AT$3&amp;$AT$5),10,FALSE)</f>
        <v>814.25</v>
      </c>
      <c r="G179" s="41">
        <f t="shared" ca="1" si="59"/>
        <v>0.7894381332514584</v>
      </c>
      <c r="H179" s="41">
        <f t="shared" ca="1" si="60"/>
        <v>0.79487766269547522</v>
      </c>
      <c r="I179" s="43">
        <f t="shared" ca="1" si="61"/>
        <v>1.146850339586792E-2</v>
      </c>
      <c r="J179" s="41">
        <f t="shared" ca="1" si="86"/>
        <v>0.80634616609134313</v>
      </c>
      <c r="K179" s="41">
        <f t="shared" ca="1" si="87"/>
        <v>0.78340915929960731</v>
      </c>
      <c r="L179" s="45" t="str">
        <f ca="1">IF(C179-1&gt;=$A$2,IF(G179&gt;J179,$A$28,IF(G179&lt;K179,$A$29,"")),"")</f>
        <v/>
      </c>
      <c r="M179" s="48" t="str">
        <f ca="1">IF(C179-1&gt;=$A$2,IF(G179&lt;H179,$A$30,IF(G179&gt;H179,$A$31,"")),"")</f>
        <v>COVER</v>
      </c>
      <c r="N179" s="47">
        <f t="shared" ca="1" si="62"/>
        <v>0</v>
      </c>
      <c r="O179" s="47">
        <f t="shared" ca="1" si="80"/>
        <v>41</v>
      </c>
      <c r="P179" s="47">
        <f t="shared" ca="1" si="63"/>
        <v>0</v>
      </c>
      <c r="Q179" s="47">
        <f t="shared" ca="1" si="81"/>
        <v>79</v>
      </c>
      <c r="R179" s="47" t="str">
        <f t="shared" ca="1" si="64"/>
        <v>BUY</v>
      </c>
      <c r="S179" s="47">
        <f t="shared" ca="1" si="65"/>
        <v>0</v>
      </c>
      <c r="T179" s="47">
        <f t="shared" ca="1" si="66"/>
        <v>0</v>
      </c>
      <c r="U179" s="47">
        <f t="shared" ca="1" si="82"/>
        <v>31</v>
      </c>
      <c r="V179" s="47">
        <f t="shared" ca="1" si="67"/>
        <v>1</v>
      </c>
      <c r="W179" s="47">
        <f t="shared" ca="1" si="83"/>
        <v>89</v>
      </c>
      <c r="X179" s="47" t="str">
        <f t="shared" ca="1" si="68"/>
        <v>COVER</v>
      </c>
      <c r="Y179" s="47">
        <f t="shared" ca="1" si="69"/>
        <v>0</v>
      </c>
      <c r="Z179" s="47">
        <f ca="1">IF(AND(S179=$A$31,O179&lt;1),0,S179)</f>
        <v>0</v>
      </c>
      <c r="AA179" s="47">
        <f ca="1">IF(AND(Y179=$A$30,U179&lt;1),0,Y179)</f>
        <v>0</v>
      </c>
      <c r="AB179" s="47" t="str">
        <f t="shared" ca="1" si="70"/>
        <v/>
      </c>
      <c r="AC179" s="47" t="str">
        <f t="shared" ca="1" si="71"/>
        <v/>
      </c>
      <c r="AD179" s="47" t="str">
        <f t="shared" ca="1" si="72"/>
        <v/>
      </c>
      <c r="AE179" s="47" t="str">
        <f t="shared" ca="1" si="73"/>
        <v/>
      </c>
      <c r="AF179" s="47" t="str">
        <f t="shared" ca="1" si="74"/>
        <v/>
      </c>
      <c r="AG179" s="47" t="str">
        <f t="shared" ca="1" si="75"/>
        <v/>
      </c>
      <c r="AH179" s="47" t="str">
        <f t="shared" ca="1" si="76"/>
        <v/>
      </c>
      <c r="AI179" s="47" t="str">
        <f t="shared" ca="1" si="77"/>
        <v/>
      </c>
      <c r="AJ179" s="47">
        <f t="shared" ca="1" si="78"/>
        <v>0</v>
      </c>
      <c r="AK179" s="47">
        <f t="shared" ca="1" si="84"/>
        <v>21</v>
      </c>
      <c r="AL179" s="47">
        <f t="shared" ca="1" si="79"/>
        <v>0</v>
      </c>
      <c r="AM179" s="47">
        <f t="shared" ca="1" si="85"/>
        <v>20</v>
      </c>
      <c r="AN179" s="47" t="str">
        <f ca="1">IF(OR(AG179&lt;&gt;"",AI179&lt;&gt;""),E179,"")</f>
        <v/>
      </c>
      <c r="AO179" s="47" t="str">
        <f ca="1">IF(OR(AG179&lt;&gt;"",AI179&lt;&gt;""),F179,"")</f>
        <v/>
      </c>
      <c r="AP179" s="38" t="str">
        <f ca="1">IF(OR(AG179&lt;&gt;"",AI179&lt;&gt;""),D179,"")</f>
        <v/>
      </c>
      <c r="AQ179" s="31"/>
    </row>
    <row r="180" spans="3:43" x14ac:dyDescent="0.3">
      <c r="C180" s="35">
        <f ca="1">INDIRECT($AT$3&amp;$AT$4)</f>
        <v>179</v>
      </c>
      <c r="D180" s="37">
        <f ca="1">VLOOKUP(C180,INDIRECT($AT$3&amp;$AT$5),4,FALSE)</f>
        <v>41534</v>
      </c>
      <c r="E180" s="11">
        <f ca="1">VLOOKUP(C180,INDIRECT($AU$3&amp;$AT$5),10,FALSE)</f>
        <v>642.25</v>
      </c>
      <c r="F180" s="11">
        <f ca="1">VLOOKUP(C180,INDIRECT($AT$3&amp;$AT$5),10,FALSE)</f>
        <v>803.95</v>
      </c>
      <c r="G180" s="41">
        <f t="shared" ca="1" si="59"/>
        <v>0.79886808881149318</v>
      </c>
      <c r="H180" s="41">
        <f t="shared" ca="1" si="60"/>
        <v>0.79492969367846622</v>
      </c>
      <c r="I180" s="43">
        <f t="shared" ca="1" si="61"/>
        <v>1.1487161203253018E-2</v>
      </c>
      <c r="J180" s="41">
        <f t="shared" ca="1" si="86"/>
        <v>0.80641685488171921</v>
      </c>
      <c r="K180" s="41">
        <f t="shared" ca="1" si="87"/>
        <v>0.78344253247521323</v>
      </c>
      <c r="L180" s="45" t="str">
        <f ca="1">IF(C180-1&gt;=$A$2,IF(G180&gt;J180,$A$28,IF(G180&lt;K180,$A$29,"")),"")</f>
        <v/>
      </c>
      <c r="M180" s="48" t="str">
        <f ca="1">IF(C180-1&gt;=$A$2,IF(G180&lt;H180,$A$30,IF(G180&gt;H180,$A$31,"")),"")</f>
        <v>SELL</v>
      </c>
      <c r="N180" s="47">
        <f t="shared" ca="1" si="62"/>
        <v>0</v>
      </c>
      <c r="O180" s="47">
        <f t="shared" ca="1" si="80"/>
        <v>41</v>
      </c>
      <c r="P180" s="47">
        <f t="shared" ca="1" si="63"/>
        <v>1</v>
      </c>
      <c r="Q180" s="47">
        <f t="shared" ca="1" si="81"/>
        <v>80</v>
      </c>
      <c r="R180" s="47" t="str">
        <f t="shared" ca="1" si="64"/>
        <v>SELL</v>
      </c>
      <c r="S180" s="47" t="str">
        <f t="shared" ca="1" si="65"/>
        <v>SELL</v>
      </c>
      <c r="T180" s="47">
        <f t="shared" ca="1" si="66"/>
        <v>0</v>
      </c>
      <c r="U180" s="47">
        <f t="shared" ca="1" si="82"/>
        <v>31</v>
      </c>
      <c r="V180" s="47">
        <f t="shared" ca="1" si="67"/>
        <v>0</v>
      </c>
      <c r="W180" s="47">
        <f t="shared" ca="1" si="83"/>
        <v>89</v>
      </c>
      <c r="X180" s="47" t="str">
        <f t="shared" ca="1" si="68"/>
        <v>COVER</v>
      </c>
      <c r="Y180" s="47">
        <f t="shared" ca="1" si="69"/>
        <v>0</v>
      </c>
      <c r="Z180" s="47" t="str">
        <f ca="1">IF(AND(S180=$A$31,O180&lt;1),0,S180)</f>
        <v>SELL</v>
      </c>
      <c r="AA180" s="47">
        <f ca="1">IF(AND(Y180=$A$30,U180&lt;1),0,Y180)</f>
        <v>0</v>
      </c>
      <c r="AB180" s="47" t="str">
        <f t="shared" ca="1" si="70"/>
        <v/>
      </c>
      <c r="AC180" s="47" t="str">
        <f t="shared" ca="1" si="71"/>
        <v>SELL</v>
      </c>
      <c r="AD180" s="47" t="str">
        <f t="shared" ca="1" si="72"/>
        <v/>
      </c>
      <c r="AE180" s="47" t="str">
        <f t="shared" ca="1" si="73"/>
        <v/>
      </c>
      <c r="AF180" s="47" t="str">
        <f t="shared" ca="1" si="74"/>
        <v/>
      </c>
      <c r="AG180" s="47" t="str">
        <f t="shared" ca="1" si="75"/>
        <v/>
      </c>
      <c r="AH180" s="47">
        <f t="shared" ca="1" si="76"/>
        <v>21</v>
      </c>
      <c r="AI180" s="47" t="str">
        <f t="shared" ca="1" si="77"/>
        <v>SELL</v>
      </c>
      <c r="AJ180" s="47">
        <f t="shared" ca="1" si="78"/>
        <v>0</v>
      </c>
      <c r="AK180" s="47">
        <f t="shared" ca="1" si="84"/>
        <v>21</v>
      </c>
      <c r="AL180" s="47">
        <f t="shared" ca="1" si="79"/>
        <v>1</v>
      </c>
      <c r="AM180" s="47">
        <f t="shared" ca="1" si="85"/>
        <v>21</v>
      </c>
      <c r="AN180" s="47">
        <f ca="1">IF(OR(AG180&lt;&gt;"",AI180&lt;&gt;""),E180,"")</f>
        <v>642.25</v>
      </c>
      <c r="AO180" s="47">
        <f ca="1">IF(OR(AG180&lt;&gt;"",AI180&lt;&gt;""),F180,"")</f>
        <v>803.95</v>
      </c>
      <c r="AP180" s="38">
        <f ca="1">IF(OR(AG180&lt;&gt;"",AI180&lt;&gt;""),D180,"")</f>
        <v>41534</v>
      </c>
      <c r="AQ180" s="31"/>
    </row>
    <row r="181" spans="3:43" x14ac:dyDescent="0.3">
      <c r="C181" s="35">
        <f ca="1">INDIRECT($AT$3&amp;$AT$4)</f>
        <v>180</v>
      </c>
      <c r="D181" s="37">
        <f ca="1">VLOOKUP(C181,INDIRECT($AT$3&amp;$AT$5),4,FALSE)</f>
        <v>41535</v>
      </c>
      <c r="E181" s="11">
        <f ca="1">VLOOKUP(C181,INDIRECT($AU$3&amp;$AT$5),10,FALSE)</f>
        <v>650.5</v>
      </c>
      <c r="F181" s="11">
        <f ca="1">VLOOKUP(C181,INDIRECT($AT$3&amp;$AT$5),10,FALSE)</f>
        <v>799.2</v>
      </c>
      <c r="G181" s="41">
        <f t="shared" ca="1" si="59"/>
        <v>0.81393893893893887</v>
      </c>
      <c r="H181" s="41">
        <f t="shared" ca="1" si="60"/>
        <v>0.79622819353804675</v>
      </c>
      <c r="I181" s="43">
        <f t="shared" ca="1" si="61"/>
        <v>1.2891826399477698E-2</v>
      </c>
      <c r="J181" s="41">
        <f t="shared" ca="1" si="86"/>
        <v>0.80912001993752447</v>
      </c>
      <c r="K181" s="41">
        <f t="shared" ca="1" si="87"/>
        <v>0.78333636713856902</v>
      </c>
      <c r="L181" s="45" t="str">
        <f ca="1">IF(C181-1&gt;=$A$2,IF(G181&gt;J181,$A$28,IF(G181&lt;K181,$A$29,"")),"")</f>
        <v>SHORT</v>
      </c>
      <c r="M181" s="48" t="str">
        <f ca="1">IF(C181-1&gt;=$A$2,IF(G181&lt;H181,$A$30,IF(G181&gt;H181,$A$31,"")),"")</f>
        <v>SELL</v>
      </c>
      <c r="N181" s="47">
        <f t="shared" ca="1" si="62"/>
        <v>0</v>
      </c>
      <c r="O181" s="47">
        <f t="shared" ca="1" si="80"/>
        <v>41</v>
      </c>
      <c r="P181" s="47">
        <f t="shared" ca="1" si="63"/>
        <v>1</v>
      </c>
      <c r="Q181" s="47">
        <f t="shared" ca="1" si="81"/>
        <v>81</v>
      </c>
      <c r="R181" s="47" t="str">
        <f t="shared" ca="1" si="64"/>
        <v>SELL</v>
      </c>
      <c r="S181" s="47">
        <f t="shared" ca="1" si="65"/>
        <v>0</v>
      </c>
      <c r="T181" s="47">
        <f t="shared" ca="1" si="66"/>
        <v>1</v>
      </c>
      <c r="U181" s="47">
        <f t="shared" ca="1" si="82"/>
        <v>32</v>
      </c>
      <c r="V181" s="47">
        <f t="shared" ca="1" si="67"/>
        <v>0</v>
      </c>
      <c r="W181" s="47">
        <f t="shared" ca="1" si="83"/>
        <v>89</v>
      </c>
      <c r="X181" s="47" t="str">
        <f t="shared" ca="1" si="68"/>
        <v>SHORT</v>
      </c>
      <c r="Y181" s="47" t="str">
        <f t="shared" ca="1" si="69"/>
        <v>SHORT</v>
      </c>
      <c r="Z181" s="47">
        <f ca="1">IF(AND(S181=$A$31,O181&lt;1),0,S181)</f>
        <v>0</v>
      </c>
      <c r="AA181" s="47" t="str">
        <f ca="1">IF(AND(Y181=$A$30,U181&lt;1),0,Y181)</f>
        <v>SHORT</v>
      </c>
      <c r="AB181" s="47" t="str">
        <f t="shared" ca="1" si="70"/>
        <v/>
      </c>
      <c r="AC181" s="47" t="str">
        <f t="shared" ca="1" si="71"/>
        <v/>
      </c>
      <c r="AD181" s="47" t="str">
        <f t="shared" ca="1" si="72"/>
        <v>SHORT</v>
      </c>
      <c r="AE181" s="47" t="str">
        <f t="shared" ca="1" si="73"/>
        <v/>
      </c>
      <c r="AF181" s="47">
        <f t="shared" ca="1" si="74"/>
        <v>22</v>
      </c>
      <c r="AG181" s="47" t="str">
        <f t="shared" ca="1" si="75"/>
        <v>SHORT</v>
      </c>
      <c r="AH181" s="47" t="str">
        <f t="shared" ca="1" si="76"/>
        <v/>
      </c>
      <c r="AI181" s="47" t="str">
        <f t="shared" ca="1" si="77"/>
        <v/>
      </c>
      <c r="AJ181" s="47">
        <f t="shared" ca="1" si="78"/>
        <v>1</v>
      </c>
      <c r="AK181" s="47">
        <f t="shared" ca="1" si="84"/>
        <v>22</v>
      </c>
      <c r="AL181" s="47">
        <f t="shared" ca="1" si="79"/>
        <v>0</v>
      </c>
      <c r="AM181" s="47">
        <f t="shared" ca="1" si="85"/>
        <v>21</v>
      </c>
      <c r="AN181" s="47">
        <f ca="1">IF(OR(AG181&lt;&gt;"",AI181&lt;&gt;""),E181,"")</f>
        <v>650.5</v>
      </c>
      <c r="AO181" s="47">
        <f ca="1">IF(OR(AG181&lt;&gt;"",AI181&lt;&gt;""),F181,"")</f>
        <v>799.2</v>
      </c>
      <c r="AP181" s="38">
        <f ca="1">IF(OR(AG181&lt;&gt;"",AI181&lt;&gt;""),D181,"")</f>
        <v>41535</v>
      </c>
      <c r="AQ181" s="31"/>
    </row>
    <row r="182" spans="3:43" x14ac:dyDescent="0.3">
      <c r="C182" s="35">
        <f ca="1">INDIRECT($AT$3&amp;$AT$4)</f>
        <v>181</v>
      </c>
      <c r="D182" s="37">
        <f ca="1">VLOOKUP(C182,INDIRECT($AT$3&amp;$AT$5),4,FALSE)</f>
        <v>41536</v>
      </c>
      <c r="E182" s="11">
        <f ca="1">VLOOKUP(C182,INDIRECT($AU$3&amp;$AT$5),10,FALSE)</f>
        <v>683.2</v>
      </c>
      <c r="F182" s="11">
        <f ca="1">VLOOKUP(C182,INDIRECT($AT$3&amp;$AT$5),10,FALSE)</f>
        <v>834.55</v>
      </c>
      <c r="G182" s="41">
        <f t="shared" ca="1" si="59"/>
        <v>0.81864477862321017</v>
      </c>
      <c r="H182" s="41">
        <f t="shared" ca="1" si="60"/>
        <v>0.79859302376118524</v>
      </c>
      <c r="I182" s="43">
        <f t="shared" ca="1" si="61"/>
        <v>1.4685043907692893E-2</v>
      </c>
      <c r="J182" s="41">
        <f t="shared" ca="1" si="86"/>
        <v>0.81327806766887811</v>
      </c>
      <c r="K182" s="41">
        <f t="shared" ca="1" si="87"/>
        <v>0.78390797985349236</v>
      </c>
      <c r="L182" s="45" t="str">
        <f ca="1">IF(C182-1&gt;=$A$2,IF(G182&gt;J182,$A$28,IF(G182&lt;K182,$A$29,"")),"")</f>
        <v>SHORT</v>
      </c>
      <c r="M182" s="48" t="str">
        <f ca="1">IF(C182-1&gt;=$A$2,IF(G182&lt;H182,$A$30,IF(G182&gt;H182,$A$31,"")),"")</f>
        <v>SELL</v>
      </c>
      <c r="N182" s="47">
        <f t="shared" ca="1" si="62"/>
        <v>0</v>
      </c>
      <c r="O182" s="47">
        <f t="shared" ca="1" si="80"/>
        <v>41</v>
      </c>
      <c r="P182" s="47">
        <f t="shared" ca="1" si="63"/>
        <v>1</v>
      </c>
      <c r="Q182" s="47">
        <f t="shared" ca="1" si="81"/>
        <v>82</v>
      </c>
      <c r="R182" s="47" t="str">
        <f t="shared" ca="1" si="64"/>
        <v>SELL</v>
      </c>
      <c r="S182" s="47">
        <f t="shared" ca="1" si="65"/>
        <v>0</v>
      </c>
      <c r="T182" s="47">
        <f t="shared" ca="1" si="66"/>
        <v>1</v>
      </c>
      <c r="U182" s="47">
        <f t="shared" ca="1" si="82"/>
        <v>33</v>
      </c>
      <c r="V182" s="47">
        <f t="shared" ca="1" si="67"/>
        <v>0</v>
      </c>
      <c r="W182" s="47">
        <f t="shared" ca="1" si="83"/>
        <v>89</v>
      </c>
      <c r="X182" s="47" t="str">
        <f t="shared" ca="1" si="68"/>
        <v>SHORT</v>
      </c>
      <c r="Y182" s="47">
        <f t="shared" ca="1" si="69"/>
        <v>0</v>
      </c>
      <c r="Z182" s="47">
        <f ca="1">IF(AND(S182=$A$31,O182&lt;1),0,S182)</f>
        <v>0</v>
      </c>
      <c r="AA182" s="47">
        <f ca="1">IF(AND(Y182=$A$30,U182&lt;1),0,Y182)</f>
        <v>0</v>
      </c>
      <c r="AB182" s="47" t="str">
        <f t="shared" ca="1" si="70"/>
        <v/>
      </c>
      <c r="AC182" s="47" t="str">
        <f t="shared" ca="1" si="71"/>
        <v/>
      </c>
      <c r="AD182" s="47" t="str">
        <f t="shared" ca="1" si="72"/>
        <v/>
      </c>
      <c r="AE182" s="47" t="str">
        <f t="shared" ca="1" si="73"/>
        <v/>
      </c>
      <c r="AF182" s="47" t="str">
        <f t="shared" ca="1" si="74"/>
        <v/>
      </c>
      <c r="AG182" s="47" t="str">
        <f t="shared" ca="1" si="75"/>
        <v/>
      </c>
      <c r="AH182" s="47" t="str">
        <f t="shared" ca="1" si="76"/>
        <v/>
      </c>
      <c r="AI182" s="47" t="str">
        <f t="shared" ca="1" si="77"/>
        <v/>
      </c>
      <c r="AJ182" s="47">
        <f t="shared" ca="1" si="78"/>
        <v>0</v>
      </c>
      <c r="AK182" s="47">
        <f t="shared" ca="1" si="84"/>
        <v>22</v>
      </c>
      <c r="AL182" s="47">
        <f t="shared" ca="1" si="79"/>
        <v>0</v>
      </c>
      <c r="AM182" s="47">
        <f t="shared" ca="1" si="85"/>
        <v>21</v>
      </c>
      <c r="AN182" s="47" t="str">
        <f ca="1">IF(OR(AG182&lt;&gt;"",AI182&lt;&gt;""),E182,"")</f>
        <v/>
      </c>
      <c r="AO182" s="47" t="str">
        <f ca="1">IF(OR(AG182&lt;&gt;"",AI182&lt;&gt;""),F182,"")</f>
        <v/>
      </c>
      <c r="AP182" s="38" t="str">
        <f ca="1">IF(OR(AG182&lt;&gt;"",AI182&lt;&gt;""),D182,"")</f>
        <v/>
      </c>
      <c r="AQ182" s="31"/>
    </row>
    <row r="183" spans="3:43" x14ac:dyDescent="0.3">
      <c r="C183" s="35">
        <f ca="1">INDIRECT($AT$3&amp;$AT$4)</f>
        <v>182</v>
      </c>
      <c r="D183" s="37">
        <f ca="1">VLOOKUP(C183,INDIRECT($AT$3&amp;$AT$5),4,FALSE)</f>
        <v>41537</v>
      </c>
      <c r="E183" s="11">
        <f ca="1">VLOOKUP(C183,INDIRECT($AU$3&amp;$AT$5),10,FALSE)</f>
        <v>659.05</v>
      </c>
      <c r="F183" s="11">
        <f ca="1">VLOOKUP(C183,INDIRECT($AT$3&amp;$AT$5),10,FALSE)</f>
        <v>810.4</v>
      </c>
      <c r="G183" s="41">
        <f t="shared" ca="1" si="59"/>
        <v>0.81324037512339586</v>
      </c>
      <c r="H183" s="41">
        <f t="shared" ca="1" si="60"/>
        <v>0.79869371372555031</v>
      </c>
      <c r="I183" s="43">
        <f t="shared" ca="1" si="61"/>
        <v>1.4792025724431888E-2</v>
      </c>
      <c r="J183" s="41">
        <f t="shared" ca="1" si="86"/>
        <v>0.81348573944998215</v>
      </c>
      <c r="K183" s="41">
        <f t="shared" ca="1" si="87"/>
        <v>0.78390168800111848</v>
      </c>
      <c r="L183" s="45" t="str">
        <f ca="1">IF(C183-1&gt;=$A$2,IF(G183&gt;J183,$A$28,IF(G183&lt;K183,$A$29,"")),"")</f>
        <v/>
      </c>
      <c r="M183" s="48" t="str">
        <f ca="1">IF(C183-1&gt;=$A$2,IF(G183&lt;H183,$A$30,IF(G183&gt;H183,$A$31,"")),"")</f>
        <v>SELL</v>
      </c>
      <c r="N183" s="47">
        <f t="shared" ca="1" si="62"/>
        <v>0</v>
      </c>
      <c r="O183" s="47">
        <f t="shared" ca="1" si="80"/>
        <v>41</v>
      </c>
      <c r="P183" s="47">
        <f t="shared" ca="1" si="63"/>
        <v>1</v>
      </c>
      <c r="Q183" s="47">
        <f t="shared" ca="1" si="81"/>
        <v>83</v>
      </c>
      <c r="R183" s="47" t="str">
        <f t="shared" ca="1" si="64"/>
        <v>SELL</v>
      </c>
      <c r="S183" s="47">
        <f t="shared" ca="1" si="65"/>
        <v>0</v>
      </c>
      <c r="T183" s="47">
        <f t="shared" ca="1" si="66"/>
        <v>0</v>
      </c>
      <c r="U183" s="47">
        <f t="shared" ca="1" si="82"/>
        <v>33</v>
      </c>
      <c r="V183" s="47">
        <f t="shared" ca="1" si="67"/>
        <v>0</v>
      </c>
      <c r="W183" s="47">
        <f t="shared" ca="1" si="83"/>
        <v>89</v>
      </c>
      <c r="X183" s="47" t="str">
        <f t="shared" ca="1" si="68"/>
        <v>SHORT</v>
      </c>
      <c r="Y183" s="47">
        <f t="shared" ca="1" si="69"/>
        <v>0</v>
      </c>
      <c r="Z183" s="47">
        <f ca="1">IF(AND(S183=$A$31,O183&lt;1),0,S183)</f>
        <v>0</v>
      </c>
      <c r="AA183" s="47">
        <f ca="1">IF(AND(Y183=$A$30,U183&lt;1),0,Y183)</f>
        <v>0</v>
      </c>
      <c r="AB183" s="47" t="str">
        <f t="shared" ca="1" si="70"/>
        <v/>
      </c>
      <c r="AC183" s="47" t="str">
        <f t="shared" ca="1" si="71"/>
        <v/>
      </c>
      <c r="AD183" s="47" t="str">
        <f t="shared" ca="1" si="72"/>
        <v/>
      </c>
      <c r="AE183" s="47" t="str">
        <f t="shared" ca="1" si="73"/>
        <v/>
      </c>
      <c r="AF183" s="47" t="str">
        <f t="shared" ca="1" si="74"/>
        <v/>
      </c>
      <c r="AG183" s="47" t="str">
        <f t="shared" ca="1" si="75"/>
        <v/>
      </c>
      <c r="AH183" s="47" t="str">
        <f t="shared" ca="1" si="76"/>
        <v/>
      </c>
      <c r="AI183" s="47" t="str">
        <f t="shared" ca="1" si="77"/>
        <v/>
      </c>
      <c r="AJ183" s="47">
        <f t="shared" ca="1" si="78"/>
        <v>0</v>
      </c>
      <c r="AK183" s="47">
        <f t="shared" ca="1" si="84"/>
        <v>22</v>
      </c>
      <c r="AL183" s="47">
        <f t="shared" ca="1" si="79"/>
        <v>0</v>
      </c>
      <c r="AM183" s="47">
        <f t="shared" ca="1" si="85"/>
        <v>21</v>
      </c>
      <c r="AN183" s="47" t="str">
        <f ca="1">IF(OR(AG183&lt;&gt;"",AI183&lt;&gt;""),E183,"")</f>
        <v/>
      </c>
      <c r="AO183" s="47" t="str">
        <f ca="1">IF(OR(AG183&lt;&gt;"",AI183&lt;&gt;""),F183,"")</f>
        <v/>
      </c>
      <c r="AP183" s="38" t="str">
        <f ca="1">IF(OR(AG183&lt;&gt;"",AI183&lt;&gt;""),D183,"")</f>
        <v/>
      </c>
      <c r="AQ183" s="31"/>
    </row>
    <row r="184" spans="3:43" x14ac:dyDescent="0.3">
      <c r="C184" s="35">
        <f ca="1">INDIRECT($AT$3&amp;$AT$4)</f>
        <v>183</v>
      </c>
      <c r="D184" s="37">
        <f ca="1">VLOOKUP(C184,INDIRECT($AT$3&amp;$AT$5),4,FALSE)</f>
        <v>41540</v>
      </c>
      <c r="E184" s="11">
        <f ca="1">VLOOKUP(C184,INDIRECT($AU$3&amp;$AT$5),10,FALSE)</f>
        <v>641.95000000000005</v>
      </c>
      <c r="F184" s="11">
        <f ca="1">VLOOKUP(C184,INDIRECT($AT$3&amp;$AT$5),10,FALSE)</f>
        <v>776.2</v>
      </c>
      <c r="G184" s="41">
        <f t="shared" ca="1" si="59"/>
        <v>0.82704199948466894</v>
      </c>
      <c r="H184" s="41">
        <f t="shared" ca="1" si="60"/>
        <v>0.8004095454016904</v>
      </c>
      <c r="I184" s="43">
        <f t="shared" ca="1" si="61"/>
        <v>1.7056133928207498E-2</v>
      </c>
      <c r="J184" s="41">
        <f t="shared" ca="1" si="86"/>
        <v>0.81746567932989789</v>
      </c>
      <c r="K184" s="41">
        <f t="shared" ca="1" si="87"/>
        <v>0.78335341147348292</v>
      </c>
      <c r="L184" s="45" t="str">
        <f ca="1">IF(C184-1&gt;=$A$2,IF(G184&gt;J184,$A$28,IF(G184&lt;K184,$A$29,"")),"")</f>
        <v>SHORT</v>
      </c>
      <c r="M184" s="48" t="str">
        <f ca="1">IF(C184-1&gt;=$A$2,IF(G184&lt;H184,$A$30,IF(G184&gt;H184,$A$31,"")),"")</f>
        <v>SELL</v>
      </c>
      <c r="N184" s="47">
        <f t="shared" ca="1" si="62"/>
        <v>0</v>
      </c>
      <c r="O184" s="47">
        <f t="shared" ca="1" si="80"/>
        <v>41</v>
      </c>
      <c r="P184" s="47">
        <f t="shared" ca="1" si="63"/>
        <v>1</v>
      </c>
      <c r="Q184" s="47">
        <f t="shared" ca="1" si="81"/>
        <v>84</v>
      </c>
      <c r="R184" s="47" t="str">
        <f t="shared" ca="1" si="64"/>
        <v>SELL</v>
      </c>
      <c r="S184" s="47">
        <f t="shared" ca="1" si="65"/>
        <v>0</v>
      </c>
      <c r="T184" s="47">
        <f t="shared" ca="1" si="66"/>
        <v>1</v>
      </c>
      <c r="U184" s="47">
        <f t="shared" ca="1" si="82"/>
        <v>34</v>
      </c>
      <c r="V184" s="47">
        <f t="shared" ca="1" si="67"/>
        <v>0</v>
      </c>
      <c r="W184" s="47">
        <f t="shared" ca="1" si="83"/>
        <v>89</v>
      </c>
      <c r="X184" s="47" t="str">
        <f t="shared" ca="1" si="68"/>
        <v>SHORT</v>
      </c>
      <c r="Y184" s="47">
        <f t="shared" ca="1" si="69"/>
        <v>0</v>
      </c>
      <c r="Z184" s="47">
        <f ca="1">IF(AND(S184=$A$31,O184&lt;1),0,S184)</f>
        <v>0</v>
      </c>
      <c r="AA184" s="47">
        <f ca="1">IF(AND(Y184=$A$30,U184&lt;1),0,Y184)</f>
        <v>0</v>
      </c>
      <c r="AB184" s="47" t="str">
        <f t="shared" ca="1" si="70"/>
        <v/>
      </c>
      <c r="AC184" s="47" t="str">
        <f t="shared" ca="1" si="71"/>
        <v/>
      </c>
      <c r="AD184" s="47" t="str">
        <f t="shared" ca="1" si="72"/>
        <v/>
      </c>
      <c r="AE184" s="47" t="str">
        <f t="shared" ca="1" si="73"/>
        <v/>
      </c>
      <c r="AF184" s="47" t="str">
        <f t="shared" ca="1" si="74"/>
        <v/>
      </c>
      <c r="AG184" s="47" t="str">
        <f t="shared" ca="1" si="75"/>
        <v/>
      </c>
      <c r="AH184" s="47" t="str">
        <f t="shared" ca="1" si="76"/>
        <v/>
      </c>
      <c r="AI184" s="47" t="str">
        <f t="shared" ca="1" si="77"/>
        <v/>
      </c>
      <c r="AJ184" s="47">
        <f t="shared" ca="1" si="78"/>
        <v>0</v>
      </c>
      <c r="AK184" s="47">
        <f t="shared" ca="1" si="84"/>
        <v>22</v>
      </c>
      <c r="AL184" s="47">
        <f t="shared" ca="1" si="79"/>
        <v>0</v>
      </c>
      <c r="AM184" s="47">
        <f t="shared" ca="1" si="85"/>
        <v>21</v>
      </c>
      <c r="AN184" s="47" t="str">
        <f ca="1">IF(OR(AG184&lt;&gt;"",AI184&lt;&gt;""),E184,"")</f>
        <v/>
      </c>
      <c r="AO184" s="47" t="str">
        <f ca="1">IF(OR(AG184&lt;&gt;"",AI184&lt;&gt;""),F184,"")</f>
        <v/>
      </c>
      <c r="AP184" s="38" t="str">
        <f ca="1">IF(OR(AG184&lt;&gt;"",AI184&lt;&gt;""),D184,"")</f>
        <v/>
      </c>
      <c r="AQ184" s="31"/>
    </row>
    <row r="185" spans="3:43" x14ac:dyDescent="0.3">
      <c r="C185" s="35">
        <f ca="1">INDIRECT($AT$3&amp;$AT$4)</f>
        <v>184</v>
      </c>
      <c r="D185" s="37">
        <f ca="1">VLOOKUP(C185,INDIRECT($AT$3&amp;$AT$5),4,FALSE)</f>
        <v>41541</v>
      </c>
      <c r="E185" s="11">
        <f ca="1">VLOOKUP(C185,INDIRECT($AU$3&amp;$AT$5),10,FALSE)</f>
        <v>638.45000000000005</v>
      </c>
      <c r="F185" s="11">
        <f ca="1">VLOOKUP(C185,INDIRECT($AT$3&amp;$AT$5),10,FALSE)</f>
        <v>788.25</v>
      </c>
      <c r="G185" s="41">
        <f t="shared" ca="1" si="59"/>
        <v>0.80995876942594358</v>
      </c>
      <c r="H185" s="41">
        <f t="shared" ca="1" si="60"/>
        <v>0.80255724833452136</v>
      </c>
      <c r="I185" s="43">
        <f t="shared" ca="1" si="61"/>
        <v>1.6736501036190121E-2</v>
      </c>
      <c r="J185" s="41">
        <f t="shared" ca="1" si="86"/>
        <v>0.81929374937071153</v>
      </c>
      <c r="K185" s="41">
        <f t="shared" ca="1" si="87"/>
        <v>0.78582074729833118</v>
      </c>
      <c r="L185" s="45" t="str">
        <f ca="1">IF(C185-1&gt;=$A$2,IF(G185&gt;J185,$A$28,IF(G185&lt;K185,$A$29,"")),"")</f>
        <v/>
      </c>
      <c r="M185" s="48" t="str">
        <f ca="1">IF(C185-1&gt;=$A$2,IF(G185&lt;H185,$A$30,IF(G185&gt;H185,$A$31,"")),"")</f>
        <v>SELL</v>
      </c>
      <c r="N185" s="47">
        <f t="shared" ca="1" si="62"/>
        <v>0</v>
      </c>
      <c r="O185" s="47">
        <f t="shared" ca="1" si="80"/>
        <v>41</v>
      </c>
      <c r="P185" s="47">
        <f t="shared" ca="1" si="63"/>
        <v>1</v>
      </c>
      <c r="Q185" s="47">
        <f t="shared" ca="1" si="81"/>
        <v>85</v>
      </c>
      <c r="R185" s="47" t="str">
        <f t="shared" ca="1" si="64"/>
        <v>SELL</v>
      </c>
      <c r="S185" s="47">
        <f t="shared" ca="1" si="65"/>
        <v>0</v>
      </c>
      <c r="T185" s="47">
        <f t="shared" ca="1" si="66"/>
        <v>0</v>
      </c>
      <c r="U185" s="47">
        <f t="shared" ca="1" si="82"/>
        <v>34</v>
      </c>
      <c r="V185" s="47">
        <f t="shared" ca="1" si="67"/>
        <v>0</v>
      </c>
      <c r="W185" s="47">
        <f t="shared" ca="1" si="83"/>
        <v>89</v>
      </c>
      <c r="X185" s="47" t="str">
        <f t="shared" ca="1" si="68"/>
        <v>SHORT</v>
      </c>
      <c r="Y185" s="47">
        <f t="shared" ca="1" si="69"/>
        <v>0</v>
      </c>
      <c r="Z185" s="47">
        <f ca="1">IF(AND(S185=$A$31,O185&lt;1),0,S185)</f>
        <v>0</v>
      </c>
      <c r="AA185" s="47">
        <f ca="1">IF(AND(Y185=$A$30,U185&lt;1),0,Y185)</f>
        <v>0</v>
      </c>
      <c r="AB185" s="47" t="str">
        <f t="shared" ca="1" si="70"/>
        <v/>
      </c>
      <c r="AC185" s="47" t="str">
        <f t="shared" ca="1" si="71"/>
        <v/>
      </c>
      <c r="AD185" s="47" t="str">
        <f t="shared" ca="1" si="72"/>
        <v/>
      </c>
      <c r="AE185" s="47" t="str">
        <f t="shared" ca="1" si="73"/>
        <v/>
      </c>
      <c r="AF185" s="47" t="str">
        <f t="shared" ca="1" si="74"/>
        <v/>
      </c>
      <c r="AG185" s="47" t="str">
        <f t="shared" ca="1" si="75"/>
        <v/>
      </c>
      <c r="AH185" s="47" t="str">
        <f t="shared" ca="1" si="76"/>
        <v/>
      </c>
      <c r="AI185" s="47" t="str">
        <f t="shared" ca="1" si="77"/>
        <v/>
      </c>
      <c r="AJ185" s="47">
        <f t="shared" ca="1" si="78"/>
        <v>0</v>
      </c>
      <c r="AK185" s="47">
        <f t="shared" ca="1" si="84"/>
        <v>22</v>
      </c>
      <c r="AL185" s="47">
        <f t="shared" ca="1" si="79"/>
        <v>0</v>
      </c>
      <c r="AM185" s="47">
        <f t="shared" ca="1" si="85"/>
        <v>21</v>
      </c>
      <c r="AN185" s="47" t="str">
        <f ca="1">IF(OR(AG185&lt;&gt;"",AI185&lt;&gt;""),E185,"")</f>
        <v/>
      </c>
      <c r="AO185" s="47" t="str">
        <f ca="1">IF(OR(AG185&lt;&gt;"",AI185&lt;&gt;""),F185,"")</f>
        <v/>
      </c>
      <c r="AP185" s="38" t="str">
        <f ca="1">IF(OR(AG185&lt;&gt;"",AI185&lt;&gt;""),D185,"")</f>
        <v/>
      </c>
      <c r="AQ185" s="31"/>
    </row>
    <row r="186" spans="3:43" x14ac:dyDescent="0.3">
      <c r="C186" s="35">
        <f ca="1">INDIRECT($AT$3&amp;$AT$4)</f>
        <v>185</v>
      </c>
      <c r="D186" s="37">
        <f ca="1">VLOOKUP(C186,INDIRECT($AT$3&amp;$AT$5),4,FALSE)</f>
        <v>41542</v>
      </c>
      <c r="E186" s="11">
        <f ca="1">VLOOKUP(C186,INDIRECT($AU$3&amp;$AT$5),10,FALSE)</f>
        <v>620.6</v>
      </c>
      <c r="F186" s="11">
        <f ca="1">VLOOKUP(C186,INDIRECT($AT$3&amp;$AT$5),10,FALSE)</f>
        <v>779.65</v>
      </c>
      <c r="G186" s="41">
        <f t="shared" ca="1" si="59"/>
        <v>0.79599820432245239</v>
      </c>
      <c r="H186" s="41">
        <f t="shared" ca="1" si="60"/>
        <v>0.80242683964629347</v>
      </c>
      <c r="I186" s="43">
        <f t="shared" ca="1" si="61"/>
        <v>1.6787000996360248E-2</v>
      </c>
      <c r="J186" s="41">
        <f t="shared" ca="1" si="86"/>
        <v>0.81921384064265368</v>
      </c>
      <c r="K186" s="41">
        <f t="shared" ca="1" si="87"/>
        <v>0.78563983864993325</v>
      </c>
      <c r="L186" s="45" t="str">
        <f ca="1">IF(C186-1&gt;=$A$2,IF(G186&gt;J186,$A$28,IF(G186&lt;K186,$A$29,"")),"")</f>
        <v/>
      </c>
      <c r="M186" s="48" t="str">
        <f ca="1">IF(C186-1&gt;=$A$2,IF(G186&lt;H186,$A$30,IF(G186&gt;H186,$A$31,"")),"")</f>
        <v>COVER</v>
      </c>
      <c r="N186" s="47">
        <f t="shared" ca="1" si="62"/>
        <v>0</v>
      </c>
      <c r="O186" s="47">
        <f t="shared" ca="1" si="80"/>
        <v>41</v>
      </c>
      <c r="P186" s="47">
        <f t="shared" ca="1" si="63"/>
        <v>0</v>
      </c>
      <c r="Q186" s="47">
        <f t="shared" ca="1" si="81"/>
        <v>85</v>
      </c>
      <c r="R186" s="47" t="str">
        <f t="shared" ca="1" si="64"/>
        <v>SELL</v>
      </c>
      <c r="S186" s="47">
        <f t="shared" ca="1" si="65"/>
        <v>0</v>
      </c>
      <c r="T186" s="47">
        <f t="shared" ca="1" si="66"/>
        <v>0</v>
      </c>
      <c r="U186" s="47">
        <f t="shared" ca="1" si="82"/>
        <v>34</v>
      </c>
      <c r="V186" s="47">
        <f t="shared" ca="1" si="67"/>
        <v>1</v>
      </c>
      <c r="W186" s="47">
        <f t="shared" ca="1" si="83"/>
        <v>90</v>
      </c>
      <c r="X186" s="47" t="str">
        <f t="shared" ca="1" si="68"/>
        <v>COVER</v>
      </c>
      <c r="Y186" s="47" t="str">
        <f t="shared" ca="1" si="69"/>
        <v>COVER</v>
      </c>
      <c r="Z186" s="47">
        <f ca="1">IF(AND(S186=$A$31,O186&lt;1),0,S186)</f>
        <v>0</v>
      </c>
      <c r="AA186" s="47" t="str">
        <f ca="1">IF(AND(Y186=$A$30,U186&lt;1),0,Y186)</f>
        <v>COVER</v>
      </c>
      <c r="AB186" s="47" t="str">
        <f t="shared" ca="1" si="70"/>
        <v/>
      </c>
      <c r="AC186" s="47" t="str">
        <f t="shared" ca="1" si="71"/>
        <v/>
      </c>
      <c r="AD186" s="47" t="str">
        <f t="shared" ca="1" si="72"/>
        <v/>
      </c>
      <c r="AE186" s="47" t="str">
        <f t="shared" ca="1" si="73"/>
        <v>COVER</v>
      </c>
      <c r="AF186" s="47" t="str">
        <f t="shared" ca="1" si="74"/>
        <v/>
      </c>
      <c r="AG186" s="47" t="str">
        <f t="shared" ca="1" si="75"/>
        <v/>
      </c>
      <c r="AH186" s="47">
        <f t="shared" ca="1" si="76"/>
        <v>22</v>
      </c>
      <c r="AI186" s="47" t="str">
        <f t="shared" ca="1" si="77"/>
        <v>COVER</v>
      </c>
      <c r="AJ186" s="47">
        <f t="shared" ca="1" si="78"/>
        <v>0</v>
      </c>
      <c r="AK186" s="47">
        <f t="shared" ca="1" si="84"/>
        <v>22</v>
      </c>
      <c r="AL186" s="47">
        <f t="shared" ca="1" si="79"/>
        <v>1</v>
      </c>
      <c r="AM186" s="47">
        <f t="shared" ca="1" si="85"/>
        <v>22</v>
      </c>
      <c r="AN186" s="47">
        <f ca="1">IF(OR(AG186&lt;&gt;"",AI186&lt;&gt;""),E186,"")</f>
        <v>620.6</v>
      </c>
      <c r="AO186" s="47">
        <f ca="1">IF(OR(AG186&lt;&gt;"",AI186&lt;&gt;""),F186,"")</f>
        <v>779.65</v>
      </c>
      <c r="AP186" s="38">
        <f ca="1">IF(OR(AG186&lt;&gt;"",AI186&lt;&gt;""),D186,"")</f>
        <v>41542</v>
      </c>
      <c r="AQ186" s="31"/>
    </row>
    <row r="187" spans="3:43" x14ac:dyDescent="0.3">
      <c r="C187" s="35">
        <f ca="1">INDIRECT($AT$3&amp;$AT$4)</f>
        <v>186</v>
      </c>
      <c r="D187" s="37">
        <f ca="1">VLOOKUP(C187,INDIRECT($AT$3&amp;$AT$5),4,FALSE)</f>
        <v>41543</v>
      </c>
      <c r="E187" s="11">
        <f ca="1">VLOOKUP(C187,INDIRECT($AU$3&amp;$AT$5),10,FALSE)</f>
        <v>621.15</v>
      </c>
      <c r="F187" s="11">
        <f ca="1">VLOOKUP(C187,INDIRECT($AT$3&amp;$AT$5),10,FALSE)</f>
        <v>792.85</v>
      </c>
      <c r="G187" s="41">
        <f t="shared" ca="1" si="59"/>
        <v>0.78343949044585981</v>
      </c>
      <c r="H187" s="41">
        <f t="shared" ca="1" si="60"/>
        <v>0.80293298403743241</v>
      </c>
      <c r="I187" s="43">
        <f t="shared" ca="1" si="61"/>
        <v>1.6041071521924116E-2</v>
      </c>
      <c r="J187" s="41">
        <f t="shared" ca="1" si="86"/>
        <v>0.81897405555935654</v>
      </c>
      <c r="K187" s="41">
        <f t="shared" ca="1" si="87"/>
        <v>0.78689191251550827</v>
      </c>
      <c r="L187" s="45" t="str">
        <f ca="1">IF(C187-1&gt;=$A$2,IF(G187&gt;J187,$A$28,IF(G187&lt;K187,$A$29,"")),"")</f>
        <v>BUY</v>
      </c>
      <c r="M187" s="48" t="str">
        <f ca="1">IF(C187-1&gt;=$A$2,IF(G187&lt;H187,$A$30,IF(G187&gt;H187,$A$31,"")),"")</f>
        <v>COVER</v>
      </c>
      <c r="N187" s="47">
        <f t="shared" ca="1" si="62"/>
        <v>1</v>
      </c>
      <c r="O187" s="47">
        <f t="shared" ca="1" si="80"/>
        <v>42</v>
      </c>
      <c r="P187" s="47">
        <f t="shared" ca="1" si="63"/>
        <v>0</v>
      </c>
      <c r="Q187" s="47">
        <f t="shared" ca="1" si="81"/>
        <v>85</v>
      </c>
      <c r="R187" s="47" t="str">
        <f t="shared" ca="1" si="64"/>
        <v>BUY</v>
      </c>
      <c r="S187" s="47" t="str">
        <f t="shared" ca="1" si="65"/>
        <v>BUY</v>
      </c>
      <c r="T187" s="47">
        <f t="shared" ca="1" si="66"/>
        <v>0</v>
      </c>
      <c r="U187" s="47">
        <f t="shared" ca="1" si="82"/>
        <v>34</v>
      </c>
      <c r="V187" s="47">
        <f t="shared" ca="1" si="67"/>
        <v>1</v>
      </c>
      <c r="W187" s="47">
        <f t="shared" ca="1" si="83"/>
        <v>91</v>
      </c>
      <c r="X187" s="47" t="str">
        <f t="shared" ca="1" si="68"/>
        <v>COVER</v>
      </c>
      <c r="Y187" s="47">
        <f t="shared" ca="1" si="69"/>
        <v>0</v>
      </c>
      <c r="Z187" s="47" t="str">
        <f ca="1">IF(AND(S187=$A$31,O187&lt;1),0,S187)</f>
        <v>BUY</v>
      </c>
      <c r="AA187" s="47">
        <f ca="1">IF(AND(Y187=$A$30,U187&lt;1),0,Y187)</f>
        <v>0</v>
      </c>
      <c r="AB187" s="47" t="str">
        <f t="shared" ca="1" si="70"/>
        <v>BUY</v>
      </c>
      <c r="AC187" s="47" t="str">
        <f t="shared" ca="1" si="71"/>
        <v/>
      </c>
      <c r="AD187" s="47" t="str">
        <f t="shared" ca="1" si="72"/>
        <v/>
      </c>
      <c r="AE187" s="47" t="str">
        <f t="shared" ca="1" si="73"/>
        <v/>
      </c>
      <c r="AF187" s="47">
        <f t="shared" ca="1" si="74"/>
        <v>23</v>
      </c>
      <c r="AG187" s="47" t="str">
        <f t="shared" ca="1" si="75"/>
        <v>BUY</v>
      </c>
      <c r="AH187" s="47" t="str">
        <f t="shared" ca="1" si="76"/>
        <v/>
      </c>
      <c r="AI187" s="47" t="str">
        <f t="shared" ca="1" si="77"/>
        <v/>
      </c>
      <c r="AJ187" s="47">
        <f t="shared" ca="1" si="78"/>
        <v>1</v>
      </c>
      <c r="AK187" s="47">
        <f t="shared" ca="1" si="84"/>
        <v>23</v>
      </c>
      <c r="AL187" s="47">
        <f t="shared" ca="1" si="79"/>
        <v>0</v>
      </c>
      <c r="AM187" s="47">
        <f t="shared" ca="1" si="85"/>
        <v>22</v>
      </c>
      <c r="AN187" s="47">
        <f ca="1">IF(OR(AG187&lt;&gt;"",AI187&lt;&gt;""),E187,"")</f>
        <v>621.15</v>
      </c>
      <c r="AO187" s="47">
        <f ca="1">IF(OR(AG187&lt;&gt;"",AI187&lt;&gt;""),F187,"")</f>
        <v>792.85</v>
      </c>
      <c r="AP187" s="38">
        <f ca="1">IF(OR(AG187&lt;&gt;"",AI187&lt;&gt;""),D187,"")</f>
        <v>41543</v>
      </c>
      <c r="AQ187" s="31"/>
    </row>
    <row r="188" spans="3:43" x14ac:dyDescent="0.3">
      <c r="C188" s="35">
        <f ca="1">INDIRECT($AT$3&amp;$AT$4)</f>
        <v>187</v>
      </c>
      <c r="D188" s="37">
        <f ca="1">VLOOKUP(C188,INDIRECT($AT$3&amp;$AT$5),4,FALSE)</f>
        <v>41544</v>
      </c>
      <c r="E188" s="11">
        <f ca="1">VLOOKUP(C188,INDIRECT($AU$3&amp;$AT$5),10,FALSE)</f>
        <v>608.9</v>
      </c>
      <c r="F188" s="11">
        <f ca="1">VLOOKUP(C188,INDIRECT($AT$3&amp;$AT$5),10,FALSE)</f>
        <v>784.2</v>
      </c>
      <c r="G188" s="41">
        <f t="shared" ca="1" si="59"/>
        <v>0.77646008671257327</v>
      </c>
      <c r="H188" s="41">
        <f t="shared" ca="1" si="60"/>
        <v>0.80270288651399935</v>
      </c>
      <c r="I188" s="43">
        <f t="shared" ca="1" si="61"/>
        <v>1.6437919598910986E-2</v>
      </c>
      <c r="J188" s="41">
        <f t="shared" ca="1" si="86"/>
        <v>0.81914080611291029</v>
      </c>
      <c r="K188" s="41">
        <f t="shared" ca="1" si="87"/>
        <v>0.7862649669150884</v>
      </c>
      <c r="L188" s="45" t="str">
        <f ca="1">IF(C188-1&gt;=$A$2,IF(G188&gt;J188,$A$28,IF(G188&lt;K188,$A$29,"")),"")</f>
        <v>BUY</v>
      </c>
      <c r="M188" s="48" t="str">
        <f ca="1">IF(C188-1&gt;=$A$2,IF(G188&lt;H188,$A$30,IF(G188&gt;H188,$A$31,"")),"")</f>
        <v>COVER</v>
      </c>
      <c r="N188" s="47">
        <f t="shared" ca="1" si="62"/>
        <v>1</v>
      </c>
      <c r="O188" s="47">
        <f t="shared" ca="1" si="80"/>
        <v>43</v>
      </c>
      <c r="P188" s="47">
        <f t="shared" ca="1" si="63"/>
        <v>0</v>
      </c>
      <c r="Q188" s="47">
        <f t="shared" ca="1" si="81"/>
        <v>85</v>
      </c>
      <c r="R188" s="47" t="str">
        <f t="shared" ca="1" si="64"/>
        <v>BUY</v>
      </c>
      <c r="S188" s="47">
        <f t="shared" ca="1" si="65"/>
        <v>0</v>
      </c>
      <c r="T188" s="47">
        <f t="shared" ca="1" si="66"/>
        <v>0</v>
      </c>
      <c r="U188" s="47">
        <f t="shared" ca="1" si="82"/>
        <v>34</v>
      </c>
      <c r="V188" s="47">
        <f t="shared" ca="1" si="67"/>
        <v>1</v>
      </c>
      <c r="W188" s="47">
        <f t="shared" ca="1" si="83"/>
        <v>92</v>
      </c>
      <c r="X188" s="47" t="str">
        <f t="shared" ca="1" si="68"/>
        <v>COVER</v>
      </c>
      <c r="Y188" s="47">
        <f t="shared" ca="1" si="69"/>
        <v>0</v>
      </c>
      <c r="Z188" s="47">
        <f ca="1">IF(AND(S188=$A$31,O188&lt;1),0,S188)</f>
        <v>0</v>
      </c>
      <c r="AA188" s="47">
        <f ca="1">IF(AND(Y188=$A$30,U188&lt;1),0,Y188)</f>
        <v>0</v>
      </c>
      <c r="AB188" s="47" t="str">
        <f t="shared" ca="1" si="70"/>
        <v/>
      </c>
      <c r="AC188" s="47" t="str">
        <f t="shared" ca="1" si="71"/>
        <v/>
      </c>
      <c r="AD188" s="47" t="str">
        <f t="shared" ca="1" si="72"/>
        <v/>
      </c>
      <c r="AE188" s="47" t="str">
        <f t="shared" ca="1" si="73"/>
        <v/>
      </c>
      <c r="AF188" s="47" t="str">
        <f t="shared" ca="1" si="74"/>
        <v/>
      </c>
      <c r="AG188" s="47" t="str">
        <f t="shared" ca="1" si="75"/>
        <v/>
      </c>
      <c r="AH188" s="47" t="str">
        <f t="shared" ca="1" si="76"/>
        <v/>
      </c>
      <c r="AI188" s="47" t="str">
        <f t="shared" ca="1" si="77"/>
        <v/>
      </c>
      <c r="AJ188" s="47">
        <f t="shared" ca="1" si="78"/>
        <v>0</v>
      </c>
      <c r="AK188" s="47">
        <f t="shared" ca="1" si="84"/>
        <v>23</v>
      </c>
      <c r="AL188" s="47">
        <f t="shared" ca="1" si="79"/>
        <v>0</v>
      </c>
      <c r="AM188" s="47">
        <f t="shared" ca="1" si="85"/>
        <v>22</v>
      </c>
      <c r="AN188" s="47" t="str">
        <f ca="1">IF(OR(AG188&lt;&gt;"",AI188&lt;&gt;""),E188,"")</f>
        <v/>
      </c>
      <c r="AO188" s="47" t="str">
        <f ca="1">IF(OR(AG188&lt;&gt;"",AI188&lt;&gt;""),F188,"")</f>
        <v/>
      </c>
      <c r="AP188" s="38" t="str">
        <f ca="1">IF(OR(AG188&lt;&gt;"",AI188&lt;&gt;""),D188,"")</f>
        <v/>
      </c>
      <c r="AQ188" s="31"/>
    </row>
    <row r="189" spans="3:43" x14ac:dyDescent="0.3">
      <c r="C189" s="35">
        <f ca="1">INDIRECT($AT$3&amp;$AT$4)</f>
        <v>188</v>
      </c>
      <c r="D189" s="37">
        <f ca="1">VLOOKUP(C189,INDIRECT($AT$3&amp;$AT$5),4,FALSE)</f>
        <v>41547</v>
      </c>
      <c r="E189" s="11">
        <f ca="1">VLOOKUP(C189,INDIRECT($AU$3&amp;$AT$5),10,FALSE)</f>
        <v>593.04999999999995</v>
      </c>
      <c r="F189" s="11">
        <f ca="1">VLOOKUP(C189,INDIRECT($AT$3&amp;$AT$5),10,FALSE)</f>
        <v>764.25</v>
      </c>
      <c r="G189" s="41">
        <f t="shared" ca="1" si="59"/>
        <v>0.77598953222113176</v>
      </c>
      <c r="H189" s="41">
        <f t="shared" ca="1" si="60"/>
        <v>0.80135802641096665</v>
      </c>
      <c r="I189" s="43">
        <f t="shared" ca="1" si="61"/>
        <v>1.8108960146093565E-2</v>
      </c>
      <c r="J189" s="41">
        <f t="shared" ca="1" si="86"/>
        <v>0.81946698655706018</v>
      </c>
      <c r="K189" s="41">
        <f t="shared" ca="1" si="87"/>
        <v>0.78324906626487312</v>
      </c>
      <c r="L189" s="45" t="str">
        <f ca="1">IF(C189-1&gt;=$A$2,IF(G189&gt;J189,$A$28,IF(G189&lt;K189,$A$29,"")),"")</f>
        <v>BUY</v>
      </c>
      <c r="M189" s="48" t="str">
        <f ca="1">IF(C189-1&gt;=$A$2,IF(G189&lt;H189,$A$30,IF(G189&gt;H189,$A$31,"")),"")</f>
        <v>COVER</v>
      </c>
      <c r="N189" s="47">
        <f t="shared" ca="1" si="62"/>
        <v>1</v>
      </c>
      <c r="O189" s="47">
        <f t="shared" ca="1" si="80"/>
        <v>44</v>
      </c>
      <c r="P189" s="47">
        <f t="shared" ca="1" si="63"/>
        <v>0</v>
      </c>
      <c r="Q189" s="47">
        <f t="shared" ca="1" si="81"/>
        <v>85</v>
      </c>
      <c r="R189" s="47" t="str">
        <f t="shared" ca="1" si="64"/>
        <v>BUY</v>
      </c>
      <c r="S189" s="47">
        <f t="shared" ca="1" si="65"/>
        <v>0</v>
      </c>
      <c r="T189" s="47">
        <f t="shared" ca="1" si="66"/>
        <v>0</v>
      </c>
      <c r="U189" s="47">
        <f t="shared" ca="1" si="82"/>
        <v>34</v>
      </c>
      <c r="V189" s="47">
        <f t="shared" ca="1" si="67"/>
        <v>1</v>
      </c>
      <c r="W189" s="47">
        <f t="shared" ca="1" si="83"/>
        <v>93</v>
      </c>
      <c r="X189" s="47" t="str">
        <f t="shared" ca="1" si="68"/>
        <v>COVER</v>
      </c>
      <c r="Y189" s="47">
        <f t="shared" ca="1" si="69"/>
        <v>0</v>
      </c>
      <c r="Z189" s="47">
        <f ca="1">IF(AND(S189=$A$31,O189&lt;1),0,S189)</f>
        <v>0</v>
      </c>
      <c r="AA189" s="47">
        <f ca="1">IF(AND(Y189=$A$30,U189&lt;1),0,Y189)</f>
        <v>0</v>
      </c>
      <c r="AB189" s="47" t="str">
        <f t="shared" ca="1" si="70"/>
        <v/>
      </c>
      <c r="AC189" s="47" t="str">
        <f t="shared" ca="1" si="71"/>
        <v/>
      </c>
      <c r="AD189" s="47" t="str">
        <f t="shared" ca="1" si="72"/>
        <v/>
      </c>
      <c r="AE189" s="47" t="str">
        <f t="shared" ca="1" si="73"/>
        <v/>
      </c>
      <c r="AF189" s="47" t="str">
        <f t="shared" ca="1" si="74"/>
        <v/>
      </c>
      <c r="AG189" s="47" t="str">
        <f t="shared" ca="1" si="75"/>
        <v/>
      </c>
      <c r="AH189" s="47" t="str">
        <f t="shared" ca="1" si="76"/>
        <v/>
      </c>
      <c r="AI189" s="47" t="str">
        <f t="shared" ca="1" si="77"/>
        <v/>
      </c>
      <c r="AJ189" s="47">
        <f t="shared" ca="1" si="78"/>
        <v>0</v>
      </c>
      <c r="AK189" s="47">
        <f t="shared" ca="1" si="84"/>
        <v>23</v>
      </c>
      <c r="AL189" s="47">
        <f t="shared" ca="1" si="79"/>
        <v>0</v>
      </c>
      <c r="AM189" s="47">
        <f t="shared" ca="1" si="85"/>
        <v>22</v>
      </c>
      <c r="AN189" s="47" t="str">
        <f ca="1">IF(OR(AG189&lt;&gt;"",AI189&lt;&gt;""),E189,"")</f>
        <v/>
      </c>
      <c r="AO189" s="47" t="str">
        <f ca="1">IF(OR(AG189&lt;&gt;"",AI189&lt;&gt;""),F189,"")</f>
        <v/>
      </c>
      <c r="AP189" s="38" t="str">
        <f ca="1">IF(OR(AG189&lt;&gt;"",AI189&lt;&gt;""),D189,"")</f>
        <v/>
      </c>
      <c r="AQ189" s="31"/>
    </row>
    <row r="190" spans="3:43" x14ac:dyDescent="0.3">
      <c r="C190" s="35">
        <f ca="1">INDIRECT($AT$3&amp;$AT$4)</f>
        <v>189</v>
      </c>
      <c r="D190" s="37">
        <f ca="1">VLOOKUP(C190,INDIRECT($AT$3&amp;$AT$5),4,FALSE)</f>
        <v>41548</v>
      </c>
      <c r="E190" s="11">
        <f ca="1">VLOOKUP(C190,INDIRECT($AU$3&amp;$AT$5),10,FALSE)</f>
        <v>611.65</v>
      </c>
      <c r="F190" s="11">
        <f ca="1">VLOOKUP(C190,INDIRECT($AT$3&amp;$AT$5),10,FALSE)</f>
        <v>785.9</v>
      </c>
      <c r="G190" s="41">
        <f t="shared" ca="1" si="59"/>
        <v>0.77827967934851761</v>
      </c>
      <c r="H190" s="41">
        <f t="shared" ca="1" si="60"/>
        <v>0.79929918546466916</v>
      </c>
      <c r="I190" s="43">
        <f t="shared" ca="1" si="61"/>
        <v>1.9537519436598892E-2</v>
      </c>
      <c r="J190" s="41">
        <f t="shared" ca="1" si="86"/>
        <v>0.81883670490126803</v>
      </c>
      <c r="K190" s="41">
        <f t="shared" ca="1" si="87"/>
        <v>0.77976166602807029</v>
      </c>
      <c r="L190" s="45" t="str">
        <f ca="1">IF(C190-1&gt;=$A$2,IF(G190&gt;J190,$A$28,IF(G190&lt;K190,$A$29,"")),"")</f>
        <v>BUY</v>
      </c>
      <c r="M190" s="48" t="str">
        <f ca="1">IF(C190-1&gt;=$A$2,IF(G190&lt;H190,$A$30,IF(G190&gt;H190,$A$31,"")),"")</f>
        <v>COVER</v>
      </c>
      <c r="N190" s="47">
        <f t="shared" ca="1" si="62"/>
        <v>1</v>
      </c>
      <c r="O190" s="47">
        <f t="shared" ca="1" si="80"/>
        <v>45</v>
      </c>
      <c r="P190" s="47">
        <f t="shared" ca="1" si="63"/>
        <v>0</v>
      </c>
      <c r="Q190" s="47">
        <f t="shared" ca="1" si="81"/>
        <v>85</v>
      </c>
      <c r="R190" s="47" t="str">
        <f t="shared" ca="1" si="64"/>
        <v>BUY</v>
      </c>
      <c r="S190" s="47">
        <f t="shared" ca="1" si="65"/>
        <v>0</v>
      </c>
      <c r="T190" s="47">
        <f t="shared" ca="1" si="66"/>
        <v>0</v>
      </c>
      <c r="U190" s="47">
        <f t="shared" ca="1" si="82"/>
        <v>34</v>
      </c>
      <c r="V190" s="47">
        <f t="shared" ca="1" si="67"/>
        <v>1</v>
      </c>
      <c r="W190" s="47">
        <f t="shared" ca="1" si="83"/>
        <v>94</v>
      </c>
      <c r="X190" s="47" t="str">
        <f t="shared" ca="1" si="68"/>
        <v>COVER</v>
      </c>
      <c r="Y190" s="47">
        <f t="shared" ca="1" si="69"/>
        <v>0</v>
      </c>
      <c r="Z190" s="47">
        <f ca="1">IF(AND(S190=$A$31,O190&lt;1),0,S190)</f>
        <v>0</v>
      </c>
      <c r="AA190" s="47">
        <f ca="1">IF(AND(Y190=$A$30,U190&lt;1),0,Y190)</f>
        <v>0</v>
      </c>
      <c r="AB190" s="47" t="str">
        <f t="shared" ca="1" si="70"/>
        <v/>
      </c>
      <c r="AC190" s="47" t="str">
        <f t="shared" ca="1" si="71"/>
        <v/>
      </c>
      <c r="AD190" s="47" t="str">
        <f t="shared" ca="1" si="72"/>
        <v/>
      </c>
      <c r="AE190" s="47" t="str">
        <f t="shared" ca="1" si="73"/>
        <v/>
      </c>
      <c r="AF190" s="47" t="str">
        <f t="shared" ca="1" si="74"/>
        <v/>
      </c>
      <c r="AG190" s="47" t="str">
        <f t="shared" ca="1" si="75"/>
        <v/>
      </c>
      <c r="AH190" s="47" t="str">
        <f t="shared" ca="1" si="76"/>
        <v/>
      </c>
      <c r="AI190" s="47" t="str">
        <f t="shared" ca="1" si="77"/>
        <v/>
      </c>
      <c r="AJ190" s="47">
        <f t="shared" ca="1" si="78"/>
        <v>0</v>
      </c>
      <c r="AK190" s="47">
        <f t="shared" ca="1" si="84"/>
        <v>23</v>
      </c>
      <c r="AL190" s="47">
        <f t="shared" ca="1" si="79"/>
        <v>0</v>
      </c>
      <c r="AM190" s="47">
        <f t="shared" ca="1" si="85"/>
        <v>22</v>
      </c>
      <c r="AN190" s="47" t="str">
        <f ca="1">IF(OR(AG190&lt;&gt;"",AI190&lt;&gt;""),E190,"")</f>
        <v/>
      </c>
      <c r="AO190" s="47" t="str">
        <f ca="1">IF(OR(AG190&lt;&gt;"",AI190&lt;&gt;""),F190,"")</f>
        <v/>
      </c>
      <c r="AP190" s="38" t="str">
        <f ca="1">IF(OR(AG190&lt;&gt;"",AI190&lt;&gt;""),D190,"")</f>
        <v/>
      </c>
      <c r="AQ190" s="31"/>
    </row>
    <row r="191" spans="3:43" x14ac:dyDescent="0.3">
      <c r="C191" s="35">
        <f ca="1">INDIRECT($AT$3&amp;$AT$4)</f>
        <v>190</v>
      </c>
      <c r="D191" s="37">
        <f ca="1">VLOOKUP(C191,INDIRECT($AT$3&amp;$AT$5),4,FALSE)</f>
        <v>41550</v>
      </c>
      <c r="E191" s="11">
        <f ca="1">VLOOKUP(C191,INDIRECT($AU$3&amp;$AT$5),10,FALSE)</f>
        <v>636.20000000000005</v>
      </c>
      <c r="F191" s="11">
        <f ca="1">VLOOKUP(C191,INDIRECT($AT$3&amp;$AT$5),10,FALSE)</f>
        <v>802.4</v>
      </c>
      <c r="G191" s="41">
        <f t="shared" ca="1" si="59"/>
        <v>0.79287138584247263</v>
      </c>
      <c r="H191" s="41">
        <f t="shared" ca="1" si="60"/>
        <v>0.7971924301550225</v>
      </c>
      <c r="I191" s="43">
        <f t="shared" ca="1" si="61"/>
        <v>1.8909262981312135E-2</v>
      </c>
      <c r="J191" s="41">
        <f t="shared" ca="1" si="86"/>
        <v>0.81610169313633463</v>
      </c>
      <c r="K191" s="41">
        <f t="shared" ca="1" si="87"/>
        <v>0.77828316717371038</v>
      </c>
      <c r="L191" s="45" t="str">
        <f ca="1">IF(C191-1&gt;=$A$2,IF(G191&gt;J191,$A$28,IF(G191&lt;K191,$A$29,"")),"")</f>
        <v/>
      </c>
      <c r="M191" s="48" t="str">
        <f ca="1">IF(C191-1&gt;=$A$2,IF(G191&lt;H191,$A$30,IF(G191&gt;H191,$A$31,"")),"")</f>
        <v>COVER</v>
      </c>
      <c r="N191" s="47">
        <f t="shared" ca="1" si="62"/>
        <v>0</v>
      </c>
      <c r="O191" s="47">
        <f t="shared" ca="1" si="80"/>
        <v>45</v>
      </c>
      <c r="P191" s="47">
        <f t="shared" ca="1" si="63"/>
        <v>0</v>
      </c>
      <c r="Q191" s="47">
        <f t="shared" ca="1" si="81"/>
        <v>85</v>
      </c>
      <c r="R191" s="47" t="str">
        <f t="shared" ca="1" si="64"/>
        <v>BUY</v>
      </c>
      <c r="S191" s="47">
        <f t="shared" ca="1" si="65"/>
        <v>0</v>
      </c>
      <c r="T191" s="47">
        <f t="shared" ca="1" si="66"/>
        <v>0</v>
      </c>
      <c r="U191" s="47">
        <f t="shared" ca="1" si="82"/>
        <v>34</v>
      </c>
      <c r="V191" s="47">
        <f t="shared" ca="1" si="67"/>
        <v>1</v>
      </c>
      <c r="W191" s="47">
        <f t="shared" ca="1" si="83"/>
        <v>95</v>
      </c>
      <c r="X191" s="47" t="str">
        <f t="shared" ca="1" si="68"/>
        <v>COVER</v>
      </c>
      <c r="Y191" s="47">
        <f t="shared" ca="1" si="69"/>
        <v>0</v>
      </c>
      <c r="Z191" s="47">
        <f ca="1">IF(AND(S191=$A$31,O191&lt;1),0,S191)</f>
        <v>0</v>
      </c>
      <c r="AA191" s="47">
        <f ca="1">IF(AND(Y191=$A$30,U191&lt;1),0,Y191)</f>
        <v>0</v>
      </c>
      <c r="AB191" s="47" t="str">
        <f t="shared" ca="1" si="70"/>
        <v/>
      </c>
      <c r="AC191" s="47" t="str">
        <f t="shared" ca="1" si="71"/>
        <v/>
      </c>
      <c r="AD191" s="47" t="str">
        <f t="shared" ca="1" si="72"/>
        <v/>
      </c>
      <c r="AE191" s="47" t="str">
        <f t="shared" ca="1" si="73"/>
        <v/>
      </c>
      <c r="AF191" s="47" t="str">
        <f t="shared" ca="1" si="74"/>
        <v/>
      </c>
      <c r="AG191" s="47" t="str">
        <f t="shared" ca="1" si="75"/>
        <v/>
      </c>
      <c r="AH191" s="47" t="str">
        <f t="shared" ca="1" si="76"/>
        <v/>
      </c>
      <c r="AI191" s="47" t="str">
        <f t="shared" ca="1" si="77"/>
        <v/>
      </c>
      <c r="AJ191" s="47">
        <f t="shared" ca="1" si="78"/>
        <v>0</v>
      </c>
      <c r="AK191" s="47">
        <f t="shared" ca="1" si="84"/>
        <v>23</v>
      </c>
      <c r="AL191" s="47">
        <f t="shared" ca="1" si="79"/>
        <v>0</v>
      </c>
      <c r="AM191" s="47">
        <f t="shared" ca="1" si="85"/>
        <v>22</v>
      </c>
      <c r="AN191" s="47" t="str">
        <f ca="1">IF(OR(AG191&lt;&gt;"",AI191&lt;&gt;""),E191,"")</f>
        <v/>
      </c>
      <c r="AO191" s="47" t="str">
        <f ca="1">IF(OR(AG191&lt;&gt;"",AI191&lt;&gt;""),F191,"")</f>
        <v/>
      </c>
      <c r="AP191" s="38" t="str">
        <f ca="1">IF(OR(AG191&lt;&gt;"",AI191&lt;&gt;""),D191,"")</f>
        <v/>
      </c>
      <c r="AQ191" s="31"/>
    </row>
    <row r="192" spans="3:43" x14ac:dyDescent="0.3">
      <c r="C192" s="35">
        <f ca="1">INDIRECT($AT$3&amp;$AT$4)</f>
        <v>191</v>
      </c>
      <c r="D192" s="37">
        <f ca="1">VLOOKUP(C192,INDIRECT($AT$3&amp;$AT$5),4,FALSE)</f>
        <v>41551</v>
      </c>
      <c r="E192" s="11">
        <f ca="1">VLOOKUP(C192,INDIRECT($AU$3&amp;$AT$5),10,FALSE)</f>
        <v>640.45000000000005</v>
      </c>
      <c r="F192" s="11">
        <f ca="1">VLOOKUP(C192,INDIRECT($AT$3&amp;$AT$5),10,FALSE)</f>
        <v>798.7</v>
      </c>
      <c r="G192" s="41">
        <f t="shared" ca="1" si="59"/>
        <v>0.80186553148866913</v>
      </c>
      <c r="H192" s="41">
        <f t="shared" ca="1" si="60"/>
        <v>0.79551450544156854</v>
      </c>
      <c r="I192" s="43">
        <f t="shared" ca="1" si="61"/>
        <v>1.7484985134240728E-2</v>
      </c>
      <c r="J192" s="41">
        <f t="shared" ca="1" si="86"/>
        <v>0.81299949057580922</v>
      </c>
      <c r="K192" s="41">
        <f t="shared" ca="1" si="87"/>
        <v>0.77802952030732786</v>
      </c>
      <c r="L192" s="45" t="str">
        <f ca="1">IF(C192-1&gt;=$A$2,IF(G192&gt;J192,$A$28,IF(G192&lt;K192,$A$29,"")),"")</f>
        <v/>
      </c>
      <c r="M192" s="48" t="str">
        <f ca="1">IF(C192-1&gt;=$A$2,IF(G192&lt;H192,$A$30,IF(G192&gt;H192,$A$31,"")),"")</f>
        <v>SELL</v>
      </c>
      <c r="N192" s="47">
        <f t="shared" ca="1" si="62"/>
        <v>0</v>
      </c>
      <c r="O192" s="47">
        <f t="shared" ca="1" si="80"/>
        <v>45</v>
      </c>
      <c r="P192" s="47">
        <f t="shared" ca="1" si="63"/>
        <v>1</v>
      </c>
      <c r="Q192" s="47">
        <f t="shared" ca="1" si="81"/>
        <v>86</v>
      </c>
      <c r="R192" s="47" t="str">
        <f t="shared" ca="1" si="64"/>
        <v>SELL</v>
      </c>
      <c r="S192" s="47" t="str">
        <f t="shared" ca="1" si="65"/>
        <v>SELL</v>
      </c>
      <c r="T192" s="47">
        <f t="shared" ca="1" si="66"/>
        <v>0</v>
      </c>
      <c r="U192" s="47">
        <f t="shared" ca="1" si="82"/>
        <v>34</v>
      </c>
      <c r="V192" s="47">
        <f t="shared" ca="1" si="67"/>
        <v>0</v>
      </c>
      <c r="W192" s="47">
        <f t="shared" ca="1" si="83"/>
        <v>95</v>
      </c>
      <c r="X192" s="47" t="str">
        <f t="shared" ca="1" si="68"/>
        <v>COVER</v>
      </c>
      <c r="Y192" s="47">
        <f t="shared" ca="1" si="69"/>
        <v>0</v>
      </c>
      <c r="Z192" s="47" t="str">
        <f ca="1">IF(AND(S192=$A$31,O192&lt;1),0,S192)</f>
        <v>SELL</v>
      </c>
      <c r="AA192" s="47">
        <f ca="1">IF(AND(Y192=$A$30,U192&lt;1),0,Y192)</f>
        <v>0</v>
      </c>
      <c r="AB192" s="47" t="str">
        <f t="shared" ca="1" si="70"/>
        <v/>
      </c>
      <c r="AC192" s="47" t="str">
        <f t="shared" ca="1" si="71"/>
        <v>SELL</v>
      </c>
      <c r="AD192" s="47" t="str">
        <f t="shared" ca="1" si="72"/>
        <v/>
      </c>
      <c r="AE192" s="47" t="str">
        <f t="shared" ca="1" si="73"/>
        <v/>
      </c>
      <c r="AF192" s="47" t="str">
        <f t="shared" ca="1" si="74"/>
        <v/>
      </c>
      <c r="AG192" s="47" t="str">
        <f t="shared" ca="1" si="75"/>
        <v/>
      </c>
      <c r="AH192" s="47">
        <f t="shared" ca="1" si="76"/>
        <v>23</v>
      </c>
      <c r="AI192" s="47" t="str">
        <f t="shared" ca="1" si="77"/>
        <v>SELL</v>
      </c>
      <c r="AJ192" s="47">
        <f t="shared" ca="1" si="78"/>
        <v>0</v>
      </c>
      <c r="AK192" s="47">
        <f t="shared" ca="1" si="84"/>
        <v>23</v>
      </c>
      <c r="AL192" s="47">
        <f t="shared" ca="1" si="79"/>
        <v>1</v>
      </c>
      <c r="AM192" s="47">
        <f t="shared" ca="1" si="85"/>
        <v>23</v>
      </c>
      <c r="AN192" s="47">
        <f ca="1">IF(OR(AG192&lt;&gt;"",AI192&lt;&gt;""),E192,"")</f>
        <v>640.45000000000005</v>
      </c>
      <c r="AO192" s="47">
        <f ca="1">IF(OR(AG192&lt;&gt;"",AI192&lt;&gt;""),F192,"")</f>
        <v>798.7</v>
      </c>
      <c r="AP192" s="38">
        <f ca="1">IF(OR(AG192&lt;&gt;"",AI192&lt;&gt;""),D192,"")</f>
        <v>41551</v>
      </c>
      <c r="AQ192" s="31"/>
    </row>
    <row r="193" spans="3:43" x14ac:dyDescent="0.3">
      <c r="C193" s="35">
        <f ca="1">INDIRECT($AT$3&amp;$AT$4)</f>
        <v>192</v>
      </c>
      <c r="D193" s="37">
        <f ca="1">VLOOKUP(C193,INDIRECT($AT$3&amp;$AT$5),4,FALSE)</f>
        <v>41554</v>
      </c>
      <c r="E193" s="11">
        <f ca="1">VLOOKUP(C193,INDIRECT($AU$3&amp;$AT$5),10,FALSE)</f>
        <v>634.29999999999995</v>
      </c>
      <c r="F193" s="11">
        <f ca="1">VLOOKUP(C193,INDIRECT($AT$3&amp;$AT$5),10,FALSE)</f>
        <v>797.8</v>
      </c>
      <c r="G193" s="41">
        <f t="shared" ca="1" si="59"/>
        <v>0.79506141890198045</v>
      </c>
      <c r="H193" s="41">
        <f t="shared" ca="1" si="60"/>
        <v>0.79369660981942691</v>
      </c>
      <c r="I193" s="43">
        <f t="shared" ca="1" si="61"/>
        <v>1.6345144480537428E-2</v>
      </c>
      <c r="J193" s="41">
        <f t="shared" ca="1" si="86"/>
        <v>0.81004175429996439</v>
      </c>
      <c r="K193" s="41">
        <f t="shared" ca="1" si="87"/>
        <v>0.77735146533888944</v>
      </c>
      <c r="L193" s="45" t="str">
        <f ca="1">IF(C193-1&gt;=$A$2,IF(G193&gt;J193,$A$28,IF(G193&lt;K193,$A$29,"")),"")</f>
        <v/>
      </c>
      <c r="M193" s="48" t="str">
        <f ca="1">IF(C193-1&gt;=$A$2,IF(G193&lt;H193,$A$30,IF(G193&gt;H193,$A$31,"")),"")</f>
        <v>SELL</v>
      </c>
      <c r="N193" s="47">
        <f t="shared" ca="1" si="62"/>
        <v>0</v>
      </c>
      <c r="O193" s="47">
        <f t="shared" ca="1" si="80"/>
        <v>45</v>
      </c>
      <c r="P193" s="47">
        <f t="shared" ca="1" si="63"/>
        <v>1</v>
      </c>
      <c r="Q193" s="47">
        <f t="shared" ca="1" si="81"/>
        <v>87</v>
      </c>
      <c r="R193" s="47" t="str">
        <f t="shared" ca="1" si="64"/>
        <v>SELL</v>
      </c>
      <c r="S193" s="47">
        <f t="shared" ca="1" si="65"/>
        <v>0</v>
      </c>
      <c r="T193" s="47">
        <f t="shared" ca="1" si="66"/>
        <v>0</v>
      </c>
      <c r="U193" s="47">
        <f t="shared" ca="1" si="82"/>
        <v>34</v>
      </c>
      <c r="V193" s="47">
        <f t="shared" ca="1" si="67"/>
        <v>0</v>
      </c>
      <c r="W193" s="47">
        <f t="shared" ca="1" si="83"/>
        <v>95</v>
      </c>
      <c r="X193" s="47" t="str">
        <f t="shared" ca="1" si="68"/>
        <v>COVER</v>
      </c>
      <c r="Y193" s="47">
        <f t="shared" ca="1" si="69"/>
        <v>0</v>
      </c>
      <c r="Z193" s="47">
        <f ca="1">IF(AND(S193=$A$31,O193&lt;1),0,S193)</f>
        <v>0</v>
      </c>
      <c r="AA193" s="47">
        <f ca="1">IF(AND(Y193=$A$30,U193&lt;1),0,Y193)</f>
        <v>0</v>
      </c>
      <c r="AB193" s="47" t="str">
        <f t="shared" ca="1" si="70"/>
        <v/>
      </c>
      <c r="AC193" s="47" t="str">
        <f t="shared" ca="1" si="71"/>
        <v/>
      </c>
      <c r="AD193" s="47" t="str">
        <f t="shared" ca="1" si="72"/>
        <v/>
      </c>
      <c r="AE193" s="47" t="str">
        <f t="shared" ca="1" si="73"/>
        <v/>
      </c>
      <c r="AF193" s="47" t="str">
        <f t="shared" ca="1" si="74"/>
        <v/>
      </c>
      <c r="AG193" s="47" t="str">
        <f t="shared" ca="1" si="75"/>
        <v/>
      </c>
      <c r="AH193" s="47" t="str">
        <f t="shared" ca="1" si="76"/>
        <v/>
      </c>
      <c r="AI193" s="47" t="str">
        <f t="shared" ca="1" si="77"/>
        <v/>
      </c>
      <c r="AJ193" s="47">
        <f t="shared" ca="1" si="78"/>
        <v>0</v>
      </c>
      <c r="AK193" s="47">
        <f t="shared" ca="1" si="84"/>
        <v>23</v>
      </c>
      <c r="AL193" s="47">
        <f t="shared" ca="1" si="79"/>
        <v>0</v>
      </c>
      <c r="AM193" s="47">
        <f t="shared" ca="1" si="85"/>
        <v>23</v>
      </c>
      <c r="AN193" s="47" t="str">
        <f ca="1">IF(OR(AG193&lt;&gt;"",AI193&lt;&gt;""),E193,"")</f>
        <v/>
      </c>
      <c r="AO193" s="47" t="str">
        <f ca="1">IF(OR(AG193&lt;&gt;"",AI193&lt;&gt;""),F193,"")</f>
        <v/>
      </c>
      <c r="AP193" s="38" t="str">
        <f ca="1">IF(OR(AG193&lt;&gt;"",AI193&lt;&gt;""),D193,"")</f>
        <v/>
      </c>
      <c r="AQ193" s="31"/>
    </row>
    <row r="194" spans="3:43" x14ac:dyDescent="0.3">
      <c r="C194" s="35">
        <f ca="1">INDIRECT($AT$3&amp;$AT$4)</f>
        <v>193</v>
      </c>
      <c r="D194" s="37">
        <f ca="1">VLOOKUP(C194,INDIRECT($AT$3&amp;$AT$5),4,FALSE)</f>
        <v>41555</v>
      </c>
      <c r="E194" s="11">
        <f ca="1">VLOOKUP(C194,INDIRECT($AU$3&amp;$AT$5),10,FALSE)</f>
        <v>632.65</v>
      </c>
      <c r="F194" s="11">
        <f ca="1">VLOOKUP(C194,INDIRECT($AT$3&amp;$AT$5),10,FALSE)</f>
        <v>791.5</v>
      </c>
      <c r="G194" s="41">
        <f t="shared" ca="1" si="59"/>
        <v>0.7993051168667088</v>
      </c>
      <c r="H194" s="41">
        <f t="shared" ca="1" si="60"/>
        <v>0.790922921557631</v>
      </c>
      <c r="I194" s="43">
        <f t="shared" ca="1" si="61"/>
        <v>1.1771342821743554E-2</v>
      </c>
      <c r="J194" s="41">
        <f t="shared" ca="1" si="86"/>
        <v>0.80269426437937452</v>
      </c>
      <c r="K194" s="41">
        <f t="shared" ca="1" si="87"/>
        <v>0.77915157873588747</v>
      </c>
      <c r="L194" s="45" t="str">
        <f ca="1">IF(C194-1&gt;=$A$2,IF(G194&gt;J194,$A$28,IF(G194&lt;K194,$A$29,"")),"")</f>
        <v/>
      </c>
      <c r="M194" s="48" t="str">
        <f ca="1">IF(C194-1&gt;=$A$2,IF(G194&lt;H194,$A$30,IF(G194&gt;H194,$A$31,"")),"")</f>
        <v>SELL</v>
      </c>
      <c r="N194" s="47">
        <f t="shared" ca="1" si="62"/>
        <v>0</v>
      </c>
      <c r="O194" s="47">
        <f t="shared" ca="1" si="80"/>
        <v>45</v>
      </c>
      <c r="P194" s="47">
        <f t="shared" ca="1" si="63"/>
        <v>1</v>
      </c>
      <c r="Q194" s="47">
        <f t="shared" ca="1" si="81"/>
        <v>88</v>
      </c>
      <c r="R194" s="47" t="str">
        <f t="shared" ca="1" si="64"/>
        <v>SELL</v>
      </c>
      <c r="S194" s="47">
        <f t="shared" ca="1" si="65"/>
        <v>0</v>
      </c>
      <c r="T194" s="47">
        <f t="shared" ca="1" si="66"/>
        <v>0</v>
      </c>
      <c r="U194" s="47">
        <f t="shared" ca="1" si="82"/>
        <v>34</v>
      </c>
      <c r="V194" s="47">
        <f t="shared" ca="1" si="67"/>
        <v>0</v>
      </c>
      <c r="W194" s="47">
        <f t="shared" ca="1" si="83"/>
        <v>95</v>
      </c>
      <c r="X194" s="47" t="str">
        <f t="shared" ca="1" si="68"/>
        <v>COVER</v>
      </c>
      <c r="Y194" s="47">
        <f t="shared" ca="1" si="69"/>
        <v>0</v>
      </c>
      <c r="Z194" s="47">
        <f ca="1">IF(AND(S194=$A$31,O194&lt;1),0,S194)</f>
        <v>0</v>
      </c>
      <c r="AA194" s="47">
        <f ca="1">IF(AND(Y194=$A$30,U194&lt;1),0,Y194)</f>
        <v>0</v>
      </c>
      <c r="AB194" s="47" t="str">
        <f t="shared" ca="1" si="70"/>
        <v/>
      </c>
      <c r="AC194" s="47" t="str">
        <f t="shared" ca="1" si="71"/>
        <v/>
      </c>
      <c r="AD194" s="47" t="str">
        <f t="shared" ca="1" si="72"/>
        <v/>
      </c>
      <c r="AE194" s="47" t="str">
        <f t="shared" ca="1" si="73"/>
        <v/>
      </c>
      <c r="AF194" s="47" t="str">
        <f t="shared" ca="1" si="74"/>
        <v/>
      </c>
      <c r="AG194" s="47" t="str">
        <f t="shared" ca="1" si="75"/>
        <v/>
      </c>
      <c r="AH194" s="47" t="str">
        <f t="shared" ca="1" si="76"/>
        <v/>
      </c>
      <c r="AI194" s="47" t="str">
        <f t="shared" ca="1" si="77"/>
        <v/>
      </c>
      <c r="AJ194" s="47">
        <f t="shared" ca="1" si="78"/>
        <v>0</v>
      </c>
      <c r="AK194" s="47">
        <f t="shared" ca="1" si="84"/>
        <v>23</v>
      </c>
      <c r="AL194" s="47">
        <f t="shared" ca="1" si="79"/>
        <v>0</v>
      </c>
      <c r="AM194" s="47">
        <f t="shared" ca="1" si="85"/>
        <v>23</v>
      </c>
      <c r="AN194" s="47" t="str">
        <f ca="1">IF(OR(AG194&lt;&gt;"",AI194&lt;&gt;""),E194,"")</f>
        <v/>
      </c>
      <c r="AO194" s="47" t="str">
        <f ca="1">IF(OR(AG194&lt;&gt;"",AI194&lt;&gt;""),F194,"")</f>
        <v/>
      </c>
      <c r="AP194" s="38" t="str">
        <f ca="1">IF(OR(AG194&lt;&gt;"",AI194&lt;&gt;""),D194,"")</f>
        <v/>
      </c>
      <c r="AQ194" s="31"/>
    </row>
    <row r="195" spans="3:43" x14ac:dyDescent="0.3">
      <c r="C195" s="35">
        <f ca="1">INDIRECT($AT$3&amp;$AT$4)</f>
        <v>194</v>
      </c>
      <c r="D195" s="37">
        <f ca="1">VLOOKUP(C195,INDIRECT($AT$3&amp;$AT$5),4,FALSE)</f>
        <v>41556</v>
      </c>
      <c r="E195" s="11">
        <f ca="1">VLOOKUP(C195,INDIRECT($AU$3&amp;$AT$5),10,FALSE)</f>
        <v>649.15</v>
      </c>
      <c r="F195" s="11">
        <f ca="1">VLOOKUP(C195,INDIRECT($AT$3&amp;$AT$5),10,FALSE)</f>
        <v>802.2</v>
      </c>
      <c r="G195" s="41">
        <f t="shared" ref="G195:G252" ca="1" si="88">E195/F195</f>
        <v>0.80921216654200945</v>
      </c>
      <c r="H195" s="41">
        <f t="shared" ref="H195:H252" ca="1" si="89">IF(C195&gt;=$A$2,AVERAGE(OFFSET(G195,0,0,-$A$2,1)),"")</f>
        <v>0.79084826126923746</v>
      </c>
      <c r="I195" s="43">
        <f t="shared" ref="I195:I252" ca="1" si="90">IF(C195-1&gt;=$A$2,_xlfn.STDEV.S(OFFSET(G195,0,0,-$A$2,1)),"")</f>
        <v>1.1638813622671546E-2</v>
      </c>
      <c r="J195" s="41">
        <f t="shared" ca="1" si="86"/>
        <v>0.80248707489190896</v>
      </c>
      <c r="K195" s="41">
        <f t="shared" ca="1" si="87"/>
        <v>0.77920944764656597</v>
      </c>
      <c r="L195" s="45" t="str">
        <f ca="1">IF(C195-1&gt;=$A$2,IF(G195&gt;J195,$A$28,IF(G195&lt;K195,$A$29,"")),"")</f>
        <v>SHORT</v>
      </c>
      <c r="M195" s="48" t="str">
        <f ca="1">IF(C195-1&gt;=$A$2,IF(G195&lt;H195,$A$30,IF(G195&gt;H195,$A$31,"")),"")</f>
        <v>SELL</v>
      </c>
      <c r="N195" s="47">
        <f t="shared" ca="1" si="62"/>
        <v>0</v>
      </c>
      <c r="O195" s="47">
        <f t="shared" ca="1" si="80"/>
        <v>45</v>
      </c>
      <c r="P195" s="47">
        <f t="shared" ca="1" si="63"/>
        <v>1</v>
      </c>
      <c r="Q195" s="47">
        <f t="shared" ca="1" si="81"/>
        <v>89</v>
      </c>
      <c r="R195" s="47" t="str">
        <f t="shared" ca="1" si="64"/>
        <v>SELL</v>
      </c>
      <c r="S195" s="47">
        <f t="shared" ca="1" si="65"/>
        <v>0</v>
      </c>
      <c r="T195" s="47">
        <f t="shared" ca="1" si="66"/>
        <v>1</v>
      </c>
      <c r="U195" s="47">
        <f t="shared" ca="1" si="82"/>
        <v>35</v>
      </c>
      <c r="V195" s="47">
        <f t="shared" ca="1" si="67"/>
        <v>0</v>
      </c>
      <c r="W195" s="47">
        <f t="shared" ca="1" si="83"/>
        <v>95</v>
      </c>
      <c r="X195" s="47" t="str">
        <f t="shared" ca="1" si="68"/>
        <v>SHORT</v>
      </c>
      <c r="Y195" s="47" t="str">
        <f t="shared" ca="1" si="69"/>
        <v>SHORT</v>
      </c>
      <c r="Z195" s="47">
        <f ca="1">IF(AND(S195=$A$31,O195&lt;1),0,S195)</f>
        <v>0</v>
      </c>
      <c r="AA195" s="47" t="str">
        <f ca="1">IF(AND(Y195=$A$30,U195&lt;1),0,Y195)</f>
        <v>SHORT</v>
      </c>
      <c r="AB195" s="47" t="str">
        <f t="shared" ca="1" si="70"/>
        <v/>
      </c>
      <c r="AC195" s="47" t="str">
        <f t="shared" ca="1" si="71"/>
        <v/>
      </c>
      <c r="AD195" s="47" t="str">
        <f t="shared" ca="1" si="72"/>
        <v>SHORT</v>
      </c>
      <c r="AE195" s="47" t="str">
        <f t="shared" ca="1" si="73"/>
        <v/>
      </c>
      <c r="AF195" s="47">
        <f t="shared" ca="1" si="74"/>
        <v>24</v>
      </c>
      <c r="AG195" s="47" t="str">
        <f t="shared" ca="1" si="75"/>
        <v>SHORT</v>
      </c>
      <c r="AH195" s="47" t="str">
        <f t="shared" ca="1" si="76"/>
        <v/>
      </c>
      <c r="AI195" s="47" t="str">
        <f t="shared" ca="1" si="77"/>
        <v/>
      </c>
      <c r="AJ195" s="47">
        <f t="shared" ca="1" si="78"/>
        <v>1</v>
      </c>
      <c r="AK195" s="47">
        <f t="shared" ca="1" si="84"/>
        <v>24</v>
      </c>
      <c r="AL195" s="47">
        <f t="shared" ca="1" si="79"/>
        <v>0</v>
      </c>
      <c r="AM195" s="47">
        <f t="shared" ca="1" si="85"/>
        <v>23</v>
      </c>
      <c r="AN195" s="47">
        <f ca="1">IF(OR(AG195&lt;&gt;"",AI195&lt;&gt;""),E195,"")</f>
        <v>649.15</v>
      </c>
      <c r="AO195" s="47">
        <f ca="1">IF(OR(AG195&lt;&gt;"",AI195&lt;&gt;""),F195,"")</f>
        <v>802.2</v>
      </c>
      <c r="AP195" s="38">
        <f ca="1">IF(OR(AG195&lt;&gt;"",AI195&lt;&gt;""),D195,"")</f>
        <v>41556</v>
      </c>
      <c r="AQ195" s="31"/>
    </row>
    <row r="196" spans="3:43" x14ac:dyDescent="0.3">
      <c r="C196" s="35">
        <f ca="1">INDIRECT($AT$3&amp;$AT$4)</f>
        <v>195</v>
      </c>
      <c r="D196" s="37">
        <f ca="1">VLOOKUP(C196,INDIRECT($AT$3&amp;$AT$5),4,FALSE)</f>
        <v>41557</v>
      </c>
      <c r="E196" s="11">
        <f ca="1">VLOOKUP(C196,INDIRECT($AU$3&amp;$AT$5),10,FALSE)</f>
        <v>641.04999999999995</v>
      </c>
      <c r="F196" s="11">
        <f ca="1">VLOOKUP(C196,INDIRECT($AT$3&amp;$AT$5),10,FALSE)</f>
        <v>808.25</v>
      </c>
      <c r="G196" s="41">
        <f t="shared" ca="1" si="88"/>
        <v>0.79313331271265075</v>
      </c>
      <c r="H196" s="41">
        <f t="shared" ca="1" si="89"/>
        <v>0.79056177210825729</v>
      </c>
      <c r="I196" s="43">
        <f t="shared" ca="1" si="90"/>
        <v>1.1532739046074492E-2</v>
      </c>
      <c r="J196" s="41">
        <f t="shared" ca="1" si="86"/>
        <v>0.80209451115433184</v>
      </c>
      <c r="K196" s="41">
        <f t="shared" ca="1" si="87"/>
        <v>0.77902903306218274</v>
      </c>
      <c r="L196" s="45" t="str">
        <f ca="1">IF(C196-1&gt;=$A$2,IF(G196&gt;J196,$A$28,IF(G196&lt;K196,$A$29,"")),"")</f>
        <v/>
      </c>
      <c r="M196" s="48" t="str">
        <f ca="1">IF(C196-1&gt;=$A$2,IF(G196&lt;H196,$A$30,IF(G196&gt;H196,$A$31,"")),"")</f>
        <v>SELL</v>
      </c>
      <c r="N196" s="47">
        <f t="shared" ref="N196:N252" ca="1" si="91">IF(L196=$A$29,1,0)</f>
        <v>0</v>
      </c>
      <c r="O196" s="47">
        <f t="shared" ca="1" si="80"/>
        <v>45</v>
      </c>
      <c r="P196" s="47">
        <f t="shared" ref="P196:P252" ca="1" si="92">IF(M196=$A$31,1,0)</f>
        <v>1</v>
      </c>
      <c r="Q196" s="47">
        <f t="shared" ca="1" si="81"/>
        <v>90</v>
      </c>
      <c r="R196" s="47" t="str">
        <f t="shared" ref="R196:R252" ca="1" si="93">IF(N196=1,$A$29,IF(P196=1,$A$31,R195))</f>
        <v>SELL</v>
      </c>
      <c r="S196" s="47">
        <f t="shared" ref="S196:S252" ca="1" si="94">IF(R196&lt;&gt;R195,R196,0)</f>
        <v>0</v>
      </c>
      <c r="T196" s="47">
        <f t="shared" ref="T196:T252" ca="1" si="95">IF(L196=$A$28,1,0)</f>
        <v>0</v>
      </c>
      <c r="U196" s="47">
        <f t="shared" ca="1" si="82"/>
        <v>35</v>
      </c>
      <c r="V196" s="47">
        <f t="shared" ref="V196:V252" ca="1" si="96">IF(M196=$A$30,1,0)</f>
        <v>0</v>
      </c>
      <c r="W196" s="47">
        <f t="shared" ca="1" si="83"/>
        <v>95</v>
      </c>
      <c r="X196" s="47" t="str">
        <f t="shared" ref="X196:X252" ca="1" si="97">IF(T196=1,$A$28,IF(V196=1,$A$30,X195))</f>
        <v>SHORT</v>
      </c>
      <c r="Y196" s="47">
        <f t="shared" ref="Y196:Y252" ca="1" si="98">IF(X196&lt;&gt;X195,X196,0)</f>
        <v>0</v>
      </c>
      <c r="Z196" s="47">
        <f ca="1">IF(AND(S196=$A$31,O196&lt;1),0,S196)</f>
        <v>0</v>
      </c>
      <c r="AA196" s="47">
        <f ca="1">IF(AND(Y196=$A$30,U196&lt;1),0,Y196)</f>
        <v>0</v>
      </c>
      <c r="AB196" s="47" t="str">
        <f t="shared" ref="AB196:AB252" ca="1" si="99">IF(Z196=$A$29,"BUY","")</f>
        <v/>
      </c>
      <c r="AC196" s="47" t="str">
        <f t="shared" ref="AC196:AC252" ca="1" si="100">IF(Z196=$A$31,"SELL","")</f>
        <v/>
      </c>
      <c r="AD196" s="47" t="str">
        <f t="shared" ref="AD196:AD252" ca="1" si="101">IF(AA196=$A$28,"SHORT","")</f>
        <v/>
      </c>
      <c r="AE196" s="47" t="str">
        <f t="shared" ref="AE196:AE252" ca="1" si="102">IF(AA196=$A$30,"COVER","")</f>
        <v/>
      </c>
      <c r="AF196" s="47" t="str">
        <f t="shared" ref="AF196:AF252" ca="1" si="103">IF(AK196&lt;&gt;AK195,AK196,"")</f>
        <v/>
      </c>
      <c r="AG196" s="47" t="str">
        <f t="shared" ref="AG196:AG252" ca="1" si="104">AB196&amp;AD196</f>
        <v/>
      </c>
      <c r="AH196" s="47" t="str">
        <f t="shared" ref="AH196:AH252" ca="1" si="105">IF(AM196&lt;&gt;AM195,AM196,"")</f>
        <v/>
      </c>
      <c r="AI196" s="47" t="str">
        <f t="shared" ref="AI196:AI252" ca="1" si="106">AC196&amp;AE196</f>
        <v/>
      </c>
      <c r="AJ196" s="47">
        <f t="shared" ref="AJ196:AJ252" ca="1" si="107">IF(AG196&lt;&gt;"",1,0)</f>
        <v>0</v>
      </c>
      <c r="AK196" s="47">
        <f t="shared" ca="1" si="84"/>
        <v>24</v>
      </c>
      <c r="AL196" s="47">
        <f t="shared" ref="AL196:AL252" ca="1" si="108">IF(AI196&lt;&gt;"",1,0)</f>
        <v>0</v>
      </c>
      <c r="AM196" s="47">
        <f t="shared" ca="1" si="85"/>
        <v>23</v>
      </c>
      <c r="AN196" s="47" t="str">
        <f ca="1">IF(OR(AG196&lt;&gt;"",AI196&lt;&gt;""),E196,"")</f>
        <v/>
      </c>
      <c r="AO196" s="47" t="str">
        <f ca="1">IF(OR(AG196&lt;&gt;"",AI196&lt;&gt;""),F196,"")</f>
        <v/>
      </c>
      <c r="AP196" s="38" t="str">
        <f ca="1">IF(OR(AG196&lt;&gt;"",AI196&lt;&gt;""),D196,"")</f>
        <v/>
      </c>
      <c r="AQ196" s="31"/>
    </row>
    <row r="197" spans="3:43" x14ac:dyDescent="0.3">
      <c r="C197" s="35">
        <f ca="1">INDIRECT($AT$3&amp;$AT$4)</f>
        <v>196</v>
      </c>
      <c r="D197" s="37">
        <f ca="1">VLOOKUP(C197,INDIRECT($AT$3&amp;$AT$5),4,FALSE)</f>
        <v>41558</v>
      </c>
      <c r="E197" s="11">
        <f ca="1">VLOOKUP(C197,INDIRECT($AU$3&amp;$AT$5),10,FALSE)</f>
        <v>661.3</v>
      </c>
      <c r="F197" s="11">
        <f ca="1">VLOOKUP(C197,INDIRECT($AT$3&amp;$AT$5),10,FALSE)</f>
        <v>810.5</v>
      </c>
      <c r="G197" s="41">
        <f t="shared" ca="1" si="88"/>
        <v>0.81591610117211588</v>
      </c>
      <c r="H197" s="41">
        <f t="shared" ca="1" si="89"/>
        <v>0.79380943318088293</v>
      </c>
      <c r="I197" s="43">
        <f t="shared" ca="1" si="90"/>
        <v>1.3677551400894824E-2</v>
      </c>
      <c r="J197" s="41">
        <f t="shared" ca="1" si="86"/>
        <v>0.8074869845817777</v>
      </c>
      <c r="K197" s="41">
        <f t="shared" ca="1" si="87"/>
        <v>0.78013188177998816</v>
      </c>
      <c r="L197" s="45" t="str">
        <f ca="1">IF(C197-1&gt;=$A$2,IF(G197&gt;J197,$A$28,IF(G197&lt;K197,$A$29,"")),"")</f>
        <v>SHORT</v>
      </c>
      <c r="M197" s="48" t="str">
        <f ca="1">IF(C197-1&gt;=$A$2,IF(G197&lt;H197,$A$30,IF(G197&gt;H197,$A$31,"")),"")</f>
        <v>SELL</v>
      </c>
      <c r="N197" s="47">
        <f t="shared" ca="1" si="91"/>
        <v>0</v>
      </c>
      <c r="O197" s="47">
        <f t="shared" ref="O197:O252" ca="1" si="109">O196+N197</f>
        <v>45</v>
      </c>
      <c r="P197" s="47">
        <f t="shared" ca="1" si="92"/>
        <v>1</v>
      </c>
      <c r="Q197" s="47">
        <f t="shared" ref="Q197:Q252" ca="1" si="110">Q196+P197</f>
        <v>91</v>
      </c>
      <c r="R197" s="47" t="str">
        <f t="shared" ca="1" si="93"/>
        <v>SELL</v>
      </c>
      <c r="S197" s="47">
        <f t="shared" ca="1" si="94"/>
        <v>0</v>
      </c>
      <c r="T197" s="47">
        <f t="shared" ca="1" si="95"/>
        <v>1</v>
      </c>
      <c r="U197" s="47">
        <f t="shared" ref="U197:U252" ca="1" si="111">U196+T197</f>
        <v>36</v>
      </c>
      <c r="V197" s="47">
        <f t="shared" ca="1" si="96"/>
        <v>0</v>
      </c>
      <c r="W197" s="47">
        <f t="shared" ref="W197:W252" ca="1" si="112">W196+V197</f>
        <v>95</v>
      </c>
      <c r="X197" s="47" t="str">
        <f t="shared" ca="1" si="97"/>
        <v>SHORT</v>
      </c>
      <c r="Y197" s="47">
        <f t="shared" ca="1" si="98"/>
        <v>0</v>
      </c>
      <c r="Z197" s="47">
        <f ca="1">IF(AND(S197=$A$31,O197&lt;1),0,S197)</f>
        <v>0</v>
      </c>
      <c r="AA197" s="47">
        <f ca="1">IF(AND(Y197=$A$30,U197&lt;1),0,Y197)</f>
        <v>0</v>
      </c>
      <c r="AB197" s="47" t="str">
        <f t="shared" ca="1" si="99"/>
        <v/>
      </c>
      <c r="AC197" s="47" t="str">
        <f t="shared" ca="1" si="100"/>
        <v/>
      </c>
      <c r="AD197" s="47" t="str">
        <f t="shared" ca="1" si="101"/>
        <v/>
      </c>
      <c r="AE197" s="47" t="str">
        <f t="shared" ca="1" si="102"/>
        <v/>
      </c>
      <c r="AF197" s="47" t="str">
        <f t="shared" ca="1" si="103"/>
        <v/>
      </c>
      <c r="AG197" s="47" t="str">
        <f t="shared" ca="1" si="104"/>
        <v/>
      </c>
      <c r="AH197" s="47" t="str">
        <f t="shared" ca="1" si="105"/>
        <v/>
      </c>
      <c r="AI197" s="47" t="str">
        <f t="shared" ca="1" si="106"/>
        <v/>
      </c>
      <c r="AJ197" s="47">
        <f t="shared" ca="1" si="107"/>
        <v>0</v>
      </c>
      <c r="AK197" s="47">
        <f t="shared" ref="AK197:AK252" ca="1" si="113">AK196+AJ197</f>
        <v>24</v>
      </c>
      <c r="AL197" s="47">
        <f t="shared" ca="1" si="108"/>
        <v>0</v>
      </c>
      <c r="AM197" s="47">
        <f t="shared" ref="AM197:AM252" ca="1" si="114">AM196+AL197</f>
        <v>23</v>
      </c>
      <c r="AN197" s="47" t="str">
        <f ca="1">IF(OR(AG197&lt;&gt;"",AI197&lt;&gt;""),E197,"")</f>
        <v/>
      </c>
      <c r="AO197" s="47" t="str">
        <f ca="1">IF(OR(AG197&lt;&gt;"",AI197&lt;&gt;""),F197,"")</f>
        <v/>
      </c>
      <c r="AP197" s="38" t="str">
        <f ca="1">IF(OR(AG197&lt;&gt;"",AI197&lt;&gt;""),D197,"")</f>
        <v/>
      </c>
      <c r="AQ197" s="31"/>
    </row>
    <row r="198" spans="3:43" x14ac:dyDescent="0.3">
      <c r="C198" s="35">
        <f ca="1">INDIRECT($AT$3&amp;$AT$4)</f>
        <v>197</v>
      </c>
      <c r="D198" s="37">
        <f ca="1">VLOOKUP(C198,INDIRECT($AT$3&amp;$AT$5),4,FALSE)</f>
        <v>41561</v>
      </c>
      <c r="E198" s="11">
        <f ca="1">VLOOKUP(C198,INDIRECT($AU$3&amp;$AT$5),10,FALSE)</f>
        <v>667.5</v>
      </c>
      <c r="F198" s="11">
        <f ca="1">VLOOKUP(C198,INDIRECT($AT$3&amp;$AT$5),10,FALSE)</f>
        <v>803.35</v>
      </c>
      <c r="G198" s="41">
        <f t="shared" ca="1" si="88"/>
        <v>0.83089562457210431</v>
      </c>
      <c r="H198" s="41">
        <f t="shared" ca="1" si="89"/>
        <v>0.799252986966836</v>
      </c>
      <c r="I198" s="43">
        <f t="shared" ca="1" si="90"/>
        <v>1.653864733734052E-2</v>
      </c>
      <c r="J198" s="41">
        <f t="shared" ca="1" si="86"/>
        <v>0.81579163430417656</v>
      </c>
      <c r="K198" s="41">
        <f t="shared" ca="1" si="87"/>
        <v>0.78271433962949544</v>
      </c>
      <c r="L198" s="45" t="str">
        <f ca="1">IF(C198-1&gt;=$A$2,IF(G198&gt;J198,$A$28,IF(G198&lt;K198,$A$29,"")),"")</f>
        <v>SHORT</v>
      </c>
      <c r="M198" s="48" t="str">
        <f ca="1">IF(C198-1&gt;=$A$2,IF(G198&lt;H198,$A$30,IF(G198&gt;H198,$A$31,"")),"")</f>
        <v>SELL</v>
      </c>
      <c r="N198" s="47">
        <f t="shared" ca="1" si="91"/>
        <v>0</v>
      </c>
      <c r="O198" s="47">
        <f t="shared" ca="1" si="109"/>
        <v>45</v>
      </c>
      <c r="P198" s="47">
        <f t="shared" ca="1" si="92"/>
        <v>1</v>
      </c>
      <c r="Q198" s="47">
        <f t="shared" ca="1" si="110"/>
        <v>92</v>
      </c>
      <c r="R198" s="47" t="str">
        <f t="shared" ca="1" si="93"/>
        <v>SELL</v>
      </c>
      <c r="S198" s="47">
        <f t="shared" ca="1" si="94"/>
        <v>0</v>
      </c>
      <c r="T198" s="47">
        <f t="shared" ca="1" si="95"/>
        <v>1</v>
      </c>
      <c r="U198" s="47">
        <f t="shared" ca="1" si="111"/>
        <v>37</v>
      </c>
      <c r="V198" s="47">
        <f t="shared" ca="1" si="96"/>
        <v>0</v>
      </c>
      <c r="W198" s="47">
        <f t="shared" ca="1" si="112"/>
        <v>95</v>
      </c>
      <c r="X198" s="47" t="str">
        <f t="shared" ca="1" si="97"/>
        <v>SHORT</v>
      </c>
      <c r="Y198" s="47">
        <f t="shared" ca="1" si="98"/>
        <v>0</v>
      </c>
      <c r="Z198" s="47">
        <f ca="1">IF(AND(S198=$A$31,O198&lt;1),0,S198)</f>
        <v>0</v>
      </c>
      <c r="AA198" s="47">
        <f ca="1">IF(AND(Y198=$A$30,U198&lt;1),0,Y198)</f>
        <v>0</v>
      </c>
      <c r="AB198" s="47" t="str">
        <f t="shared" ca="1" si="99"/>
        <v/>
      </c>
      <c r="AC198" s="47" t="str">
        <f t="shared" ca="1" si="100"/>
        <v/>
      </c>
      <c r="AD198" s="47" t="str">
        <f t="shared" ca="1" si="101"/>
        <v/>
      </c>
      <c r="AE198" s="47" t="str">
        <f t="shared" ca="1" si="102"/>
        <v/>
      </c>
      <c r="AF198" s="47" t="str">
        <f t="shared" ca="1" si="103"/>
        <v/>
      </c>
      <c r="AG198" s="47" t="str">
        <f t="shared" ca="1" si="104"/>
        <v/>
      </c>
      <c r="AH198" s="47" t="str">
        <f t="shared" ca="1" si="105"/>
        <v/>
      </c>
      <c r="AI198" s="47" t="str">
        <f t="shared" ca="1" si="106"/>
        <v/>
      </c>
      <c r="AJ198" s="47">
        <f t="shared" ca="1" si="107"/>
        <v>0</v>
      </c>
      <c r="AK198" s="47">
        <f t="shared" ca="1" si="113"/>
        <v>24</v>
      </c>
      <c r="AL198" s="47">
        <f t="shared" ca="1" si="108"/>
        <v>0</v>
      </c>
      <c r="AM198" s="47">
        <f t="shared" ca="1" si="114"/>
        <v>23</v>
      </c>
      <c r="AN198" s="47" t="str">
        <f ca="1">IF(OR(AG198&lt;&gt;"",AI198&lt;&gt;""),E198,"")</f>
        <v/>
      </c>
      <c r="AO198" s="47" t="str">
        <f ca="1">IF(OR(AG198&lt;&gt;"",AI198&lt;&gt;""),F198,"")</f>
        <v/>
      </c>
      <c r="AP198" s="38" t="str">
        <f ca="1">IF(OR(AG198&lt;&gt;"",AI198&lt;&gt;""),D198,"")</f>
        <v/>
      </c>
      <c r="AQ198" s="31"/>
    </row>
    <row r="199" spans="3:43" x14ac:dyDescent="0.3">
      <c r="C199" s="35">
        <f ca="1">INDIRECT($AT$3&amp;$AT$4)</f>
        <v>198</v>
      </c>
      <c r="D199" s="37">
        <f ca="1">VLOOKUP(C199,INDIRECT($AT$3&amp;$AT$5),4,FALSE)</f>
        <v>41562</v>
      </c>
      <c r="E199" s="11">
        <f ca="1">VLOOKUP(C199,INDIRECT($AU$3&amp;$AT$5),10,FALSE)</f>
        <v>652.45000000000005</v>
      </c>
      <c r="F199" s="11">
        <f ca="1">VLOOKUP(C199,INDIRECT($AT$3&amp;$AT$5),10,FALSE)</f>
        <v>801.95</v>
      </c>
      <c r="G199" s="41">
        <f t="shared" ca="1" si="88"/>
        <v>0.81357940021198327</v>
      </c>
      <c r="H199" s="41">
        <f t="shared" ca="1" si="89"/>
        <v>0.80301197376592115</v>
      </c>
      <c r="I199" s="43">
        <f t="shared" ca="1" si="90"/>
        <v>1.4849241185059545E-2</v>
      </c>
      <c r="J199" s="41">
        <f t="shared" ca="1" si="86"/>
        <v>0.81786121495098074</v>
      </c>
      <c r="K199" s="41">
        <f t="shared" ca="1" si="87"/>
        <v>0.78816273258086156</v>
      </c>
      <c r="L199" s="45" t="str">
        <f ca="1">IF(C199-1&gt;=$A$2,IF(G199&gt;J199,$A$28,IF(G199&lt;K199,$A$29,"")),"")</f>
        <v/>
      </c>
      <c r="M199" s="48" t="str">
        <f ca="1">IF(C199-1&gt;=$A$2,IF(G199&lt;H199,$A$30,IF(G199&gt;H199,$A$31,"")),"")</f>
        <v>SELL</v>
      </c>
      <c r="N199" s="47">
        <f t="shared" ca="1" si="91"/>
        <v>0</v>
      </c>
      <c r="O199" s="47">
        <f t="shared" ca="1" si="109"/>
        <v>45</v>
      </c>
      <c r="P199" s="47">
        <f t="shared" ca="1" si="92"/>
        <v>1</v>
      </c>
      <c r="Q199" s="47">
        <f t="shared" ca="1" si="110"/>
        <v>93</v>
      </c>
      <c r="R199" s="47" t="str">
        <f t="shared" ca="1" si="93"/>
        <v>SELL</v>
      </c>
      <c r="S199" s="47">
        <f t="shared" ca="1" si="94"/>
        <v>0</v>
      </c>
      <c r="T199" s="47">
        <f t="shared" ca="1" si="95"/>
        <v>0</v>
      </c>
      <c r="U199" s="47">
        <f t="shared" ca="1" si="111"/>
        <v>37</v>
      </c>
      <c r="V199" s="47">
        <f t="shared" ca="1" si="96"/>
        <v>0</v>
      </c>
      <c r="W199" s="47">
        <f t="shared" ca="1" si="112"/>
        <v>95</v>
      </c>
      <c r="X199" s="47" t="str">
        <f t="shared" ca="1" si="97"/>
        <v>SHORT</v>
      </c>
      <c r="Y199" s="47">
        <f t="shared" ca="1" si="98"/>
        <v>0</v>
      </c>
      <c r="Z199" s="47">
        <f ca="1">IF(AND(S199=$A$31,O199&lt;1),0,S199)</f>
        <v>0</v>
      </c>
      <c r="AA199" s="47">
        <f ca="1">IF(AND(Y199=$A$30,U199&lt;1),0,Y199)</f>
        <v>0</v>
      </c>
      <c r="AB199" s="47" t="str">
        <f t="shared" ca="1" si="99"/>
        <v/>
      </c>
      <c r="AC199" s="47" t="str">
        <f t="shared" ca="1" si="100"/>
        <v/>
      </c>
      <c r="AD199" s="47" t="str">
        <f t="shared" ca="1" si="101"/>
        <v/>
      </c>
      <c r="AE199" s="47" t="str">
        <f t="shared" ca="1" si="102"/>
        <v/>
      </c>
      <c r="AF199" s="47" t="str">
        <f t="shared" ca="1" si="103"/>
        <v/>
      </c>
      <c r="AG199" s="47" t="str">
        <f t="shared" ca="1" si="104"/>
        <v/>
      </c>
      <c r="AH199" s="47" t="str">
        <f t="shared" ca="1" si="105"/>
        <v/>
      </c>
      <c r="AI199" s="47" t="str">
        <f t="shared" ca="1" si="106"/>
        <v/>
      </c>
      <c r="AJ199" s="47">
        <f t="shared" ca="1" si="107"/>
        <v>0</v>
      </c>
      <c r="AK199" s="47">
        <f t="shared" ca="1" si="113"/>
        <v>24</v>
      </c>
      <c r="AL199" s="47">
        <f t="shared" ca="1" si="108"/>
        <v>0</v>
      </c>
      <c r="AM199" s="47">
        <f t="shared" ca="1" si="114"/>
        <v>23</v>
      </c>
      <c r="AN199" s="47" t="str">
        <f ca="1">IF(OR(AG199&lt;&gt;"",AI199&lt;&gt;""),E199,"")</f>
        <v/>
      </c>
      <c r="AO199" s="47" t="str">
        <f ca="1">IF(OR(AG199&lt;&gt;"",AI199&lt;&gt;""),F199,"")</f>
        <v/>
      </c>
      <c r="AP199" s="38" t="str">
        <f ca="1">IF(OR(AG199&lt;&gt;"",AI199&lt;&gt;""),D199,"")</f>
        <v/>
      </c>
      <c r="AQ199" s="31"/>
    </row>
    <row r="200" spans="3:43" x14ac:dyDescent="0.3">
      <c r="C200" s="35">
        <f ca="1">INDIRECT($AT$3&amp;$AT$4)</f>
        <v>199</v>
      </c>
      <c r="D200" s="37">
        <f ca="1">VLOOKUP(C200,INDIRECT($AT$3&amp;$AT$5),4,FALSE)</f>
        <v>41564</v>
      </c>
      <c r="E200" s="11">
        <f ca="1">VLOOKUP(C200,INDIRECT($AU$3&amp;$AT$5),10,FALSE)</f>
        <v>654.20000000000005</v>
      </c>
      <c r="F200" s="11">
        <f ca="1">VLOOKUP(C200,INDIRECT($AT$3&amp;$AT$5),10,FALSE)</f>
        <v>795.2</v>
      </c>
      <c r="G200" s="41">
        <f t="shared" ca="1" si="88"/>
        <v>0.8226861167002012</v>
      </c>
      <c r="H200" s="41">
        <f t="shared" ca="1" si="89"/>
        <v>0.80745261750108954</v>
      </c>
      <c r="I200" s="43">
        <f t="shared" ca="1" si="90"/>
        <v>1.3176966516408942E-2</v>
      </c>
      <c r="J200" s="41">
        <f t="shared" ca="1" si="86"/>
        <v>0.82062958401749853</v>
      </c>
      <c r="K200" s="41">
        <f t="shared" ca="1" si="87"/>
        <v>0.79427565098468056</v>
      </c>
      <c r="L200" s="45" t="str">
        <f ca="1">IF(C200-1&gt;=$A$2,IF(G200&gt;J200,$A$28,IF(G200&lt;K200,$A$29,"")),"")</f>
        <v>SHORT</v>
      </c>
      <c r="M200" s="48" t="str">
        <f ca="1">IF(C200-1&gt;=$A$2,IF(G200&lt;H200,$A$30,IF(G200&gt;H200,$A$31,"")),"")</f>
        <v>SELL</v>
      </c>
      <c r="N200" s="47">
        <f t="shared" ca="1" si="91"/>
        <v>0</v>
      </c>
      <c r="O200" s="47">
        <f t="shared" ca="1" si="109"/>
        <v>45</v>
      </c>
      <c r="P200" s="47">
        <f t="shared" ca="1" si="92"/>
        <v>1</v>
      </c>
      <c r="Q200" s="47">
        <f t="shared" ca="1" si="110"/>
        <v>94</v>
      </c>
      <c r="R200" s="47" t="str">
        <f t="shared" ca="1" si="93"/>
        <v>SELL</v>
      </c>
      <c r="S200" s="47">
        <f t="shared" ca="1" si="94"/>
        <v>0</v>
      </c>
      <c r="T200" s="47">
        <f t="shared" ca="1" si="95"/>
        <v>1</v>
      </c>
      <c r="U200" s="47">
        <f t="shared" ca="1" si="111"/>
        <v>38</v>
      </c>
      <c r="V200" s="47">
        <f t="shared" ca="1" si="96"/>
        <v>0</v>
      </c>
      <c r="W200" s="47">
        <f t="shared" ca="1" si="112"/>
        <v>95</v>
      </c>
      <c r="X200" s="47" t="str">
        <f t="shared" ca="1" si="97"/>
        <v>SHORT</v>
      </c>
      <c r="Y200" s="47">
        <f t="shared" ca="1" si="98"/>
        <v>0</v>
      </c>
      <c r="Z200" s="47">
        <f ca="1">IF(AND(S200=$A$31,O200&lt;1),0,S200)</f>
        <v>0</v>
      </c>
      <c r="AA200" s="47">
        <f ca="1">IF(AND(Y200=$A$30,U200&lt;1),0,Y200)</f>
        <v>0</v>
      </c>
      <c r="AB200" s="47" t="str">
        <f t="shared" ca="1" si="99"/>
        <v/>
      </c>
      <c r="AC200" s="47" t="str">
        <f t="shared" ca="1" si="100"/>
        <v/>
      </c>
      <c r="AD200" s="47" t="str">
        <f t="shared" ca="1" si="101"/>
        <v/>
      </c>
      <c r="AE200" s="47" t="str">
        <f t="shared" ca="1" si="102"/>
        <v/>
      </c>
      <c r="AF200" s="47" t="str">
        <f t="shared" ca="1" si="103"/>
        <v/>
      </c>
      <c r="AG200" s="47" t="str">
        <f t="shared" ca="1" si="104"/>
        <v/>
      </c>
      <c r="AH200" s="47" t="str">
        <f t="shared" ca="1" si="105"/>
        <v/>
      </c>
      <c r="AI200" s="47" t="str">
        <f t="shared" ca="1" si="106"/>
        <v/>
      </c>
      <c r="AJ200" s="47">
        <f t="shared" ca="1" si="107"/>
        <v>0</v>
      </c>
      <c r="AK200" s="47">
        <f t="shared" ca="1" si="113"/>
        <v>24</v>
      </c>
      <c r="AL200" s="47">
        <f t="shared" ca="1" si="108"/>
        <v>0</v>
      </c>
      <c r="AM200" s="47">
        <f t="shared" ca="1" si="114"/>
        <v>23</v>
      </c>
      <c r="AN200" s="47" t="str">
        <f ca="1">IF(OR(AG200&lt;&gt;"",AI200&lt;&gt;""),E200,"")</f>
        <v/>
      </c>
      <c r="AO200" s="47" t="str">
        <f ca="1">IF(OR(AG200&lt;&gt;"",AI200&lt;&gt;""),F200,"")</f>
        <v/>
      </c>
      <c r="AP200" s="38" t="str">
        <f ca="1">IF(OR(AG200&lt;&gt;"",AI200&lt;&gt;""),D200,"")</f>
        <v/>
      </c>
      <c r="AQ200" s="31"/>
    </row>
    <row r="201" spans="3:43" x14ac:dyDescent="0.3">
      <c r="C201" s="35">
        <f ca="1">INDIRECT($AT$3&amp;$AT$4)</f>
        <v>200</v>
      </c>
      <c r="D201" s="37">
        <f ca="1">VLOOKUP(C201,INDIRECT($AT$3&amp;$AT$5),4,FALSE)</f>
        <v>41565</v>
      </c>
      <c r="E201" s="11">
        <f ca="1">VLOOKUP(C201,INDIRECT($AU$3&amp;$AT$5),10,FALSE)</f>
        <v>676.6</v>
      </c>
      <c r="F201" s="11">
        <f ca="1">VLOOKUP(C201,INDIRECT($AT$3&amp;$AT$5),10,FALSE)</f>
        <v>819.45</v>
      </c>
      <c r="G201" s="41">
        <f t="shared" ca="1" si="88"/>
        <v>0.82567575813045335</v>
      </c>
      <c r="H201" s="41">
        <f t="shared" ca="1" si="89"/>
        <v>0.81073305472988777</v>
      </c>
      <c r="I201" s="43">
        <f t="shared" ca="1" si="90"/>
        <v>1.3226866063540409E-2</v>
      </c>
      <c r="J201" s="41">
        <f t="shared" ca="1" si="86"/>
        <v>0.82395992079342817</v>
      </c>
      <c r="K201" s="41">
        <f t="shared" ca="1" si="87"/>
        <v>0.79750618866634737</v>
      </c>
      <c r="L201" s="45" t="str">
        <f ca="1">IF(C201-1&gt;=$A$2,IF(G201&gt;J201,$A$28,IF(G201&lt;K201,$A$29,"")),"")</f>
        <v>SHORT</v>
      </c>
      <c r="M201" s="48" t="str">
        <f ca="1">IF(C201-1&gt;=$A$2,IF(G201&lt;H201,$A$30,IF(G201&gt;H201,$A$31,"")),"")</f>
        <v>SELL</v>
      </c>
      <c r="N201" s="47">
        <f t="shared" ca="1" si="91"/>
        <v>0</v>
      </c>
      <c r="O201" s="47">
        <f t="shared" ca="1" si="109"/>
        <v>45</v>
      </c>
      <c r="P201" s="47">
        <f t="shared" ca="1" si="92"/>
        <v>1</v>
      </c>
      <c r="Q201" s="47">
        <f t="shared" ca="1" si="110"/>
        <v>95</v>
      </c>
      <c r="R201" s="47" t="str">
        <f t="shared" ca="1" si="93"/>
        <v>SELL</v>
      </c>
      <c r="S201" s="47">
        <f t="shared" ca="1" si="94"/>
        <v>0</v>
      </c>
      <c r="T201" s="47">
        <f t="shared" ca="1" si="95"/>
        <v>1</v>
      </c>
      <c r="U201" s="47">
        <f t="shared" ca="1" si="111"/>
        <v>39</v>
      </c>
      <c r="V201" s="47">
        <f t="shared" ca="1" si="96"/>
        <v>0</v>
      </c>
      <c r="W201" s="47">
        <f t="shared" ca="1" si="112"/>
        <v>95</v>
      </c>
      <c r="X201" s="47" t="str">
        <f t="shared" ca="1" si="97"/>
        <v>SHORT</v>
      </c>
      <c r="Y201" s="47">
        <f t="shared" ca="1" si="98"/>
        <v>0</v>
      </c>
      <c r="Z201" s="47">
        <f ca="1">IF(AND(S201=$A$31,O201&lt;1),0,S201)</f>
        <v>0</v>
      </c>
      <c r="AA201" s="47">
        <f ca="1">IF(AND(Y201=$A$30,U201&lt;1),0,Y201)</f>
        <v>0</v>
      </c>
      <c r="AB201" s="47" t="str">
        <f t="shared" ca="1" si="99"/>
        <v/>
      </c>
      <c r="AC201" s="47" t="str">
        <f t="shared" ca="1" si="100"/>
        <v/>
      </c>
      <c r="AD201" s="47" t="str">
        <f t="shared" ca="1" si="101"/>
        <v/>
      </c>
      <c r="AE201" s="47" t="str">
        <f t="shared" ca="1" si="102"/>
        <v/>
      </c>
      <c r="AF201" s="47" t="str">
        <f t="shared" ca="1" si="103"/>
        <v/>
      </c>
      <c r="AG201" s="47" t="str">
        <f t="shared" ca="1" si="104"/>
        <v/>
      </c>
      <c r="AH201" s="47" t="str">
        <f t="shared" ca="1" si="105"/>
        <v/>
      </c>
      <c r="AI201" s="47" t="str">
        <f t="shared" ca="1" si="106"/>
        <v/>
      </c>
      <c r="AJ201" s="47">
        <f t="shared" ca="1" si="107"/>
        <v>0</v>
      </c>
      <c r="AK201" s="47">
        <f t="shared" ca="1" si="113"/>
        <v>24</v>
      </c>
      <c r="AL201" s="47">
        <f t="shared" ca="1" si="108"/>
        <v>0</v>
      </c>
      <c r="AM201" s="47">
        <f t="shared" ca="1" si="114"/>
        <v>23</v>
      </c>
      <c r="AN201" s="47" t="str">
        <f ca="1">IF(OR(AG201&lt;&gt;"",AI201&lt;&gt;""),E201,"")</f>
        <v/>
      </c>
      <c r="AO201" s="47" t="str">
        <f ca="1">IF(OR(AG201&lt;&gt;"",AI201&lt;&gt;""),F201,"")</f>
        <v/>
      </c>
      <c r="AP201" s="38" t="str">
        <f ca="1">IF(OR(AG201&lt;&gt;"",AI201&lt;&gt;""),D201,"")</f>
        <v/>
      </c>
      <c r="AQ201" s="31"/>
    </row>
    <row r="202" spans="3:43" x14ac:dyDescent="0.3">
      <c r="C202" s="35">
        <f ca="1">INDIRECT($AT$3&amp;$AT$4)</f>
        <v>201</v>
      </c>
      <c r="D202" s="37">
        <f ca="1">VLOOKUP(C202,INDIRECT($AT$3&amp;$AT$5),4,FALSE)</f>
        <v>41568</v>
      </c>
      <c r="E202" s="11">
        <f ca="1">VLOOKUP(C202,INDIRECT($AU$3&amp;$AT$5),10,FALSE)</f>
        <v>671.25</v>
      </c>
      <c r="F202" s="11">
        <f ca="1">VLOOKUP(C202,INDIRECT($AT$3&amp;$AT$5),10,FALSE)</f>
        <v>821.15</v>
      </c>
      <c r="G202" s="41">
        <f t="shared" ca="1" si="88"/>
        <v>0.8174511356025087</v>
      </c>
      <c r="H202" s="41">
        <f t="shared" ca="1" si="89"/>
        <v>0.81229161514127157</v>
      </c>
      <c r="I202" s="43">
        <f t="shared" ca="1" si="90"/>
        <v>1.2981860889477566E-2</v>
      </c>
      <c r="J202" s="41">
        <f t="shared" ca="1" si="86"/>
        <v>0.82527347603074919</v>
      </c>
      <c r="K202" s="41">
        <f t="shared" ca="1" si="87"/>
        <v>0.79930975425179396</v>
      </c>
      <c r="L202" s="45" t="str">
        <f ca="1">IF(C202-1&gt;=$A$2,IF(G202&gt;J202,$A$28,IF(G202&lt;K202,$A$29,"")),"")</f>
        <v/>
      </c>
      <c r="M202" s="48" t="str">
        <f ca="1">IF(C202-1&gt;=$A$2,IF(G202&lt;H202,$A$30,IF(G202&gt;H202,$A$31,"")),"")</f>
        <v>SELL</v>
      </c>
      <c r="N202" s="47">
        <f t="shared" ca="1" si="91"/>
        <v>0</v>
      </c>
      <c r="O202" s="47">
        <f t="shared" ca="1" si="109"/>
        <v>45</v>
      </c>
      <c r="P202" s="47">
        <f t="shared" ca="1" si="92"/>
        <v>1</v>
      </c>
      <c r="Q202" s="47">
        <f t="shared" ca="1" si="110"/>
        <v>96</v>
      </c>
      <c r="R202" s="47" t="str">
        <f t="shared" ca="1" si="93"/>
        <v>SELL</v>
      </c>
      <c r="S202" s="47">
        <f t="shared" ca="1" si="94"/>
        <v>0</v>
      </c>
      <c r="T202" s="47">
        <f t="shared" ca="1" si="95"/>
        <v>0</v>
      </c>
      <c r="U202" s="47">
        <f t="shared" ca="1" si="111"/>
        <v>39</v>
      </c>
      <c r="V202" s="47">
        <f t="shared" ca="1" si="96"/>
        <v>0</v>
      </c>
      <c r="W202" s="47">
        <f t="shared" ca="1" si="112"/>
        <v>95</v>
      </c>
      <c r="X202" s="47" t="str">
        <f t="shared" ca="1" si="97"/>
        <v>SHORT</v>
      </c>
      <c r="Y202" s="47">
        <f t="shared" ca="1" si="98"/>
        <v>0</v>
      </c>
      <c r="Z202" s="47">
        <f ca="1">IF(AND(S202=$A$31,O202&lt;1),0,S202)</f>
        <v>0</v>
      </c>
      <c r="AA202" s="47">
        <f ca="1">IF(AND(Y202=$A$30,U202&lt;1),0,Y202)</f>
        <v>0</v>
      </c>
      <c r="AB202" s="47" t="str">
        <f t="shared" ca="1" si="99"/>
        <v/>
      </c>
      <c r="AC202" s="47" t="str">
        <f t="shared" ca="1" si="100"/>
        <v/>
      </c>
      <c r="AD202" s="47" t="str">
        <f t="shared" ca="1" si="101"/>
        <v/>
      </c>
      <c r="AE202" s="47" t="str">
        <f t="shared" ca="1" si="102"/>
        <v/>
      </c>
      <c r="AF202" s="47" t="str">
        <f t="shared" ca="1" si="103"/>
        <v/>
      </c>
      <c r="AG202" s="47" t="str">
        <f t="shared" ca="1" si="104"/>
        <v/>
      </c>
      <c r="AH202" s="47" t="str">
        <f t="shared" ca="1" si="105"/>
        <v/>
      </c>
      <c r="AI202" s="47" t="str">
        <f t="shared" ca="1" si="106"/>
        <v/>
      </c>
      <c r="AJ202" s="47">
        <f t="shared" ca="1" si="107"/>
        <v>0</v>
      </c>
      <c r="AK202" s="47">
        <f t="shared" ca="1" si="113"/>
        <v>24</v>
      </c>
      <c r="AL202" s="47">
        <f t="shared" ca="1" si="108"/>
        <v>0</v>
      </c>
      <c r="AM202" s="47">
        <f t="shared" ca="1" si="114"/>
        <v>23</v>
      </c>
      <c r="AN202" s="47" t="str">
        <f ca="1">IF(OR(AG202&lt;&gt;"",AI202&lt;&gt;""),E202,"")</f>
        <v/>
      </c>
      <c r="AO202" s="47" t="str">
        <f ca="1">IF(OR(AG202&lt;&gt;"",AI202&lt;&gt;""),F202,"")</f>
        <v/>
      </c>
      <c r="AP202" s="38" t="str">
        <f ca="1">IF(OR(AG202&lt;&gt;"",AI202&lt;&gt;""),D202,"")</f>
        <v/>
      </c>
      <c r="AQ202" s="31"/>
    </row>
    <row r="203" spans="3:43" x14ac:dyDescent="0.3">
      <c r="C203" s="35">
        <f ca="1">INDIRECT($AT$3&amp;$AT$4)</f>
        <v>202</v>
      </c>
      <c r="D203" s="37">
        <f ca="1">VLOOKUP(C203,INDIRECT($AT$3&amp;$AT$5),4,FALSE)</f>
        <v>41569</v>
      </c>
      <c r="E203" s="11">
        <f ca="1">VLOOKUP(C203,INDIRECT($AU$3&amp;$AT$5),10,FALSE)</f>
        <v>669</v>
      </c>
      <c r="F203" s="11">
        <f ca="1">VLOOKUP(C203,INDIRECT($AT$3&amp;$AT$5),10,FALSE)</f>
        <v>810.7</v>
      </c>
      <c r="G203" s="41">
        <f t="shared" ca="1" si="88"/>
        <v>0.8252127790798075</v>
      </c>
      <c r="H203" s="41">
        <f t="shared" ca="1" si="89"/>
        <v>0.81530675115905438</v>
      </c>
      <c r="I203" s="43">
        <f t="shared" ca="1" si="90"/>
        <v>1.1999651719059075E-2</v>
      </c>
      <c r="J203" s="41">
        <f t="shared" ca="1" si="86"/>
        <v>0.82730640287811341</v>
      </c>
      <c r="K203" s="41">
        <f t="shared" ca="1" si="87"/>
        <v>0.80330709943999534</v>
      </c>
      <c r="L203" s="45" t="str">
        <f ca="1">IF(C203-1&gt;=$A$2,IF(G203&gt;J203,$A$28,IF(G203&lt;K203,$A$29,"")),"")</f>
        <v/>
      </c>
      <c r="M203" s="48" t="str">
        <f ca="1">IF(C203-1&gt;=$A$2,IF(G203&lt;H203,$A$30,IF(G203&gt;H203,$A$31,"")),"")</f>
        <v>SELL</v>
      </c>
      <c r="N203" s="47">
        <f t="shared" ca="1" si="91"/>
        <v>0</v>
      </c>
      <c r="O203" s="47">
        <f t="shared" ca="1" si="109"/>
        <v>45</v>
      </c>
      <c r="P203" s="47">
        <f t="shared" ca="1" si="92"/>
        <v>1</v>
      </c>
      <c r="Q203" s="47">
        <f t="shared" ca="1" si="110"/>
        <v>97</v>
      </c>
      <c r="R203" s="47" t="str">
        <f t="shared" ca="1" si="93"/>
        <v>SELL</v>
      </c>
      <c r="S203" s="47">
        <f t="shared" ca="1" si="94"/>
        <v>0</v>
      </c>
      <c r="T203" s="47">
        <f t="shared" ca="1" si="95"/>
        <v>0</v>
      </c>
      <c r="U203" s="47">
        <f t="shared" ca="1" si="111"/>
        <v>39</v>
      </c>
      <c r="V203" s="47">
        <f t="shared" ca="1" si="96"/>
        <v>0</v>
      </c>
      <c r="W203" s="47">
        <f t="shared" ca="1" si="112"/>
        <v>95</v>
      </c>
      <c r="X203" s="47" t="str">
        <f t="shared" ca="1" si="97"/>
        <v>SHORT</v>
      </c>
      <c r="Y203" s="47">
        <f t="shared" ca="1" si="98"/>
        <v>0</v>
      </c>
      <c r="Z203" s="47">
        <f ca="1">IF(AND(S203=$A$31,O203&lt;1),0,S203)</f>
        <v>0</v>
      </c>
      <c r="AA203" s="47">
        <f ca="1">IF(AND(Y203=$A$30,U203&lt;1),0,Y203)</f>
        <v>0</v>
      </c>
      <c r="AB203" s="47" t="str">
        <f t="shared" ca="1" si="99"/>
        <v/>
      </c>
      <c r="AC203" s="47" t="str">
        <f t="shared" ca="1" si="100"/>
        <v/>
      </c>
      <c r="AD203" s="47" t="str">
        <f t="shared" ca="1" si="101"/>
        <v/>
      </c>
      <c r="AE203" s="47" t="str">
        <f t="shared" ca="1" si="102"/>
        <v/>
      </c>
      <c r="AF203" s="47" t="str">
        <f t="shared" ca="1" si="103"/>
        <v/>
      </c>
      <c r="AG203" s="47" t="str">
        <f t="shared" ca="1" si="104"/>
        <v/>
      </c>
      <c r="AH203" s="47" t="str">
        <f t="shared" ca="1" si="105"/>
        <v/>
      </c>
      <c r="AI203" s="47" t="str">
        <f t="shared" ca="1" si="106"/>
        <v/>
      </c>
      <c r="AJ203" s="47">
        <f t="shared" ca="1" si="107"/>
        <v>0</v>
      </c>
      <c r="AK203" s="47">
        <f t="shared" ca="1" si="113"/>
        <v>24</v>
      </c>
      <c r="AL203" s="47">
        <f t="shared" ca="1" si="108"/>
        <v>0</v>
      </c>
      <c r="AM203" s="47">
        <f t="shared" ca="1" si="114"/>
        <v>23</v>
      </c>
      <c r="AN203" s="47" t="str">
        <f ca="1">IF(OR(AG203&lt;&gt;"",AI203&lt;&gt;""),E203,"")</f>
        <v/>
      </c>
      <c r="AO203" s="47" t="str">
        <f ca="1">IF(OR(AG203&lt;&gt;"",AI203&lt;&gt;""),F203,"")</f>
        <v/>
      </c>
      <c r="AP203" s="38" t="str">
        <f ca="1">IF(OR(AG203&lt;&gt;"",AI203&lt;&gt;""),D203,"")</f>
        <v/>
      </c>
      <c r="AQ203" s="31"/>
    </row>
    <row r="204" spans="3:43" x14ac:dyDescent="0.3">
      <c r="C204" s="35">
        <f ca="1">INDIRECT($AT$3&amp;$AT$4)</f>
        <v>203</v>
      </c>
      <c r="D204" s="37">
        <f ca="1">VLOOKUP(C204,INDIRECT($AT$3&amp;$AT$5),4,FALSE)</f>
        <v>41570</v>
      </c>
      <c r="E204" s="11">
        <f ca="1">VLOOKUP(C204,INDIRECT($AU$3&amp;$AT$5),10,FALSE)</f>
        <v>660.2</v>
      </c>
      <c r="F204" s="11">
        <f ca="1">VLOOKUP(C204,INDIRECT($AT$3&amp;$AT$5),10,FALSE)</f>
        <v>809.7</v>
      </c>
      <c r="G204" s="41">
        <f t="shared" ca="1" si="88"/>
        <v>0.81536371495615656</v>
      </c>
      <c r="H204" s="41">
        <f t="shared" ca="1" si="89"/>
        <v>0.81691261096799916</v>
      </c>
      <c r="I204" s="43">
        <f t="shared" ca="1" si="90"/>
        <v>1.0614915397144545E-2</v>
      </c>
      <c r="J204" s="41">
        <f t="shared" ca="1" si="86"/>
        <v>0.82752752636514371</v>
      </c>
      <c r="K204" s="41">
        <f t="shared" ca="1" si="87"/>
        <v>0.80629769557085462</v>
      </c>
      <c r="L204" s="45" t="str">
        <f ca="1">IF(C204-1&gt;=$A$2,IF(G204&gt;J204,$A$28,IF(G204&lt;K204,$A$29,"")),"")</f>
        <v/>
      </c>
      <c r="M204" s="48" t="str">
        <f ca="1">IF(C204-1&gt;=$A$2,IF(G204&lt;H204,$A$30,IF(G204&gt;H204,$A$31,"")),"")</f>
        <v>COVER</v>
      </c>
      <c r="N204" s="47">
        <f t="shared" ca="1" si="91"/>
        <v>0</v>
      </c>
      <c r="O204" s="47">
        <f t="shared" ca="1" si="109"/>
        <v>45</v>
      </c>
      <c r="P204" s="47">
        <f t="shared" ca="1" si="92"/>
        <v>0</v>
      </c>
      <c r="Q204" s="47">
        <f t="shared" ca="1" si="110"/>
        <v>97</v>
      </c>
      <c r="R204" s="47" t="str">
        <f t="shared" ca="1" si="93"/>
        <v>SELL</v>
      </c>
      <c r="S204" s="47">
        <f t="shared" ca="1" si="94"/>
        <v>0</v>
      </c>
      <c r="T204" s="47">
        <f t="shared" ca="1" si="95"/>
        <v>0</v>
      </c>
      <c r="U204" s="47">
        <f t="shared" ca="1" si="111"/>
        <v>39</v>
      </c>
      <c r="V204" s="47">
        <f t="shared" ca="1" si="96"/>
        <v>1</v>
      </c>
      <c r="W204" s="47">
        <f t="shared" ca="1" si="112"/>
        <v>96</v>
      </c>
      <c r="X204" s="47" t="str">
        <f t="shared" ca="1" si="97"/>
        <v>COVER</v>
      </c>
      <c r="Y204" s="47" t="str">
        <f t="shared" ca="1" si="98"/>
        <v>COVER</v>
      </c>
      <c r="Z204" s="47">
        <f ca="1">IF(AND(S204=$A$31,O204&lt;1),0,S204)</f>
        <v>0</v>
      </c>
      <c r="AA204" s="47" t="str">
        <f ca="1">IF(AND(Y204=$A$30,U204&lt;1),0,Y204)</f>
        <v>COVER</v>
      </c>
      <c r="AB204" s="47" t="str">
        <f t="shared" ca="1" si="99"/>
        <v/>
      </c>
      <c r="AC204" s="47" t="str">
        <f t="shared" ca="1" si="100"/>
        <v/>
      </c>
      <c r="AD204" s="47" t="str">
        <f t="shared" ca="1" si="101"/>
        <v/>
      </c>
      <c r="AE204" s="47" t="str">
        <f t="shared" ca="1" si="102"/>
        <v>COVER</v>
      </c>
      <c r="AF204" s="47" t="str">
        <f t="shared" ca="1" si="103"/>
        <v/>
      </c>
      <c r="AG204" s="47" t="str">
        <f t="shared" ca="1" si="104"/>
        <v/>
      </c>
      <c r="AH204" s="47">
        <f t="shared" ca="1" si="105"/>
        <v>24</v>
      </c>
      <c r="AI204" s="47" t="str">
        <f t="shared" ca="1" si="106"/>
        <v>COVER</v>
      </c>
      <c r="AJ204" s="47">
        <f t="shared" ca="1" si="107"/>
        <v>0</v>
      </c>
      <c r="AK204" s="47">
        <f t="shared" ca="1" si="113"/>
        <v>24</v>
      </c>
      <c r="AL204" s="47">
        <f t="shared" ca="1" si="108"/>
        <v>1</v>
      </c>
      <c r="AM204" s="47">
        <f t="shared" ca="1" si="114"/>
        <v>24</v>
      </c>
      <c r="AN204" s="47">
        <f ca="1">IF(OR(AG204&lt;&gt;"",AI204&lt;&gt;""),E204,"")</f>
        <v>660.2</v>
      </c>
      <c r="AO204" s="47">
        <f ca="1">IF(OR(AG204&lt;&gt;"",AI204&lt;&gt;""),F204,"")</f>
        <v>809.7</v>
      </c>
      <c r="AP204" s="38">
        <f ca="1">IF(OR(AG204&lt;&gt;"",AI204&lt;&gt;""),D204,"")</f>
        <v>41570</v>
      </c>
      <c r="AQ204" s="31"/>
    </row>
    <row r="205" spans="3:43" x14ac:dyDescent="0.3">
      <c r="C205" s="35">
        <f ca="1">INDIRECT($AT$3&amp;$AT$4)</f>
        <v>204</v>
      </c>
      <c r="D205" s="37">
        <f ca="1">VLOOKUP(C205,INDIRECT($AT$3&amp;$AT$5),4,FALSE)</f>
        <v>41571</v>
      </c>
      <c r="E205" s="11">
        <f ca="1">VLOOKUP(C205,INDIRECT($AU$3&amp;$AT$5),10,FALSE)</f>
        <v>669.3</v>
      </c>
      <c r="F205" s="11">
        <f ca="1">VLOOKUP(C205,INDIRECT($AT$3&amp;$AT$5),10,FALSE)</f>
        <v>812.15</v>
      </c>
      <c r="G205" s="41">
        <f t="shared" ca="1" si="88"/>
        <v>0.8241088468878901</v>
      </c>
      <c r="H205" s="41">
        <f t="shared" ca="1" si="89"/>
        <v>0.81840227900258711</v>
      </c>
      <c r="I205" s="43">
        <f t="shared" ca="1" si="90"/>
        <v>1.0458307269667746E-2</v>
      </c>
      <c r="J205" s="41">
        <f t="shared" ref="J205:J252" ca="1" si="115">IF(C205-1&gt;=$A$2,H205+(1*I205),"")</f>
        <v>0.8288605862722549</v>
      </c>
      <c r="K205" s="41">
        <f t="shared" ref="K205:K252" ca="1" si="116">IF(C205-1&gt;=$A$2,H205-(1*I205),"")</f>
        <v>0.80794397173291932</v>
      </c>
      <c r="L205" s="45" t="str">
        <f ca="1">IF(C205-1&gt;=$A$2,IF(G205&gt;J205,$A$28,IF(G205&lt;K205,$A$29,"")),"")</f>
        <v/>
      </c>
      <c r="M205" s="48" t="str">
        <f ca="1">IF(C205-1&gt;=$A$2,IF(G205&lt;H205,$A$30,IF(G205&gt;H205,$A$31,"")),"")</f>
        <v>SELL</v>
      </c>
      <c r="N205" s="47">
        <f t="shared" ca="1" si="91"/>
        <v>0</v>
      </c>
      <c r="O205" s="47">
        <f t="shared" ca="1" si="109"/>
        <v>45</v>
      </c>
      <c r="P205" s="47">
        <f t="shared" ca="1" si="92"/>
        <v>1</v>
      </c>
      <c r="Q205" s="47">
        <f t="shared" ca="1" si="110"/>
        <v>98</v>
      </c>
      <c r="R205" s="47" t="str">
        <f t="shared" ca="1" si="93"/>
        <v>SELL</v>
      </c>
      <c r="S205" s="47">
        <f t="shared" ca="1" si="94"/>
        <v>0</v>
      </c>
      <c r="T205" s="47">
        <f t="shared" ca="1" si="95"/>
        <v>0</v>
      </c>
      <c r="U205" s="47">
        <f t="shared" ca="1" si="111"/>
        <v>39</v>
      </c>
      <c r="V205" s="47">
        <f t="shared" ca="1" si="96"/>
        <v>0</v>
      </c>
      <c r="W205" s="47">
        <f t="shared" ca="1" si="112"/>
        <v>96</v>
      </c>
      <c r="X205" s="47" t="str">
        <f t="shared" ca="1" si="97"/>
        <v>COVER</v>
      </c>
      <c r="Y205" s="47">
        <f t="shared" ca="1" si="98"/>
        <v>0</v>
      </c>
      <c r="Z205" s="47">
        <f ca="1">IF(AND(S205=$A$31,O205&lt;1),0,S205)</f>
        <v>0</v>
      </c>
      <c r="AA205" s="47">
        <f ca="1">IF(AND(Y205=$A$30,U205&lt;1),0,Y205)</f>
        <v>0</v>
      </c>
      <c r="AB205" s="47" t="str">
        <f t="shared" ca="1" si="99"/>
        <v/>
      </c>
      <c r="AC205" s="47" t="str">
        <f t="shared" ca="1" si="100"/>
        <v/>
      </c>
      <c r="AD205" s="47" t="str">
        <f t="shared" ca="1" si="101"/>
        <v/>
      </c>
      <c r="AE205" s="47" t="str">
        <f t="shared" ca="1" si="102"/>
        <v/>
      </c>
      <c r="AF205" s="47" t="str">
        <f t="shared" ca="1" si="103"/>
        <v/>
      </c>
      <c r="AG205" s="47" t="str">
        <f t="shared" ca="1" si="104"/>
        <v/>
      </c>
      <c r="AH205" s="47" t="str">
        <f t="shared" ca="1" si="105"/>
        <v/>
      </c>
      <c r="AI205" s="47" t="str">
        <f t="shared" ca="1" si="106"/>
        <v/>
      </c>
      <c r="AJ205" s="47">
        <f t="shared" ca="1" si="107"/>
        <v>0</v>
      </c>
      <c r="AK205" s="47">
        <f t="shared" ca="1" si="113"/>
        <v>24</v>
      </c>
      <c r="AL205" s="47">
        <f t="shared" ca="1" si="108"/>
        <v>0</v>
      </c>
      <c r="AM205" s="47">
        <f t="shared" ca="1" si="114"/>
        <v>24</v>
      </c>
      <c r="AN205" s="47" t="str">
        <f ca="1">IF(OR(AG205&lt;&gt;"",AI205&lt;&gt;""),E205,"")</f>
        <v/>
      </c>
      <c r="AO205" s="47" t="str">
        <f ca="1">IF(OR(AG205&lt;&gt;"",AI205&lt;&gt;""),F205,"")</f>
        <v/>
      </c>
      <c r="AP205" s="38" t="str">
        <f ca="1">IF(OR(AG205&lt;&gt;"",AI205&lt;&gt;""),D205,"")</f>
        <v/>
      </c>
      <c r="AQ205" s="31"/>
    </row>
    <row r="206" spans="3:43" x14ac:dyDescent="0.3">
      <c r="C206" s="35">
        <f ca="1">INDIRECT($AT$3&amp;$AT$4)</f>
        <v>205</v>
      </c>
      <c r="D206" s="37">
        <f ca="1">VLOOKUP(C206,INDIRECT($AT$3&amp;$AT$5),4,FALSE)</f>
        <v>41572</v>
      </c>
      <c r="E206" s="11">
        <f ca="1">VLOOKUP(C206,INDIRECT($AU$3&amp;$AT$5),10,FALSE)</f>
        <v>672.55</v>
      </c>
      <c r="F206" s="11">
        <f ca="1">VLOOKUP(C206,INDIRECT($AT$3&amp;$AT$5),10,FALSE)</f>
        <v>809.8</v>
      </c>
      <c r="G206" s="41">
        <f t="shared" ca="1" si="88"/>
        <v>0.83051370708816996</v>
      </c>
      <c r="H206" s="41">
        <f t="shared" ca="1" si="89"/>
        <v>0.82214031844013902</v>
      </c>
      <c r="I206" s="43">
        <f t="shared" ca="1" si="90"/>
        <v>6.2611887677131266E-3</v>
      </c>
      <c r="J206" s="41">
        <f t="shared" ca="1" si="115"/>
        <v>0.82840150720785211</v>
      </c>
      <c r="K206" s="41">
        <f t="shared" ca="1" si="116"/>
        <v>0.81587912967242593</v>
      </c>
      <c r="L206" s="45" t="str">
        <f ca="1">IF(C206-1&gt;=$A$2,IF(G206&gt;J206,$A$28,IF(G206&lt;K206,$A$29,"")),"")</f>
        <v>SHORT</v>
      </c>
      <c r="M206" s="48" t="str">
        <f ca="1">IF(C206-1&gt;=$A$2,IF(G206&lt;H206,$A$30,IF(G206&gt;H206,$A$31,"")),"")</f>
        <v>SELL</v>
      </c>
      <c r="N206" s="47">
        <f t="shared" ca="1" si="91"/>
        <v>0</v>
      </c>
      <c r="O206" s="47">
        <f t="shared" ca="1" si="109"/>
        <v>45</v>
      </c>
      <c r="P206" s="47">
        <f t="shared" ca="1" si="92"/>
        <v>1</v>
      </c>
      <c r="Q206" s="47">
        <f t="shared" ca="1" si="110"/>
        <v>99</v>
      </c>
      <c r="R206" s="47" t="str">
        <f t="shared" ca="1" si="93"/>
        <v>SELL</v>
      </c>
      <c r="S206" s="47">
        <f t="shared" ca="1" si="94"/>
        <v>0</v>
      </c>
      <c r="T206" s="47">
        <f t="shared" ca="1" si="95"/>
        <v>1</v>
      </c>
      <c r="U206" s="47">
        <f t="shared" ca="1" si="111"/>
        <v>40</v>
      </c>
      <c r="V206" s="47">
        <f t="shared" ca="1" si="96"/>
        <v>0</v>
      </c>
      <c r="W206" s="47">
        <f t="shared" ca="1" si="112"/>
        <v>96</v>
      </c>
      <c r="X206" s="47" t="str">
        <f t="shared" ca="1" si="97"/>
        <v>SHORT</v>
      </c>
      <c r="Y206" s="47" t="str">
        <f t="shared" ca="1" si="98"/>
        <v>SHORT</v>
      </c>
      <c r="Z206" s="47">
        <f ca="1">IF(AND(S206=$A$31,O206&lt;1),0,S206)</f>
        <v>0</v>
      </c>
      <c r="AA206" s="47" t="str">
        <f ca="1">IF(AND(Y206=$A$30,U206&lt;1),0,Y206)</f>
        <v>SHORT</v>
      </c>
      <c r="AB206" s="47" t="str">
        <f t="shared" ca="1" si="99"/>
        <v/>
      </c>
      <c r="AC206" s="47" t="str">
        <f t="shared" ca="1" si="100"/>
        <v/>
      </c>
      <c r="AD206" s="47" t="str">
        <f t="shared" ca="1" si="101"/>
        <v>SHORT</v>
      </c>
      <c r="AE206" s="47" t="str">
        <f t="shared" ca="1" si="102"/>
        <v/>
      </c>
      <c r="AF206" s="47">
        <f t="shared" ca="1" si="103"/>
        <v>25</v>
      </c>
      <c r="AG206" s="47" t="str">
        <f t="shared" ca="1" si="104"/>
        <v>SHORT</v>
      </c>
      <c r="AH206" s="47" t="str">
        <f t="shared" ca="1" si="105"/>
        <v/>
      </c>
      <c r="AI206" s="47" t="str">
        <f t="shared" ca="1" si="106"/>
        <v/>
      </c>
      <c r="AJ206" s="47">
        <f t="shared" ca="1" si="107"/>
        <v>1</v>
      </c>
      <c r="AK206" s="47">
        <f t="shared" ca="1" si="113"/>
        <v>25</v>
      </c>
      <c r="AL206" s="47">
        <f t="shared" ca="1" si="108"/>
        <v>0</v>
      </c>
      <c r="AM206" s="47">
        <f t="shared" ca="1" si="114"/>
        <v>24</v>
      </c>
      <c r="AN206" s="47">
        <f ca="1">IF(OR(AG206&lt;&gt;"",AI206&lt;&gt;""),E206,"")</f>
        <v>672.55</v>
      </c>
      <c r="AO206" s="47">
        <f ca="1">IF(OR(AG206&lt;&gt;"",AI206&lt;&gt;""),F206,"")</f>
        <v>809.8</v>
      </c>
      <c r="AP206" s="38">
        <f ca="1">IF(OR(AG206&lt;&gt;"",AI206&lt;&gt;""),D206,"")</f>
        <v>41572</v>
      </c>
      <c r="AQ206" s="31"/>
    </row>
    <row r="207" spans="3:43" x14ac:dyDescent="0.3">
      <c r="C207" s="35">
        <f ca="1">INDIRECT($AT$3&amp;$AT$4)</f>
        <v>206</v>
      </c>
      <c r="D207" s="37">
        <f ca="1">VLOOKUP(C207,INDIRECT($AT$3&amp;$AT$5),4,FALSE)</f>
        <v>41575</v>
      </c>
      <c r="E207" s="11">
        <f ca="1">VLOOKUP(C207,INDIRECT($AU$3&amp;$AT$5),10,FALSE)</f>
        <v>667.9</v>
      </c>
      <c r="F207" s="11">
        <f ca="1">VLOOKUP(C207,INDIRECT($AT$3&amp;$AT$5),10,FALSE)</f>
        <v>820.85</v>
      </c>
      <c r="G207" s="41">
        <f t="shared" ca="1" si="88"/>
        <v>0.81366875799476146</v>
      </c>
      <c r="H207" s="41">
        <f t="shared" ca="1" si="89"/>
        <v>0.82191558412240373</v>
      </c>
      <c r="I207" s="43">
        <f t="shared" ca="1" si="90"/>
        <v>6.5433916087478134E-3</v>
      </c>
      <c r="J207" s="41">
        <f t="shared" ca="1" si="115"/>
        <v>0.82845897573115157</v>
      </c>
      <c r="K207" s="41">
        <f t="shared" ca="1" si="116"/>
        <v>0.81537219251365589</v>
      </c>
      <c r="L207" s="45" t="str">
        <f ca="1">IF(C207-1&gt;=$A$2,IF(G207&gt;J207,$A$28,IF(G207&lt;K207,$A$29,"")),"")</f>
        <v>BUY</v>
      </c>
      <c r="M207" s="48" t="str">
        <f ca="1">IF(C207-1&gt;=$A$2,IF(G207&lt;H207,$A$30,IF(G207&gt;H207,$A$31,"")),"")</f>
        <v>COVER</v>
      </c>
      <c r="N207" s="47">
        <f t="shared" ca="1" si="91"/>
        <v>1</v>
      </c>
      <c r="O207" s="47">
        <f t="shared" ca="1" si="109"/>
        <v>46</v>
      </c>
      <c r="P207" s="47">
        <f t="shared" ca="1" si="92"/>
        <v>0</v>
      </c>
      <c r="Q207" s="47">
        <f t="shared" ca="1" si="110"/>
        <v>99</v>
      </c>
      <c r="R207" s="47" t="str">
        <f t="shared" ca="1" si="93"/>
        <v>BUY</v>
      </c>
      <c r="S207" s="47" t="str">
        <f t="shared" ca="1" si="94"/>
        <v>BUY</v>
      </c>
      <c r="T207" s="47">
        <f t="shared" ca="1" si="95"/>
        <v>0</v>
      </c>
      <c r="U207" s="47">
        <f t="shared" ca="1" si="111"/>
        <v>40</v>
      </c>
      <c r="V207" s="47">
        <f t="shared" ca="1" si="96"/>
        <v>1</v>
      </c>
      <c r="W207" s="47">
        <f t="shared" ca="1" si="112"/>
        <v>97</v>
      </c>
      <c r="X207" s="47" t="str">
        <f t="shared" ca="1" si="97"/>
        <v>COVER</v>
      </c>
      <c r="Y207" s="47" t="str">
        <f t="shared" ca="1" si="98"/>
        <v>COVER</v>
      </c>
      <c r="Z207" s="47" t="str">
        <f ca="1">IF(AND(S207=$A$31,O207&lt;1),0,S207)</f>
        <v>BUY</v>
      </c>
      <c r="AA207" s="47" t="str">
        <f ca="1">IF(AND(Y207=$A$30,U207&lt;1),0,Y207)</f>
        <v>COVER</v>
      </c>
      <c r="AB207" s="47" t="str">
        <f t="shared" ca="1" si="99"/>
        <v>BUY</v>
      </c>
      <c r="AC207" s="47" t="str">
        <f t="shared" ca="1" si="100"/>
        <v/>
      </c>
      <c r="AD207" s="47" t="str">
        <f t="shared" ca="1" si="101"/>
        <v/>
      </c>
      <c r="AE207" s="47" t="str">
        <f t="shared" ca="1" si="102"/>
        <v>COVER</v>
      </c>
      <c r="AF207" s="47">
        <f t="shared" ca="1" si="103"/>
        <v>26</v>
      </c>
      <c r="AG207" s="47" t="str">
        <f t="shared" ca="1" si="104"/>
        <v>BUY</v>
      </c>
      <c r="AH207" s="47">
        <f t="shared" ca="1" si="105"/>
        <v>25</v>
      </c>
      <c r="AI207" s="47" t="str">
        <f t="shared" ca="1" si="106"/>
        <v>COVER</v>
      </c>
      <c r="AJ207" s="47">
        <f t="shared" ca="1" si="107"/>
        <v>1</v>
      </c>
      <c r="AK207" s="47">
        <f t="shared" ca="1" si="113"/>
        <v>26</v>
      </c>
      <c r="AL207" s="47">
        <f t="shared" ca="1" si="108"/>
        <v>1</v>
      </c>
      <c r="AM207" s="47">
        <f t="shared" ca="1" si="114"/>
        <v>25</v>
      </c>
      <c r="AN207" s="47">
        <f ca="1">IF(OR(AG207&lt;&gt;"",AI207&lt;&gt;""),E207,"")</f>
        <v>667.9</v>
      </c>
      <c r="AO207" s="47">
        <f ca="1">IF(OR(AG207&lt;&gt;"",AI207&lt;&gt;""),F207,"")</f>
        <v>820.85</v>
      </c>
      <c r="AP207" s="38">
        <f ca="1">IF(OR(AG207&lt;&gt;"",AI207&lt;&gt;""),D207,"")</f>
        <v>41575</v>
      </c>
      <c r="AQ207" s="31"/>
    </row>
    <row r="208" spans="3:43" x14ac:dyDescent="0.3">
      <c r="C208" s="35">
        <f ca="1">INDIRECT($AT$3&amp;$AT$4)</f>
        <v>207</v>
      </c>
      <c r="D208" s="37">
        <f ca="1">VLOOKUP(C208,INDIRECT($AT$3&amp;$AT$5),4,FALSE)</f>
        <v>41576</v>
      </c>
      <c r="E208" s="11">
        <f ca="1">VLOOKUP(C208,INDIRECT($AU$3&amp;$AT$5),10,FALSE)</f>
        <v>686.5</v>
      </c>
      <c r="F208" s="11">
        <f ca="1">VLOOKUP(C208,INDIRECT($AT$3&amp;$AT$5),10,FALSE)</f>
        <v>839.6</v>
      </c>
      <c r="G208" s="41">
        <f t="shared" ca="1" si="88"/>
        <v>0.81765126250595521</v>
      </c>
      <c r="H208" s="41">
        <f t="shared" ca="1" si="89"/>
        <v>0.82059114791578869</v>
      </c>
      <c r="I208" s="43">
        <f t="shared" ca="1" si="90"/>
        <v>5.8247151902256211E-3</v>
      </c>
      <c r="J208" s="41">
        <f t="shared" ca="1" si="115"/>
        <v>0.82641586310601434</v>
      </c>
      <c r="K208" s="41">
        <f t="shared" ca="1" si="116"/>
        <v>0.81476643272556304</v>
      </c>
      <c r="L208" s="45" t="str">
        <f ca="1">IF(C208-1&gt;=$A$2,IF(G208&gt;J208,$A$28,IF(G208&lt;K208,$A$29,"")),"")</f>
        <v/>
      </c>
      <c r="M208" s="48" t="str">
        <f ca="1">IF(C208-1&gt;=$A$2,IF(G208&lt;H208,$A$30,IF(G208&gt;H208,$A$31,"")),"")</f>
        <v>COVER</v>
      </c>
      <c r="N208" s="47">
        <f t="shared" ca="1" si="91"/>
        <v>0</v>
      </c>
      <c r="O208" s="47">
        <f t="shared" ca="1" si="109"/>
        <v>46</v>
      </c>
      <c r="P208" s="47">
        <f t="shared" ca="1" si="92"/>
        <v>0</v>
      </c>
      <c r="Q208" s="47">
        <f t="shared" ca="1" si="110"/>
        <v>99</v>
      </c>
      <c r="R208" s="47" t="str">
        <f t="shared" ca="1" si="93"/>
        <v>BUY</v>
      </c>
      <c r="S208" s="47">
        <f t="shared" ca="1" si="94"/>
        <v>0</v>
      </c>
      <c r="T208" s="47">
        <f t="shared" ca="1" si="95"/>
        <v>0</v>
      </c>
      <c r="U208" s="47">
        <f t="shared" ca="1" si="111"/>
        <v>40</v>
      </c>
      <c r="V208" s="47">
        <f t="shared" ca="1" si="96"/>
        <v>1</v>
      </c>
      <c r="W208" s="47">
        <f t="shared" ca="1" si="112"/>
        <v>98</v>
      </c>
      <c r="X208" s="47" t="str">
        <f t="shared" ca="1" si="97"/>
        <v>COVER</v>
      </c>
      <c r="Y208" s="47">
        <f t="shared" ca="1" si="98"/>
        <v>0</v>
      </c>
      <c r="Z208" s="47">
        <f ca="1">IF(AND(S208=$A$31,O208&lt;1),0,S208)</f>
        <v>0</v>
      </c>
      <c r="AA208" s="47">
        <f ca="1">IF(AND(Y208=$A$30,U208&lt;1),0,Y208)</f>
        <v>0</v>
      </c>
      <c r="AB208" s="47" t="str">
        <f t="shared" ca="1" si="99"/>
        <v/>
      </c>
      <c r="AC208" s="47" t="str">
        <f t="shared" ca="1" si="100"/>
        <v/>
      </c>
      <c r="AD208" s="47" t="str">
        <f t="shared" ca="1" si="101"/>
        <v/>
      </c>
      <c r="AE208" s="47" t="str">
        <f t="shared" ca="1" si="102"/>
        <v/>
      </c>
      <c r="AF208" s="47" t="str">
        <f t="shared" ca="1" si="103"/>
        <v/>
      </c>
      <c r="AG208" s="47" t="str">
        <f t="shared" ca="1" si="104"/>
        <v/>
      </c>
      <c r="AH208" s="47" t="str">
        <f t="shared" ca="1" si="105"/>
        <v/>
      </c>
      <c r="AI208" s="47" t="str">
        <f t="shared" ca="1" si="106"/>
        <v/>
      </c>
      <c r="AJ208" s="47">
        <f t="shared" ca="1" si="107"/>
        <v>0</v>
      </c>
      <c r="AK208" s="47">
        <f t="shared" ca="1" si="113"/>
        <v>26</v>
      </c>
      <c r="AL208" s="47">
        <f t="shared" ca="1" si="108"/>
        <v>0</v>
      </c>
      <c r="AM208" s="47">
        <f t="shared" ca="1" si="114"/>
        <v>25</v>
      </c>
      <c r="AN208" s="47" t="str">
        <f ca="1">IF(OR(AG208&lt;&gt;"",AI208&lt;&gt;""),E208,"")</f>
        <v/>
      </c>
      <c r="AO208" s="47" t="str">
        <f ca="1">IF(OR(AG208&lt;&gt;"",AI208&lt;&gt;""),F208,"")</f>
        <v/>
      </c>
      <c r="AP208" s="38" t="str">
        <f ca="1">IF(OR(AG208&lt;&gt;"",AI208&lt;&gt;""),D208,"")</f>
        <v/>
      </c>
      <c r="AQ208" s="31"/>
    </row>
    <row r="209" spans="3:43" x14ac:dyDescent="0.3">
      <c r="C209" s="35">
        <f ca="1">INDIRECT($AT$3&amp;$AT$4)</f>
        <v>208</v>
      </c>
      <c r="D209" s="37">
        <f ca="1">VLOOKUP(C209,INDIRECT($AT$3&amp;$AT$5),4,FALSE)</f>
        <v>41577</v>
      </c>
      <c r="E209" s="11">
        <f ca="1">VLOOKUP(C209,INDIRECT($AU$3&amp;$AT$5),10,FALSE)</f>
        <v>679.35</v>
      </c>
      <c r="F209" s="11">
        <f ca="1">VLOOKUP(C209,INDIRECT($AT$3&amp;$AT$5),10,FALSE)</f>
        <v>849.45</v>
      </c>
      <c r="G209" s="41">
        <f t="shared" ca="1" si="88"/>
        <v>0.79975278121137205</v>
      </c>
      <c r="H209" s="41">
        <f t="shared" ca="1" si="89"/>
        <v>0.8192084860157276</v>
      </c>
      <c r="I209" s="43">
        <f t="shared" ca="1" si="90"/>
        <v>8.6364932773816128E-3</v>
      </c>
      <c r="J209" s="41">
        <f t="shared" ca="1" si="115"/>
        <v>0.82784497929310918</v>
      </c>
      <c r="K209" s="41">
        <f t="shared" ca="1" si="116"/>
        <v>0.81057199273834601</v>
      </c>
      <c r="L209" s="45" t="str">
        <f ca="1">IF(C209-1&gt;=$A$2,IF(G209&gt;J209,$A$28,IF(G209&lt;K209,$A$29,"")),"")</f>
        <v>BUY</v>
      </c>
      <c r="M209" s="48" t="str">
        <f ca="1">IF(C209-1&gt;=$A$2,IF(G209&lt;H209,$A$30,IF(G209&gt;H209,$A$31,"")),"")</f>
        <v>COVER</v>
      </c>
      <c r="N209" s="47">
        <f t="shared" ca="1" si="91"/>
        <v>1</v>
      </c>
      <c r="O209" s="47">
        <f t="shared" ca="1" si="109"/>
        <v>47</v>
      </c>
      <c r="P209" s="47">
        <f t="shared" ca="1" si="92"/>
        <v>0</v>
      </c>
      <c r="Q209" s="47">
        <f t="shared" ca="1" si="110"/>
        <v>99</v>
      </c>
      <c r="R209" s="47" t="str">
        <f t="shared" ca="1" si="93"/>
        <v>BUY</v>
      </c>
      <c r="S209" s="47">
        <f t="shared" ca="1" si="94"/>
        <v>0</v>
      </c>
      <c r="T209" s="47">
        <f t="shared" ca="1" si="95"/>
        <v>0</v>
      </c>
      <c r="U209" s="47">
        <f t="shared" ca="1" si="111"/>
        <v>40</v>
      </c>
      <c r="V209" s="47">
        <f t="shared" ca="1" si="96"/>
        <v>1</v>
      </c>
      <c r="W209" s="47">
        <f t="shared" ca="1" si="112"/>
        <v>99</v>
      </c>
      <c r="X209" s="47" t="str">
        <f t="shared" ca="1" si="97"/>
        <v>COVER</v>
      </c>
      <c r="Y209" s="47">
        <f t="shared" ca="1" si="98"/>
        <v>0</v>
      </c>
      <c r="Z209" s="47">
        <f ca="1">IF(AND(S209=$A$31,O209&lt;1),0,S209)</f>
        <v>0</v>
      </c>
      <c r="AA209" s="47">
        <f ca="1">IF(AND(Y209=$A$30,U209&lt;1),0,Y209)</f>
        <v>0</v>
      </c>
      <c r="AB209" s="47" t="str">
        <f t="shared" ca="1" si="99"/>
        <v/>
      </c>
      <c r="AC209" s="47" t="str">
        <f t="shared" ca="1" si="100"/>
        <v/>
      </c>
      <c r="AD209" s="47" t="str">
        <f t="shared" ca="1" si="101"/>
        <v/>
      </c>
      <c r="AE209" s="47" t="str">
        <f t="shared" ca="1" si="102"/>
        <v/>
      </c>
      <c r="AF209" s="47" t="str">
        <f t="shared" ca="1" si="103"/>
        <v/>
      </c>
      <c r="AG209" s="47" t="str">
        <f t="shared" ca="1" si="104"/>
        <v/>
      </c>
      <c r="AH209" s="47" t="str">
        <f t="shared" ca="1" si="105"/>
        <v/>
      </c>
      <c r="AI209" s="47" t="str">
        <f t="shared" ca="1" si="106"/>
        <v/>
      </c>
      <c r="AJ209" s="47">
        <f t="shared" ca="1" si="107"/>
        <v>0</v>
      </c>
      <c r="AK209" s="47">
        <f t="shared" ca="1" si="113"/>
        <v>26</v>
      </c>
      <c r="AL209" s="47">
        <f t="shared" ca="1" si="108"/>
        <v>0</v>
      </c>
      <c r="AM209" s="47">
        <f t="shared" ca="1" si="114"/>
        <v>25</v>
      </c>
      <c r="AN209" s="47" t="str">
        <f ca="1">IF(OR(AG209&lt;&gt;"",AI209&lt;&gt;""),E209,"")</f>
        <v/>
      </c>
      <c r="AO209" s="47" t="str">
        <f ca="1">IF(OR(AG209&lt;&gt;"",AI209&lt;&gt;""),F209,"")</f>
        <v/>
      </c>
      <c r="AP209" s="38" t="str">
        <f ca="1">IF(OR(AG209&lt;&gt;"",AI209&lt;&gt;""),D209,"")</f>
        <v/>
      </c>
      <c r="AQ209" s="31"/>
    </row>
    <row r="210" spans="3:43" x14ac:dyDescent="0.3">
      <c r="C210" s="35">
        <f ca="1">INDIRECT($AT$3&amp;$AT$4)</f>
        <v>209</v>
      </c>
      <c r="D210" s="37">
        <f ca="1">VLOOKUP(C210,INDIRECT($AT$3&amp;$AT$5),4,FALSE)</f>
        <v>41578</v>
      </c>
      <c r="E210" s="11">
        <f ca="1">VLOOKUP(C210,INDIRECT($AU$3&amp;$AT$5),10,FALSE)</f>
        <v>680.8</v>
      </c>
      <c r="F210" s="11">
        <f ca="1">VLOOKUP(C210,INDIRECT($AT$3&amp;$AT$5),10,FALSE)</f>
        <v>855.05</v>
      </c>
      <c r="G210" s="41">
        <f t="shared" ca="1" si="88"/>
        <v>0.79621074790947899</v>
      </c>
      <c r="H210" s="41">
        <f t="shared" ca="1" si="89"/>
        <v>0.81656094913665522</v>
      </c>
      <c r="I210" s="43">
        <f t="shared" ca="1" si="90"/>
        <v>1.1145545561333525E-2</v>
      </c>
      <c r="J210" s="41">
        <f t="shared" ca="1" si="115"/>
        <v>0.82770649469798874</v>
      </c>
      <c r="K210" s="41">
        <f t="shared" ca="1" si="116"/>
        <v>0.80541540357532171</v>
      </c>
      <c r="L210" s="45" t="str">
        <f ca="1">IF(C210-1&gt;=$A$2,IF(G210&gt;J210,$A$28,IF(G210&lt;K210,$A$29,"")),"")</f>
        <v>BUY</v>
      </c>
      <c r="M210" s="48" t="str">
        <f ca="1">IF(C210-1&gt;=$A$2,IF(G210&lt;H210,$A$30,IF(G210&gt;H210,$A$31,"")),"")</f>
        <v>COVER</v>
      </c>
      <c r="N210" s="47">
        <f t="shared" ca="1" si="91"/>
        <v>1</v>
      </c>
      <c r="O210" s="47">
        <f t="shared" ca="1" si="109"/>
        <v>48</v>
      </c>
      <c r="P210" s="47">
        <f t="shared" ca="1" si="92"/>
        <v>0</v>
      </c>
      <c r="Q210" s="47">
        <f t="shared" ca="1" si="110"/>
        <v>99</v>
      </c>
      <c r="R210" s="47" t="str">
        <f t="shared" ca="1" si="93"/>
        <v>BUY</v>
      </c>
      <c r="S210" s="47">
        <f t="shared" ca="1" si="94"/>
        <v>0</v>
      </c>
      <c r="T210" s="47">
        <f t="shared" ca="1" si="95"/>
        <v>0</v>
      </c>
      <c r="U210" s="47">
        <f t="shared" ca="1" si="111"/>
        <v>40</v>
      </c>
      <c r="V210" s="47">
        <f t="shared" ca="1" si="96"/>
        <v>1</v>
      </c>
      <c r="W210" s="47">
        <f t="shared" ca="1" si="112"/>
        <v>100</v>
      </c>
      <c r="X210" s="47" t="str">
        <f t="shared" ca="1" si="97"/>
        <v>COVER</v>
      </c>
      <c r="Y210" s="47">
        <f t="shared" ca="1" si="98"/>
        <v>0</v>
      </c>
      <c r="Z210" s="47">
        <f ca="1">IF(AND(S210=$A$31,O210&lt;1),0,S210)</f>
        <v>0</v>
      </c>
      <c r="AA210" s="47">
        <f ca="1">IF(AND(Y210=$A$30,U210&lt;1),0,Y210)</f>
        <v>0</v>
      </c>
      <c r="AB210" s="47" t="str">
        <f t="shared" ca="1" si="99"/>
        <v/>
      </c>
      <c r="AC210" s="47" t="str">
        <f t="shared" ca="1" si="100"/>
        <v/>
      </c>
      <c r="AD210" s="47" t="str">
        <f t="shared" ca="1" si="101"/>
        <v/>
      </c>
      <c r="AE210" s="47" t="str">
        <f t="shared" ca="1" si="102"/>
        <v/>
      </c>
      <c r="AF210" s="47" t="str">
        <f t="shared" ca="1" si="103"/>
        <v/>
      </c>
      <c r="AG210" s="47" t="str">
        <f t="shared" ca="1" si="104"/>
        <v/>
      </c>
      <c r="AH210" s="47" t="str">
        <f t="shared" ca="1" si="105"/>
        <v/>
      </c>
      <c r="AI210" s="47" t="str">
        <f t="shared" ca="1" si="106"/>
        <v/>
      </c>
      <c r="AJ210" s="47">
        <f t="shared" ca="1" si="107"/>
        <v>0</v>
      </c>
      <c r="AK210" s="47">
        <f t="shared" ca="1" si="113"/>
        <v>26</v>
      </c>
      <c r="AL210" s="47">
        <f t="shared" ca="1" si="108"/>
        <v>0</v>
      </c>
      <c r="AM210" s="47">
        <f t="shared" ca="1" si="114"/>
        <v>25</v>
      </c>
      <c r="AN210" s="47" t="str">
        <f ca="1">IF(OR(AG210&lt;&gt;"",AI210&lt;&gt;""),E210,"")</f>
        <v/>
      </c>
      <c r="AO210" s="47" t="str">
        <f ca="1">IF(OR(AG210&lt;&gt;"",AI210&lt;&gt;""),F210,"")</f>
        <v/>
      </c>
      <c r="AP210" s="38" t="str">
        <f ca="1">IF(OR(AG210&lt;&gt;"",AI210&lt;&gt;""),D210,"")</f>
        <v/>
      </c>
      <c r="AQ210" s="31"/>
    </row>
    <row r="211" spans="3:43" x14ac:dyDescent="0.3">
      <c r="C211" s="35">
        <f ca="1">INDIRECT($AT$3&amp;$AT$4)</f>
        <v>210</v>
      </c>
      <c r="D211" s="37">
        <f ca="1">VLOOKUP(C211,INDIRECT($AT$3&amp;$AT$5),4,FALSE)</f>
        <v>41579</v>
      </c>
      <c r="E211" s="11">
        <f ca="1">VLOOKUP(C211,INDIRECT($AU$3&amp;$AT$5),10,FALSE)</f>
        <v>683.8</v>
      </c>
      <c r="F211" s="11">
        <f ca="1">VLOOKUP(C211,INDIRECT($AT$3&amp;$AT$5),10,FALSE)</f>
        <v>855.4</v>
      </c>
      <c r="G211" s="41">
        <f t="shared" ca="1" si="88"/>
        <v>0.79939209726443761</v>
      </c>
      <c r="H211" s="41">
        <f t="shared" ca="1" si="89"/>
        <v>0.81393258305005367</v>
      </c>
      <c r="I211" s="43">
        <f t="shared" ca="1" si="90"/>
        <v>1.1835048333481627E-2</v>
      </c>
      <c r="J211" s="41">
        <f t="shared" ca="1" si="115"/>
        <v>0.82576763138353526</v>
      </c>
      <c r="K211" s="41">
        <f t="shared" ca="1" si="116"/>
        <v>0.80209753471657208</v>
      </c>
      <c r="L211" s="45" t="str">
        <f ca="1">IF(C211-1&gt;=$A$2,IF(G211&gt;J211,$A$28,IF(G211&lt;K211,$A$29,"")),"")</f>
        <v>BUY</v>
      </c>
      <c r="M211" s="48" t="str">
        <f ca="1">IF(C211-1&gt;=$A$2,IF(G211&lt;H211,$A$30,IF(G211&gt;H211,$A$31,"")),"")</f>
        <v>COVER</v>
      </c>
      <c r="N211" s="47">
        <f t="shared" ca="1" si="91"/>
        <v>1</v>
      </c>
      <c r="O211" s="47">
        <f t="shared" ca="1" si="109"/>
        <v>49</v>
      </c>
      <c r="P211" s="47">
        <f t="shared" ca="1" si="92"/>
        <v>0</v>
      </c>
      <c r="Q211" s="47">
        <f t="shared" ca="1" si="110"/>
        <v>99</v>
      </c>
      <c r="R211" s="47" t="str">
        <f t="shared" ca="1" si="93"/>
        <v>BUY</v>
      </c>
      <c r="S211" s="47">
        <f t="shared" ca="1" si="94"/>
        <v>0</v>
      </c>
      <c r="T211" s="47">
        <f t="shared" ca="1" si="95"/>
        <v>0</v>
      </c>
      <c r="U211" s="47">
        <f t="shared" ca="1" si="111"/>
        <v>40</v>
      </c>
      <c r="V211" s="47">
        <f t="shared" ca="1" si="96"/>
        <v>1</v>
      </c>
      <c r="W211" s="47">
        <f t="shared" ca="1" si="112"/>
        <v>101</v>
      </c>
      <c r="X211" s="47" t="str">
        <f t="shared" ca="1" si="97"/>
        <v>COVER</v>
      </c>
      <c r="Y211" s="47">
        <f t="shared" ca="1" si="98"/>
        <v>0</v>
      </c>
      <c r="Z211" s="47">
        <f ca="1">IF(AND(S211=$A$31,O211&lt;1),0,S211)</f>
        <v>0</v>
      </c>
      <c r="AA211" s="47">
        <f ca="1">IF(AND(Y211=$A$30,U211&lt;1),0,Y211)</f>
        <v>0</v>
      </c>
      <c r="AB211" s="47" t="str">
        <f t="shared" ca="1" si="99"/>
        <v/>
      </c>
      <c r="AC211" s="47" t="str">
        <f t="shared" ca="1" si="100"/>
        <v/>
      </c>
      <c r="AD211" s="47" t="str">
        <f t="shared" ca="1" si="101"/>
        <v/>
      </c>
      <c r="AE211" s="47" t="str">
        <f t="shared" ca="1" si="102"/>
        <v/>
      </c>
      <c r="AF211" s="47" t="str">
        <f t="shared" ca="1" si="103"/>
        <v/>
      </c>
      <c r="AG211" s="47" t="str">
        <f t="shared" ca="1" si="104"/>
        <v/>
      </c>
      <c r="AH211" s="47" t="str">
        <f t="shared" ca="1" si="105"/>
        <v/>
      </c>
      <c r="AI211" s="47" t="str">
        <f t="shared" ca="1" si="106"/>
        <v/>
      </c>
      <c r="AJ211" s="47">
        <f t="shared" ca="1" si="107"/>
        <v>0</v>
      </c>
      <c r="AK211" s="47">
        <f t="shared" ca="1" si="113"/>
        <v>26</v>
      </c>
      <c r="AL211" s="47">
        <f t="shared" ca="1" si="108"/>
        <v>0</v>
      </c>
      <c r="AM211" s="47">
        <f t="shared" ca="1" si="114"/>
        <v>25</v>
      </c>
      <c r="AN211" s="47" t="str">
        <f ca="1">IF(OR(AG211&lt;&gt;"",AI211&lt;&gt;""),E211,"")</f>
        <v/>
      </c>
      <c r="AO211" s="47" t="str">
        <f ca="1">IF(OR(AG211&lt;&gt;"",AI211&lt;&gt;""),F211,"")</f>
        <v/>
      </c>
      <c r="AP211" s="38" t="str">
        <f ca="1">IF(OR(AG211&lt;&gt;"",AI211&lt;&gt;""),D211,"")</f>
        <v/>
      </c>
      <c r="AQ211" s="31"/>
    </row>
    <row r="212" spans="3:43" x14ac:dyDescent="0.3">
      <c r="C212" s="35">
        <f ca="1">INDIRECT($AT$3&amp;$AT$4)</f>
        <v>211</v>
      </c>
      <c r="D212" s="37">
        <f ca="1">VLOOKUP(C212,INDIRECT($AT$3&amp;$AT$5),4,FALSE)</f>
        <v>41581</v>
      </c>
      <c r="E212" s="11">
        <f ca="1">VLOOKUP(C212,INDIRECT($AU$3&amp;$AT$5),10,FALSE)</f>
        <v>680.45</v>
      </c>
      <c r="F212" s="11">
        <f ca="1">VLOOKUP(C212,INDIRECT($AT$3&amp;$AT$5),10,FALSE)</f>
        <v>852.8</v>
      </c>
      <c r="G212" s="41">
        <f t="shared" ca="1" si="88"/>
        <v>0.79790103189493444</v>
      </c>
      <c r="H212" s="41">
        <f t="shared" ca="1" si="89"/>
        <v>0.81197757267929627</v>
      </c>
      <c r="I212" s="43">
        <f t="shared" ca="1" si="90"/>
        <v>1.2767254496387525E-2</v>
      </c>
      <c r="J212" s="41">
        <f t="shared" ca="1" si="115"/>
        <v>0.82474482717568376</v>
      </c>
      <c r="K212" s="41">
        <f t="shared" ca="1" si="116"/>
        <v>0.79921031818290877</v>
      </c>
      <c r="L212" s="45" t="str">
        <f ca="1">IF(C212-1&gt;=$A$2,IF(G212&gt;J212,$A$28,IF(G212&lt;K212,$A$29,"")),"")</f>
        <v>BUY</v>
      </c>
      <c r="M212" s="48" t="str">
        <f ca="1">IF(C212-1&gt;=$A$2,IF(G212&lt;H212,$A$30,IF(G212&gt;H212,$A$31,"")),"")</f>
        <v>COVER</v>
      </c>
      <c r="N212" s="47">
        <f t="shared" ca="1" si="91"/>
        <v>1</v>
      </c>
      <c r="O212" s="47">
        <f t="shared" ca="1" si="109"/>
        <v>50</v>
      </c>
      <c r="P212" s="47">
        <f t="shared" ca="1" si="92"/>
        <v>0</v>
      </c>
      <c r="Q212" s="47">
        <f t="shared" ca="1" si="110"/>
        <v>99</v>
      </c>
      <c r="R212" s="47" t="str">
        <f t="shared" ca="1" si="93"/>
        <v>BUY</v>
      </c>
      <c r="S212" s="47">
        <f t="shared" ca="1" si="94"/>
        <v>0</v>
      </c>
      <c r="T212" s="47">
        <f t="shared" ca="1" si="95"/>
        <v>0</v>
      </c>
      <c r="U212" s="47">
        <f t="shared" ca="1" si="111"/>
        <v>40</v>
      </c>
      <c r="V212" s="47">
        <f t="shared" ca="1" si="96"/>
        <v>1</v>
      </c>
      <c r="W212" s="47">
        <f t="shared" ca="1" si="112"/>
        <v>102</v>
      </c>
      <c r="X212" s="47" t="str">
        <f t="shared" ca="1" si="97"/>
        <v>COVER</v>
      </c>
      <c r="Y212" s="47">
        <f t="shared" ca="1" si="98"/>
        <v>0</v>
      </c>
      <c r="Z212" s="47">
        <f ca="1">IF(AND(S212=$A$31,O212&lt;1),0,S212)</f>
        <v>0</v>
      </c>
      <c r="AA212" s="47">
        <f ca="1">IF(AND(Y212=$A$30,U212&lt;1),0,Y212)</f>
        <v>0</v>
      </c>
      <c r="AB212" s="47" t="str">
        <f t="shared" ca="1" si="99"/>
        <v/>
      </c>
      <c r="AC212" s="47" t="str">
        <f t="shared" ca="1" si="100"/>
        <v/>
      </c>
      <c r="AD212" s="47" t="str">
        <f t="shared" ca="1" si="101"/>
        <v/>
      </c>
      <c r="AE212" s="47" t="str">
        <f t="shared" ca="1" si="102"/>
        <v/>
      </c>
      <c r="AF212" s="47" t="str">
        <f t="shared" ca="1" si="103"/>
        <v/>
      </c>
      <c r="AG212" s="47" t="str">
        <f t="shared" ca="1" si="104"/>
        <v/>
      </c>
      <c r="AH212" s="47" t="str">
        <f t="shared" ca="1" si="105"/>
        <v/>
      </c>
      <c r="AI212" s="47" t="str">
        <f t="shared" ca="1" si="106"/>
        <v/>
      </c>
      <c r="AJ212" s="47">
        <f t="shared" ca="1" si="107"/>
        <v>0</v>
      </c>
      <c r="AK212" s="47">
        <f t="shared" ca="1" si="113"/>
        <v>26</v>
      </c>
      <c r="AL212" s="47">
        <f t="shared" ca="1" si="108"/>
        <v>0</v>
      </c>
      <c r="AM212" s="47">
        <f t="shared" ca="1" si="114"/>
        <v>25</v>
      </c>
      <c r="AN212" s="47" t="str">
        <f ca="1">IF(OR(AG212&lt;&gt;"",AI212&lt;&gt;""),E212,"")</f>
        <v/>
      </c>
      <c r="AO212" s="47" t="str">
        <f ca="1">IF(OR(AG212&lt;&gt;"",AI212&lt;&gt;""),F212,"")</f>
        <v/>
      </c>
      <c r="AP212" s="38" t="str">
        <f ca="1">IF(OR(AG212&lt;&gt;"",AI212&lt;&gt;""),D212,"")</f>
        <v/>
      </c>
      <c r="AQ212" s="31"/>
    </row>
    <row r="213" spans="3:43" x14ac:dyDescent="0.3">
      <c r="C213" s="35">
        <f ca="1">INDIRECT($AT$3&amp;$AT$4)</f>
        <v>212</v>
      </c>
      <c r="D213" s="37">
        <f ca="1">VLOOKUP(C213,INDIRECT($AT$3&amp;$AT$5),4,FALSE)</f>
        <v>41583</v>
      </c>
      <c r="E213" s="11">
        <f ca="1">VLOOKUP(C213,INDIRECT($AU$3&amp;$AT$5),10,FALSE)</f>
        <v>676.25</v>
      </c>
      <c r="F213" s="11">
        <f ca="1">VLOOKUP(C213,INDIRECT($AT$3&amp;$AT$5),10,FALSE)</f>
        <v>859.45</v>
      </c>
      <c r="G213" s="41">
        <f t="shared" ca="1" si="88"/>
        <v>0.7868404211996044</v>
      </c>
      <c r="H213" s="41">
        <f t="shared" ca="1" si="89"/>
        <v>0.80814033689127596</v>
      </c>
      <c r="I213" s="43">
        <f t="shared" ca="1" si="90"/>
        <v>1.4049464195002677E-2</v>
      </c>
      <c r="J213" s="41">
        <f t="shared" ca="1" si="115"/>
        <v>0.82218980108627859</v>
      </c>
      <c r="K213" s="41">
        <f t="shared" ca="1" si="116"/>
        <v>0.79409087269627332</v>
      </c>
      <c r="L213" s="45" t="str">
        <f ca="1">IF(C213-1&gt;=$A$2,IF(G213&gt;J213,$A$28,IF(G213&lt;K213,$A$29,"")),"")</f>
        <v>BUY</v>
      </c>
      <c r="M213" s="48" t="str">
        <f ca="1">IF(C213-1&gt;=$A$2,IF(G213&lt;H213,$A$30,IF(G213&gt;H213,$A$31,"")),"")</f>
        <v>COVER</v>
      </c>
      <c r="N213" s="47">
        <f t="shared" ca="1" si="91"/>
        <v>1</v>
      </c>
      <c r="O213" s="47">
        <f t="shared" ca="1" si="109"/>
        <v>51</v>
      </c>
      <c r="P213" s="47">
        <f t="shared" ca="1" si="92"/>
        <v>0</v>
      </c>
      <c r="Q213" s="47">
        <f t="shared" ca="1" si="110"/>
        <v>99</v>
      </c>
      <c r="R213" s="47" t="str">
        <f t="shared" ca="1" si="93"/>
        <v>BUY</v>
      </c>
      <c r="S213" s="47">
        <f t="shared" ca="1" si="94"/>
        <v>0</v>
      </c>
      <c r="T213" s="47">
        <f t="shared" ca="1" si="95"/>
        <v>0</v>
      </c>
      <c r="U213" s="47">
        <f t="shared" ca="1" si="111"/>
        <v>40</v>
      </c>
      <c r="V213" s="47">
        <f t="shared" ca="1" si="96"/>
        <v>1</v>
      </c>
      <c r="W213" s="47">
        <f t="shared" ca="1" si="112"/>
        <v>103</v>
      </c>
      <c r="X213" s="47" t="str">
        <f t="shared" ca="1" si="97"/>
        <v>COVER</v>
      </c>
      <c r="Y213" s="47">
        <f t="shared" ca="1" si="98"/>
        <v>0</v>
      </c>
      <c r="Z213" s="47">
        <f ca="1">IF(AND(S213=$A$31,O213&lt;1),0,S213)</f>
        <v>0</v>
      </c>
      <c r="AA213" s="47">
        <f ca="1">IF(AND(Y213=$A$30,U213&lt;1),0,Y213)</f>
        <v>0</v>
      </c>
      <c r="AB213" s="47" t="str">
        <f t="shared" ca="1" si="99"/>
        <v/>
      </c>
      <c r="AC213" s="47" t="str">
        <f t="shared" ca="1" si="100"/>
        <v/>
      </c>
      <c r="AD213" s="47" t="str">
        <f t="shared" ca="1" si="101"/>
        <v/>
      </c>
      <c r="AE213" s="47" t="str">
        <f t="shared" ca="1" si="102"/>
        <v/>
      </c>
      <c r="AF213" s="47" t="str">
        <f t="shared" ca="1" si="103"/>
        <v/>
      </c>
      <c r="AG213" s="47" t="str">
        <f t="shared" ca="1" si="104"/>
        <v/>
      </c>
      <c r="AH213" s="47" t="str">
        <f t="shared" ca="1" si="105"/>
        <v/>
      </c>
      <c r="AI213" s="47" t="str">
        <f t="shared" ca="1" si="106"/>
        <v/>
      </c>
      <c r="AJ213" s="47">
        <f t="shared" ca="1" si="107"/>
        <v>0</v>
      </c>
      <c r="AK213" s="47">
        <f t="shared" ca="1" si="113"/>
        <v>26</v>
      </c>
      <c r="AL213" s="47">
        <f t="shared" ca="1" si="108"/>
        <v>0</v>
      </c>
      <c r="AM213" s="47">
        <f t="shared" ca="1" si="114"/>
        <v>25</v>
      </c>
      <c r="AN213" s="47" t="str">
        <f ca="1">IF(OR(AG213&lt;&gt;"",AI213&lt;&gt;""),E213,"")</f>
        <v/>
      </c>
      <c r="AO213" s="47" t="str">
        <f ca="1">IF(OR(AG213&lt;&gt;"",AI213&lt;&gt;""),F213,"")</f>
        <v/>
      </c>
      <c r="AP213" s="38" t="str">
        <f ca="1">IF(OR(AG213&lt;&gt;"",AI213&lt;&gt;""),D213,"")</f>
        <v/>
      </c>
      <c r="AQ213" s="31"/>
    </row>
    <row r="214" spans="3:43" x14ac:dyDescent="0.3">
      <c r="C214" s="35">
        <f ca="1">INDIRECT($AT$3&amp;$AT$4)</f>
        <v>213</v>
      </c>
      <c r="D214" s="37">
        <f ca="1">VLOOKUP(C214,INDIRECT($AT$3&amp;$AT$5),4,FALSE)</f>
        <v>41584</v>
      </c>
      <c r="E214" s="11">
        <f ca="1">VLOOKUP(C214,INDIRECT($AU$3&amp;$AT$5),10,FALSE)</f>
        <v>668.9</v>
      </c>
      <c r="F214" s="11">
        <f ca="1">VLOOKUP(C214,INDIRECT($AT$3&amp;$AT$5),10,FALSE)</f>
        <v>838.95</v>
      </c>
      <c r="G214" s="41">
        <f t="shared" ca="1" si="88"/>
        <v>0.79730615650515513</v>
      </c>
      <c r="H214" s="41">
        <f t="shared" ca="1" si="89"/>
        <v>0.80633458104617584</v>
      </c>
      <c r="I214" s="43">
        <f t="shared" ca="1" si="90"/>
        <v>1.4177767140254954E-2</v>
      </c>
      <c r="J214" s="41">
        <f t="shared" ca="1" si="115"/>
        <v>0.82051234818643082</v>
      </c>
      <c r="K214" s="41">
        <f t="shared" ca="1" si="116"/>
        <v>0.79215681390592085</v>
      </c>
      <c r="L214" s="45" t="str">
        <f ca="1">IF(C214-1&gt;=$A$2,IF(G214&gt;J214,$A$28,IF(G214&lt;K214,$A$29,"")),"")</f>
        <v/>
      </c>
      <c r="M214" s="48" t="str">
        <f ca="1">IF(C214-1&gt;=$A$2,IF(G214&lt;H214,$A$30,IF(G214&gt;H214,$A$31,"")),"")</f>
        <v>COVER</v>
      </c>
      <c r="N214" s="47">
        <f t="shared" ca="1" si="91"/>
        <v>0</v>
      </c>
      <c r="O214" s="47">
        <f t="shared" ca="1" si="109"/>
        <v>51</v>
      </c>
      <c r="P214" s="47">
        <f t="shared" ca="1" si="92"/>
        <v>0</v>
      </c>
      <c r="Q214" s="47">
        <f t="shared" ca="1" si="110"/>
        <v>99</v>
      </c>
      <c r="R214" s="47" t="str">
        <f t="shared" ca="1" si="93"/>
        <v>BUY</v>
      </c>
      <c r="S214" s="47">
        <f t="shared" ca="1" si="94"/>
        <v>0</v>
      </c>
      <c r="T214" s="47">
        <f t="shared" ca="1" si="95"/>
        <v>0</v>
      </c>
      <c r="U214" s="47">
        <f t="shared" ca="1" si="111"/>
        <v>40</v>
      </c>
      <c r="V214" s="47">
        <f t="shared" ca="1" si="96"/>
        <v>1</v>
      </c>
      <c r="W214" s="47">
        <f t="shared" ca="1" si="112"/>
        <v>104</v>
      </c>
      <c r="X214" s="47" t="str">
        <f t="shared" ca="1" si="97"/>
        <v>COVER</v>
      </c>
      <c r="Y214" s="47">
        <f t="shared" ca="1" si="98"/>
        <v>0</v>
      </c>
      <c r="Z214" s="47">
        <f ca="1">IF(AND(S214=$A$31,O214&lt;1),0,S214)</f>
        <v>0</v>
      </c>
      <c r="AA214" s="47">
        <f ca="1">IF(AND(Y214=$A$30,U214&lt;1),0,Y214)</f>
        <v>0</v>
      </c>
      <c r="AB214" s="47" t="str">
        <f t="shared" ca="1" si="99"/>
        <v/>
      </c>
      <c r="AC214" s="47" t="str">
        <f t="shared" ca="1" si="100"/>
        <v/>
      </c>
      <c r="AD214" s="47" t="str">
        <f t="shared" ca="1" si="101"/>
        <v/>
      </c>
      <c r="AE214" s="47" t="str">
        <f t="shared" ca="1" si="102"/>
        <v/>
      </c>
      <c r="AF214" s="47" t="str">
        <f t="shared" ca="1" si="103"/>
        <v/>
      </c>
      <c r="AG214" s="47" t="str">
        <f t="shared" ca="1" si="104"/>
        <v/>
      </c>
      <c r="AH214" s="47" t="str">
        <f t="shared" ca="1" si="105"/>
        <v/>
      </c>
      <c r="AI214" s="47" t="str">
        <f t="shared" ca="1" si="106"/>
        <v/>
      </c>
      <c r="AJ214" s="47">
        <f t="shared" ca="1" si="107"/>
        <v>0</v>
      </c>
      <c r="AK214" s="47">
        <f t="shared" ca="1" si="113"/>
        <v>26</v>
      </c>
      <c r="AL214" s="47">
        <f t="shared" ca="1" si="108"/>
        <v>0</v>
      </c>
      <c r="AM214" s="47">
        <f t="shared" ca="1" si="114"/>
        <v>25</v>
      </c>
      <c r="AN214" s="47" t="str">
        <f ca="1">IF(OR(AG214&lt;&gt;"",AI214&lt;&gt;""),E214,"")</f>
        <v/>
      </c>
      <c r="AO214" s="47" t="str">
        <f ca="1">IF(OR(AG214&lt;&gt;"",AI214&lt;&gt;""),F214,"")</f>
        <v/>
      </c>
      <c r="AP214" s="38" t="str">
        <f ca="1">IF(OR(AG214&lt;&gt;"",AI214&lt;&gt;""),D214,"")</f>
        <v/>
      </c>
      <c r="AQ214" s="31"/>
    </row>
    <row r="215" spans="3:43" x14ac:dyDescent="0.3">
      <c r="C215" s="35">
        <f ca="1">INDIRECT($AT$3&amp;$AT$4)</f>
        <v>214</v>
      </c>
      <c r="D215" s="37">
        <f ca="1">VLOOKUP(C215,INDIRECT($AT$3&amp;$AT$5),4,FALSE)</f>
        <v>41585</v>
      </c>
      <c r="E215" s="11">
        <f ca="1">VLOOKUP(C215,INDIRECT($AU$3&amp;$AT$5),10,FALSE)</f>
        <v>665.4</v>
      </c>
      <c r="F215" s="11">
        <f ca="1">VLOOKUP(C215,INDIRECT($AT$3&amp;$AT$5),10,FALSE)</f>
        <v>841.75</v>
      </c>
      <c r="G215" s="41">
        <f t="shared" ca="1" si="88"/>
        <v>0.79049599049599051</v>
      </c>
      <c r="H215" s="41">
        <f t="shared" ca="1" si="89"/>
        <v>0.80297329540698603</v>
      </c>
      <c r="I215" s="43">
        <f t="shared" ca="1" si="90"/>
        <v>1.3462027842424401E-2</v>
      </c>
      <c r="J215" s="41">
        <f t="shared" ca="1" si="115"/>
        <v>0.81643532324941048</v>
      </c>
      <c r="K215" s="41">
        <f t="shared" ca="1" si="116"/>
        <v>0.78951126756456158</v>
      </c>
      <c r="L215" s="45" t="str">
        <f ca="1">IF(C215-1&gt;=$A$2,IF(G215&gt;J215,$A$28,IF(G215&lt;K215,$A$29,"")),"")</f>
        <v/>
      </c>
      <c r="M215" s="48" t="str">
        <f ca="1">IF(C215-1&gt;=$A$2,IF(G215&lt;H215,$A$30,IF(G215&gt;H215,$A$31,"")),"")</f>
        <v>COVER</v>
      </c>
      <c r="N215" s="47">
        <f t="shared" ca="1" si="91"/>
        <v>0</v>
      </c>
      <c r="O215" s="47">
        <f t="shared" ca="1" si="109"/>
        <v>51</v>
      </c>
      <c r="P215" s="47">
        <f t="shared" ca="1" si="92"/>
        <v>0</v>
      </c>
      <c r="Q215" s="47">
        <f t="shared" ca="1" si="110"/>
        <v>99</v>
      </c>
      <c r="R215" s="47" t="str">
        <f t="shared" ca="1" si="93"/>
        <v>BUY</v>
      </c>
      <c r="S215" s="47">
        <f t="shared" ca="1" si="94"/>
        <v>0</v>
      </c>
      <c r="T215" s="47">
        <f t="shared" ca="1" si="95"/>
        <v>0</v>
      </c>
      <c r="U215" s="47">
        <f t="shared" ca="1" si="111"/>
        <v>40</v>
      </c>
      <c r="V215" s="47">
        <f t="shared" ca="1" si="96"/>
        <v>1</v>
      </c>
      <c r="W215" s="47">
        <f t="shared" ca="1" si="112"/>
        <v>105</v>
      </c>
      <c r="X215" s="47" t="str">
        <f t="shared" ca="1" si="97"/>
        <v>COVER</v>
      </c>
      <c r="Y215" s="47">
        <f t="shared" ca="1" si="98"/>
        <v>0</v>
      </c>
      <c r="Z215" s="47">
        <f ca="1">IF(AND(S215=$A$31,O215&lt;1),0,S215)</f>
        <v>0</v>
      </c>
      <c r="AA215" s="47">
        <f ca="1">IF(AND(Y215=$A$30,U215&lt;1),0,Y215)</f>
        <v>0</v>
      </c>
      <c r="AB215" s="47" t="str">
        <f t="shared" ca="1" si="99"/>
        <v/>
      </c>
      <c r="AC215" s="47" t="str">
        <f t="shared" ca="1" si="100"/>
        <v/>
      </c>
      <c r="AD215" s="47" t="str">
        <f t="shared" ca="1" si="101"/>
        <v/>
      </c>
      <c r="AE215" s="47" t="str">
        <f t="shared" ca="1" si="102"/>
        <v/>
      </c>
      <c r="AF215" s="47" t="str">
        <f t="shared" ca="1" si="103"/>
        <v/>
      </c>
      <c r="AG215" s="47" t="str">
        <f t="shared" ca="1" si="104"/>
        <v/>
      </c>
      <c r="AH215" s="47" t="str">
        <f t="shared" ca="1" si="105"/>
        <v/>
      </c>
      <c r="AI215" s="47" t="str">
        <f t="shared" ca="1" si="106"/>
        <v/>
      </c>
      <c r="AJ215" s="47">
        <f t="shared" ca="1" si="107"/>
        <v>0</v>
      </c>
      <c r="AK215" s="47">
        <f t="shared" ca="1" si="113"/>
        <v>26</v>
      </c>
      <c r="AL215" s="47">
        <f t="shared" ca="1" si="108"/>
        <v>0</v>
      </c>
      <c r="AM215" s="47">
        <f t="shared" ca="1" si="114"/>
        <v>25</v>
      </c>
      <c r="AN215" s="47" t="str">
        <f ca="1">IF(OR(AG215&lt;&gt;"",AI215&lt;&gt;""),E215,"")</f>
        <v/>
      </c>
      <c r="AO215" s="47" t="str">
        <f ca="1">IF(OR(AG215&lt;&gt;"",AI215&lt;&gt;""),F215,"")</f>
        <v/>
      </c>
      <c r="AP215" s="38" t="str">
        <f ca="1">IF(OR(AG215&lt;&gt;"",AI215&lt;&gt;""),D215,"")</f>
        <v/>
      </c>
      <c r="AQ215" s="31"/>
    </row>
    <row r="216" spans="3:43" x14ac:dyDescent="0.3">
      <c r="C216" s="35">
        <f ca="1">INDIRECT($AT$3&amp;$AT$4)</f>
        <v>215</v>
      </c>
      <c r="D216" s="37">
        <f ca="1">VLOOKUP(C216,INDIRECT($AT$3&amp;$AT$5),4,FALSE)</f>
        <v>41586</v>
      </c>
      <c r="E216" s="11">
        <f ca="1">VLOOKUP(C216,INDIRECT($AU$3&amp;$AT$5),10,FALSE)</f>
        <v>652.5</v>
      </c>
      <c r="F216" s="11">
        <f ca="1">VLOOKUP(C216,INDIRECT($AT$3&amp;$AT$5),10,FALSE)</f>
        <v>809.35</v>
      </c>
      <c r="G216" s="41">
        <f t="shared" ca="1" si="88"/>
        <v>0.80620250818558103</v>
      </c>
      <c r="H216" s="41">
        <f t="shared" ca="1" si="89"/>
        <v>0.80054217551672724</v>
      </c>
      <c r="I216" s="43">
        <f t="shared" ca="1" si="90"/>
        <v>9.5678038990965816E-3</v>
      </c>
      <c r="J216" s="41">
        <f t="shared" ca="1" si="115"/>
        <v>0.81010997941582386</v>
      </c>
      <c r="K216" s="41">
        <f t="shared" ca="1" si="116"/>
        <v>0.79097437161763062</v>
      </c>
      <c r="L216" s="45" t="str">
        <f ca="1">IF(C216-1&gt;=$A$2,IF(G216&gt;J216,$A$28,IF(G216&lt;K216,$A$29,"")),"")</f>
        <v/>
      </c>
      <c r="M216" s="48" t="str">
        <f ca="1">IF(C216-1&gt;=$A$2,IF(G216&lt;H216,$A$30,IF(G216&gt;H216,$A$31,"")),"")</f>
        <v>SELL</v>
      </c>
      <c r="N216" s="47">
        <f t="shared" ca="1" si="91"/>
        <v>0</v>
      </c>
      <c r="O216" s="47">
        <f t="shared" ca="1" si="109"/>
        <v>51</v>
      </c>
      <c r="P216" s="47">
        <f t="shared" ca="1" si="92"/>
        <v>1</v>
      </c>
      <c r="Q216" s="47">
        <f t="shared" ca="1" si="110"/>
        <v>100</v>
      </c>
      <c r="R216" s="47" t="str">
        <f t="shared" ca="1" si="93"/>
        <v>SELL</v>
      </c>
      <c r="S216" s="47" t="str">
        <f t="shared" ca="1" si="94"/>
        <v>SELL</v>
      </c>
      <c r="T216" s="47">
        <f t="shared" ca="1" si="95"/>
        <v>0</v>
      </c>
      <c r="U216" s="47">
        <f t="shared" ca="1" si="111"/>
        <v>40</v>
      </c>
      <c r="V216" s="47">
        <f t="shared" ca="1" si="96"/>
        <v>0</v>
      </c>
      <c r="W216" s="47">
        <f t="shared" ca="1" si="112"/>
        <v>105</v>
      </c>
      <c r="X216" s="47" t="str">
        <f t="shared" ca="1" si="97"/>
        <v>COVER</v>
      </c>
      <c r="Y216" s="47">
        <f t="shared" ca="1" si="98"/>
        <v>0</v>
      </c>
      <c r="Z216" s="47" t="str">
        <f ca="1">IF(AND(S216=$A$31,O216&lt;1),0,S216)</f>
        <v>SELL</v>
      </c>
      <c r="AA216" s="47">
        <f ca="1">IF(AND(Y216=$A$30,U216&lt;1),0,Y216)</f>
        <v>0</v>
      </c>
      <c r="AB216" s="47" t="str">
        <f t="shared" ca="1" si="99"/>
        <v/>
      </c>
      <c r="AC216" s="47" t="str">
        <f t="shared" ca="1" si="100"/>
        <v>SELL</v>
      </c>
      <c r="AD216" s="47" t="str">
        <f t="shared" ca="1" si="101"/>
        <v/>
      </c>
      <c r="AE216" s="47" t="str">
        <f t="shared" ca="1" si="102"/>
        <v/>
      </c>
      <c r="AF216" s="47" t="str">
        <f t="shared" ca="1" si="103"/>
        <v/>
      </c>
      <c r="AG216" s="47" t="str">
        <f t="shared" ca="1" si="104"/>
        <v/>
      </c>
      <c r="AH216" s="47">
        <f t="shared" ca="1" si="105"/>
        <v>26</v>
      </c>
      <c r="AI216" s="47" t="str">
        <f t="shared" ca="1" si="106"/>
        <v>SELL</v>
      </c>
      <c r="AJ216" s="47">
        <f t="shared" ca="1" si="107"/>
        <v>0</v>
      </c>
      <c r="AK216" s="47">
        <f t="shared" ca="1" si="113"/>
        <v>26</v>
      </c>
      <c r="AL216" s="47">
        <f t="shared" ca="1" si="108"/>
        <v>1</v>
      </c>
      <c r="AM216" s="47">
        <f t="shared" ca="1" si="114"/>
        <v>26</v>
      </c>
      <c r="AN216" s="47">
        <f ca="1">IF(OR(AG216&lt;&gt;"",AI216&lt;&gt;""),E216,"")</f>
        <v>652.5</v>
      </c>
      <c r="AO216" s="47">
        <f ca="1">IF(OR(AG216&lt;&gt;"",AI216&lt;&gt;""),F216,"")</f>
        <v>809.35</v>
      </c>
      <c r="AP216" s="38">
        <f ca="1">IF(OR(AG216&lt;&gt;"",AI216&lt;&gt;""),D216,"")</f>
        <v>41586</v>
      </c>
      <c r="AQ216" s="31"/>
    </row>
    <row r="217" spans="3:43" x14ac:dyDescent="0.3">
      <c r="C217" s="35">
        <f ca="1">INDIRECT($AT$3&amp;$AT$4)</f>
        <v>216</v>
      </c>
      <c r="D217" s="37">
        <f ca="1">VLOOKUP(C217,INDIRECT($AT$3&amp;$AT$5),4,FALSE)</f>
        <v>41589</v>
      </c>
      <c r="E217" s="11">
        <f ca="1">VLOOKUP(C217,INDIRECT($AU$3&amp;$AT$5),10,FALSE)</f>
        <v>654.25</v>
      </c>
      <c r="F217" s="11">
        <f ca="1">VLOOKUP(C217,INDIRECT($AT$3&amp;$AT$5),10,FALSE)</f>
        <v>805.35</v>
      </c>
      <c r="G217" s="41">
        <f t="shared" ca="1" si="88"/>
        <v>0.81237971068479542</v>
      </c>
      <c r="H217" s="41">
        <f t="shared" ca="1" si="89"/>
        <v>0.80041327078573055</v>
      </c>
      <c r="I217" s="43">
        <f t="shared" ca="1" si="90"/>
        <v>9.3781054120162261E-3</v>
      </c>
      <c r="J217" s="41">
        <f t="shared" ca="1" si="115"/>
        <v>0.80979137619774677</v>
      </c>
      <c r="K217" s="41">
        <f t="shared" ca="1" si="116"/>
        <v>0.79103516537371432</v>
      </c>
      <c r="L217" s="45" t="str">
        <f ca="1">IF(C217-1&gt;=$A$2,IF(G217&gt;J217,$A$28,IF(G217&lt;K217,$A$29,"")),"")</f>
        <v>SHORT</v>
      </c>
      <c r="M217" s="48" t="str">
        <f ca="1">IF(C217-1&gt;=$A$2,IF(G217&lt;H217,$A$30,IF(G217&gt;H217,$A$31,"")),"")</f>
        <v>SELL</v>
      </c>
      <c r="N217" s="47">
        <f t="shared" ca="1" si="91"/>
        <v>0</v>
      </c>
      <c r="O217" s="47">
        <f t="shared" ca="1" si="109"/>
        <v>51</v>
      </c>
      <c r="P217" s="47">
        <f t="shared" ca="1" si="92"/>
        <v>1</v>
      </c>
      <c r="Q217" s="47">
        <f t="shared" ca="1" si="110"/>
        <v>101</v>
      </c>
      <c r="R217" s="47" t="str">
        <f t="shared" ca="1" si="93"/>
        <v>SELL</v>
      </c>
      <c r="S217" s="47">
        <f t="shared" ca="1" si="94"/>
        <v>0</v>
      </c>
      <c r="T217" s="47">
        <f t="shared" ca="1" si="95"/>
        <v>1</v>
      </c>
      <c r="U217" s="47">
        <f t="shared" ca="1" si="111"/>
        <v>41</v>
      </c>
      <c r="V217" s="47">
        <f t="shared" ca="1" si="96"/>
        <v>0</v>
      </c>
      <c r="W217" s="47">
        <f t="shared" ca="1" si="112"/>
        <v>105</v>
      </c>
      <c r="X217" s="47" t="str">
        <f t="shared" ca="1" si="97"/>
        <v>SHORT</v>
      </c>
      <c r="Y217" s="47" t="str">
        <f t="shared" ca="1" si="98"/>
        <v>SHORT</v>
      </c>
      <c r="Z217" s="47">
        <f ca="1">IF(AND(S217=$A$31,O217&lt;1),0,S217)</f>
        <v>0</v>
      </c>
      <c r="AA217" s="47" t="str">
        <f ca="1">IF(AND(Y217=$A$30,U217&lt;1),0,Y217)</f>
        <v>SHORT</v>
      </c>
      <c r="AB217" s="47" t="str">
        <f t="shared" ca="1" si="99"/>
        <v/>
      </c>
      <c r="AC217" s="47" t="str">
        <f t="shared" ca="1" si="100"/>
        <v/>
      </c>
      <c r="AD217" s="47" t="str">
        <f t="shared" ca="1" si="101"/>
        <v>SHORT</v>
      </c>
      <c r="AE217" s="47" t="str">
        <f t="shared" ca="1" si="102"/>
        <v/>
      </c>
      <c r="AF217" s="47">
        <f t="shared" ca="1" si="103"/>
        <v>27</v>
      </c>
      <c r="AG217" s="47" t="str">
        <f t="shared" ca="1" si="104"/>
        <v>SHORT</v>
      </c>
      <c r="AH217" s="47" t="str">
        <f t="shared" ca="1" si="105"/>
        <v/>
      </c>
      <c r="AI217" s="47" t="str">
        <f t="shared" ca="1" si="106"/>
        <v/>
      </c>
      <c r="AJ217" s="47">
        <f t="shared" ca="1" si="107"/>
        <v>1</v>
      </c>
      <c r="AK217" s="47">
        <f t="shared" ca="1" si="113"/>
        <v>27</v>
      </c>
      <c r="AL217" s="47">
        <f t="shared" ca="1" si="108"/>
        <v>0</v>
      </c>
      <c r="AM217" s="47">
        <f t="shared" ca="1" si="114"/>
        <v>26</v>
      </c>
      <c r="AN217" s="47">
        <f ca="1">IF(OR(AG217&lt;&gt;"",AI217&lt;&gt;""),E217,"")</f>
        <v>654.25</v>
      </c>
      <c r="AO217" s="47">
        <f ca="1">IF(OR(AG217&lt;&gt;"",AI217&lt;&gt;""),F217,"")</f>
        <v>805.35</v>
      </c>
      <c r="AP217" s="38">
        <f ca="1">IF(OR(AG217&lt;&gt;"",AI217&lt;&gt;""),D217,"")</f>
        <v>41589</v>
      </c>
      <c r="AQ217" s="31"/>
    </row>
    <row r="218" spans="3:43" x14ac:dyDescent="0.3">
      <c r="C218" s="35">
        <f ca="1">INDIRECT($AT$3&amp;$AT$4)</f>
        <v>217</v>
      </c>
      <c r="D218" s="37">
        <f ca="1">VLOOKUP(C218,INDIRECT($AT$3&amp;$AT$5),4,FALSE)</f>
        <v>41590</v>
      </c>
      <c r="E218" s="11">
        <f ca="1">VLOOKUP(C218,INDIRECT($AU$3&amp;$AT$5),10,FALSE)</f>
        <v>645.95000000000005</v>
      </c>
      <c r="F218" s="11">
        <f ca="1">VLOOKUP(C218,INDIRECT($AT$3&amp;$AT$5),10,FALSE)</f>
        <v>794.85</v>
      </c>
      <c r="G218" s="41">
        <f t="shared" ca="1" si="88"/>
        <v>0.8126690570547902</v>
      </c>
      <c r="H218" s="41">
        <f t="shared" ca="1" si="89"/>
        <v>0.79991505024061405</v>
      </c>
      <c r="I218" s="43">
        <f t="shared" ca="1" si="90"/>
        <v>8.4466525353773317E-3</v>
      </c>
      <c r="J218" s="41">
        <f t="shared" ca="1" si="115"/>
        <v>0.8083617027759914</v>
      </c>
      <c r="K218" s="41">
        <f t="shared" ca="1" si="116"/>
        <v>0.79146839770523669</v>
      </c>
      <c r="L218" s="45" t="str">
        <f ca="1">IF(C218-1&gt;=$A$2,IF(G218&gt;J218,$A$28,IF(G218&lt;K218,$A$29,"")),"")</f>
        <v>SHORT</v>
      </c>
      <c r="M218" s="48" t="str">
        <f ca="1">IF(C218-1&gt;=$A$2,IF(G218&lt;H218,$A$30,IF(G218&gt;H218,$A$31,"")),"")</f>
        <v>SELL</v>
      </c>
      <c r="N218" s="47">
        <f t="shared" ca="1" si="91"/>
        <v>0</v>
      </c>
      <c r="O218" s="47">
        <f t="shared" ca="1" si="109"/>
        <v>51</v>
      </c>
      <c r="P218" s="47">
        <f t="shared" ca="1" si="92"/>
        <v>1</v>
      </c>
      <c r="Q218" s="47">
        <f t="shared" ca="1" si="110"/>
        <v>102</v>
      </c>
      <c r="R218" s="47" t="str">
        <f t="shared" ca="1" si="93"/>
        <v>SELL</v>
      </c>
      <c r="S218" s="47">
        <f t="shared" ca="1" si="94"/>
        <v>0</v>
      </c>
      <c r="T218" s="47">
        <f t="shared" ca="1" si="95"/>
        <v>1</v>
      </c>
      <c r="U218" s="47">
        <f t="shared" ca="1" si="111"/>
        <v>42</v>
      </c>
      <c r="V218" s="47">
        <f t="shared" ca="1" si="96"/>
        <v>0</v>
      </c>
      <c r="W218" s="47">
        <f t="shared" ca="1" si="112"/>
        <v>105</v>
      </c>
      <c r="X218" s="47" t="str">
        <f t="shared" ca="1" si="97"/>
        <v>SHORT</v>
      </c>
      <c r="Y218" s="47">
        <f t="shared" ca="1" si="98"/>
        <v>0</v>
      </c>
      <c r="Z218" s="47">
        <f ca="1">IF(AND(S218=$A$31,O218&lt;1),0,S218)</f>
        <v>0</v>
      </c>
      <c r="AA218" s="47">
        <f ca="1">IF(AND(Y218=$A$30,U218&lt;1),0,Y218)</f>
        <v>0</v>
      </c>
      <c r="AB218" s="47" t="str">
        <f t="shared" ca="1" si="99"/>
        <v/>
      </c>
      <c r="AC218" s="47" t="str">
        <f t="shared" ca="1" si="100"/>
        <v/>
      </c>
      <c r="AD218" s="47" t="str">
        <f t="shared" ca="1" si="101"/>
        <v/>
      </c>
      <c r="AE218" s="47" t="str">
        <f t="shared" ca="1" si="102"/>
        <v/>
      </c>
      <c r="AF218" s="47" t="str">
        <f t="shared" ca="1" si="103"/>
        <v/>
      </c>
      <c r="AG218" s="47" t="str">
        <f t="shared" ca="1" si="104"/>
        <v/>
      </c>
      <c r="AH218" s="47" t="str">
        <f t="shared" ca="1" si="105"/>
        <v/>
      </c>
      <c r="AI218" s="47" t="str">
        <f t="shared" ca="1" si="106"/>
        <v/>
      </c>
      <c r="AJ218" s="47">
        <f t="shared" ca="1" si="107"/>
        <v>0</v>
      </c>
      <c r="AK218" s="47">
        <f t="shared" ca="1" si="113"/>
        <v>27</v>
      </c>
      <c r="AL218" s="47">
        <f t="shared" ca="1" si="108"/>
        <v>0</v>
      </c>
      <c r="AM218" s="47">
        <f t="shared" ca="1" si="114"/>
        <v>26</v>
      </c>
      <c r="AN218" s="47" t="str">
        <f ca="1">IF(OR(AG218&lt;&gt;"",AI218&lt;&gt;""),E218,"")</f>
        <v/>
      </c>
      <c r="AO218" s="47" t="str">
        <f ca="1">IF(OR(AG218&lt;&gt;"",AI218&lt;&gt;""),F218,"")</f>
        <v/>
      </c>
      <c r="AP218" s="38" t="str">
        <f ca="1">IF(OR(AG218&lt;&gt;"",AI218&lt;&gt;""),D218,"")</f>
        <v/>
      </c>
      <c r="AQ218" s="31"/>
    </row>
    <row r="219" spans="3:43" x14ac:dyDescent="0.3">
      <c r="C219" s="35">
        <f ca="1">INDIRECT($AT$3&amp;$AT$4)</f>
        <v>218</v>
      </c>
      <c r="D219" s="37">
        <f ca="1">VLOOKUP(C219,INDIRECT($AT$3&amp;$AT$5),4,FALSE)</f>
        <v>41591</v>
      </c>
      <c r="E219" s="11">
        <f ca="1">VLOOKUP(C219,INDIRECT($AU$3&amp;$AT$5),10,FALSE)</f>
        <v>633.70000000000005</v>
      </c>
      <c r="F219" s="11">
        <f ca="1">VLOOKUP(C219,INDIRECT($AT$3&amp;$AT$5),10,FALSE)</f>
        <v>791.4</v>
      </c>
      <c r="G219" s="41">
        <f t="shared" ca="1" si="88"/>
        <v>0.80073287844326513</v>
      </c>
      <c r="H219" s="41">
        <f t="shared" ca="1" si="89"/>
        <v>0.80001305996380323</v>
      </c>
      <c r="I219" s="43">
        <f t="shared" ca="1" si="90"/>
        <v>8.4502459145897758E-3</v>
      </c>
      <c r="J219" s="41">
        <f t="shared" ca="1" si="115"/>
        <v>0.80846330587839299</v>
      </c>
      <c r="K219" s="41">
        <f t="shared" ca="1" si="116"/>
        <v>0.79156281404921347</v>
      </c>
      <c r="L219" s="45" t="str">
        <f ca="1">IF(C219-1&gt;=$A$2,IF(G219&gt;J219,$A$28,IF(G219&lt;K219,$A$29,"")),"")</f>
        <v/>
      </c>
      <c r="M219" s="48" t="str">
        <f ca="1">IF(C219-1&gt;=$A$2,IF(G219&lt;H219,$A$30,IF(G219&gt;H219,$A$31,"")),"")</f>
        <v>SELL</v>
      </c>
      <c r="N219" s="47">
        <f t="shared" ca="1" si="91"/>
        <v>0</v>
      </c>
      <c r="O219" s="47">
        <f t="shared" ca="1" si="109"/>
        <v>51</v>
      </c>
      <c r="P219" s="47">
        <f t="shared" ca="1" si="92"/>
        <v>1</v>
      </c>
      <c r="Q219" s="47">
        <f t="shared" ca="1" si="110"/>
        <v>103</v>
      </c>
      <c r="R219" s="47" t="str">
        <f t="shared" ca="1" si="93"/>
        <v>SELL</v>
      </c>
      <c r="S219" s="47">
        <f t="shared" ca="1" si="94"/>
        <v>0</v>
      </c>
      <c r="T219" s="47">
        <f t="shared" ca="1" si="95"/>
        <v>0</v>
      </c>
      <c r="U219" s="47">
        <f t="shared" ca="1" si="111"/>
        <v>42</v>
      </c>
      <c r="V219" s="47">
        <f t="shared" ca="1" si="96"/>
        <v>0</v>
      </c>
      <c r="W219" s="47">
        <f t="shared" ca="1" si="112"/>
        <v>105</v>
      </c>
      <c r="X219" s="47" t="str">
        <f t="shared" ca="1" si="97"/>
        <v>SHORT</v>
      </c>
      <c r="Y219" s="47">
        <f t="shared" ca="1" si="98"/>
        <v>0</v>
      </c>
      <c r="Z219" s="47">
        <f ca="1">IF(AND(S219=$A$31,O219&lt;1),0,S219)</f>
        <v>0</v>
      </c>
      <c r="AA219" s="47">
        <f ca="1">IF(AND(Y219=$A$30,U219&lt;1),0,Y219)</f>
        <v>0</v>
      </c>
      <c r="AB219" s="47" t="str">
        <f t="shared" ca="1" si="99"/>
        <v/>
      </c>
      <c r="AC219" s="47" t="str">
        <f t="shared" ca="1" si="100"/>
        <v/>
      </c>
      <c r="AD219" s="47" t="str">
        <f t="shared" ca="1" si="101"/>
        <v/>
      </c>
      <c r="AE219" s="47" t="str">
        <f t="shared" ca="1" si="102"/>
        <v/>
      </c>
      <c r="AF219" s="47" t="str">
        <f t="shared" ca="1" si="103"/>
        <v/>
      </c>
      <c r="AG219" s="47" t="str">
        <f t="shared" ca="1" si="104"/>
        <v/>
      </c>
      <c r="AH219" s="47" t="str">
        <f t="shared" ca="1" si="105"/>
        <v/>
      </c>
      <c r="AI219" s="47" t="str">
        <f t="shared" ca="1" si="106"/>
        <v/>
      </c>
      <c r="AJ219" s="47">
        <f t="shared" ca="1" si="107"/>
        <v>0</v>
      </c>
      <c r="AK219" s="47">
        <f t="shared" ca="1" si="113"/>
        <v>27</v>
      </c>
      <c r="AL219" s="47">
        <f t="shared" ca="1" si="108"/>
        <v>0</v>
      </c>
      <c r="AM219" s="47">
        <f t="shared" ca="1" si="114"/>
        <v>26</v>
      </c>
      <c r="AN219" s="47" t="str">
        <f ca="1">IF(OR(AG219&lt;&gt;"",AI219&lt;&gt;""),E219,"")</f>
        <v/>
      </c>
      <c r="AO219" s="47" t="str">
        <f ca="1">IF(OR(AG219&lt;&gt;"",AI219&lt;&gt;""),F219,"")</f>
        <v/>
      </c>
      <c r="AP219" s="38" t="str">
        <f ca="1">IF(OR(AG219&lt;&gt;"",AI219&lt;&gt;""),D219,"")</f>
        <v/>
      </c>
      <c r="AQ219" s="31"/>
    </row>
    <row r="220" spans="3:43" x14ac:dyDescent="0.3">
      <c r="C220" s="35">
        <f ca="1">INDIRECT($AT$3&amp;$AT$4)</f>
        <v>219</v>
      </c>
      <c r="D220" s="37">
        <f ca="1">VLOOKUP(C220,INDIRECT($AT$3&amp;$AT$5),4,FALSE)</f>
        <v>41592</v>
      </c>
      <c r="E220" s="11">
        <f ca="1">VLOOKUP(C220,INDIRECT($AU$3&amp;$AT$5),10,FALSE)</f>
        <v>642.20000000000005</v>
      </c>
      <c r="F220" s="11">
        <f ca="1">VLOOKUP(C220,INDIRECT($AT$3&amp;$AT$5),10,FALSE)</f>
        <v>793.3</v>
      </c>
      <c r="G220" s="41">
        <f t="shared" ca="1" si="88"/>
        <v>0.80952981217698228</v>
      </c>
      <c r="H220" s="41">
        <f t="shared" ca="1" si="89"/>
        <v>0.80134496639055364</v>
      </c>
      <c r="I220" s="43">
        <f t="shared" ca="1" si="90"/>
        <v>8.8256642972247574E-3</v>
      </c>
      <c r="J220" s="41">
        <f t="shared" ca="1" si="115"/>
        <v>0.81017063068777839</v>
      </c>
      <c r="K220" s="41">
        <f t="shared" ca="1" si="116"/>
        <v>0.79251930209332888</v>
      </c>
      <c r="L220" s="45" t="str">
        <f ca="1">IF(C220-1&gt;=$A$2,IF(G220&gt;J220,$A$28,IF(G220&lt;K220,$A$29,"")),"")</f>
        <v/>
      </c>
      <c r="M220" s="48" t="str">
        <f ca="1">IF(C220-1&gt;=$A$2,IF(G220&lt;H220,$A$30,IF(G220&gt;H220,$A$31,"")),"")</f>
        <v>SELL</v>
      </c>
      <c r="N220" s="47">
        <f t="shared" ca="1" si="91"/>
        <v>0</v>
      </c>
      <c r="O220" s="47">
        <f t="shared" ca="1" si="109"/>
        <v>51</v>
      </c>
      <c r="P220" s="47">
        <f t="shared" ca="1" si="92"/>
        <v>1</v>
      </c>
      <c r="Q220" s="47">
        <f t="shared" ca="1" si="110"/>
        <v>104</v>
      </c>
      <c r="R220" s="47" t="str">
        <f t="shared" ca="1" si="93"/>
        <v>SELL</v>
      </c>
      <c r="S220" s="47">
        <f t="shared" ca="1" si="94"/>
        <v>0</v>
      </c>
      <c r="T220" s="47">
        <f t="shared" ca="1" si="95"/>
        <v>0</v>
      </c>
      <c r="U220" s="47">
        <f t="shared" ca="1" si="111"/>
        <v>42</v>
      </c>
      <c r="V220" s="47">
        <f t="shared" ca="1" si="96"/>
        <v>0</v>
      </c>
      <c r="W220" s="47">
        <f t="shared" ca="1" si="112"/>
        <v>105</v>
      </c>
      <c r="X220" s="47" t="str">
        <f t="shared" ca="1" si="97"/>
        <v>SHORT</v>
      </c>
      <c r="Y220" s="47">
        <f t="shared" ca="1" si="98"/>
        <v>0</v>
      </c>
      <c r="Z220" s="47">
        <f ca="1">IF(AND(S220=$A$31,O220&lt;1),0,S220)</f>
        <v>0</v>
      </c>
      <c r="AA220" s="47">
        <f ca="1">IF(AND(Y220=$A$30,U220&lt;1),0,Y220)</f>
        <v>0</v>
      </c>
      <c r="AB220" s="47" t="str">
        <f t="shared" ca="1" si="99"/>
        <v/>
      </c>
      <c r="AC220" s="47" t="str">
        <f t="shared" ca="1" si="100"/>
        <v/>
      </c>
      <c r="AD220" s="47" t="str">
        <f t="shared" ca="1" si="101"/>
        <v/>
      </c>
      <c r="AE220" s="47" t="str">
        <f t="shared" ca="1" si="102"/>
        <v/>
      </c>
      <c r="AF220" s="47" t="str">
        <f t="shared" ca="1" si="103"/>
        <v/>
      </c>
      <c r="AG220" s="47" t="str">
        <f t="shared" ca="1" si="104"/>
        <v/>
      </c>
      <c r="AH220" s="47" t="str">
        <f t="shared" ca="1" si="105"/>
        <v/>
      </c>
      <c r="AI220" s="47" t="str">
        <f t="shared" ca="1" si="106"/>
        <v/>
      </c>
      <c r="AJ220" s="47">
        <f t="shared" ca="1" si="107"/>
        <v>0</v>
      </c>
      <c r="AK220" s="47">
        <f t="shared" ca="1" si="113"/>
        <v>27</v>
      </c>
      <c r="AL220" s="47">
        <f t="shared" ca="1" si="108"/>
        <v>0</v>
      </c>
      <c r="AM220" s="47">
        <f t="shared" ca="1" si="114"/>
        <v>26</v>
      </c>
      <c r="AN220" s="47" t="str">
        <f ca="1">IF(OR(AG220&lt;&gt;"",AI220&lt;&gt;""),E220,"")</f>
        <v/>
      </c>
      <c r="AO220" s="47" t="str">
        <f ca="1">IF(OR(AG220&lt;&gt;"",AI220&lt;&gt;""),F220,"")</f>
        <v/>
      </c>
      <c r="AP220" s="38" t="str">
        <f ca="1">IF(OR(AG220&lt;&gt;"",AI220&lt;&gt;""),D220,"")</f>
        <v/>
      </c>
      <c r="AQ220" s="31"/>
    </row>
    <row r="221" spans="3:43" x14ac:dyDescent="0.3">
      <c r="C221" s="35">
        <f ca="1">INDIRECT($AT$3&amp;$AT$4)</f>
        <v>220</v>
      </c>
      <c r="D221" s="37">
        <f ca="1">VLOOKUP(C221,INDIRECT($AT$3&amp;$AT$5),4,FALSE)</f>
        <v>41596</v>
      </c>
      <c r="E221" s="11">
        <f ca="1">VLOOKUP(C221,INDIRECT($AU$3&amp;$AT$5),10,FALSE)</f>
        <v>668.8</v>
      </c>
      <c r="F221" s="11">
        <f ca="1">VLOOKUP(C221,INDIRECT($AT$3&amp;$AT$5),10,FALSE)</f>
        <v>814.45</v>
      </c>
      <c r="G221" s="41">
        <f t="shared" ca="1" si="88"/>
        <v>0.82116765915648582</v>
      </c>
      <c r="H221" s="41">
        <f t="shared" ca="1" si="89"/>
        <v>0.80352252257975842</v>
      </c>
      <c r="I221" s="43">
        <f t="shared" ca="1" si="90"/>
        <v>1.0763823637449923E-2</v>
      </c>
      <c r="J221" s="41">
        <f t="shared" ca="1" si="115"/>
        <v>0.8142863462172083</v>
      </c>
      <c r="K221" s="41">
        <f t="shared" ca="1" si="116"/>
        <v>0.79275869894230855</v>
      </c>
      <c r="L221" s="45" t="str">
        <f ca="1">IF(C221-1&gt;=$A$2,IF(G221&gt;J221,$A$28,IF(G221&lt;K221,$A$29,"")),"")</f>
        <v>SHORT</v>
      </c>
      <c r="M221" s="48" t="str">
        <f ca="1">IF(C221-1&gt;=$A$2,IF(G221&lt;H221,$A$30,IF(G221&gt;H221,$A$31,"")),"")</f>
        <v>SELL</v>
      </c>
      <c r="N221" s="47">
        <f t="shared" ca="1" si="91"/>
        <v>0</v>
      </c>
      <c r="O221" s="47">
        <f t="shared" ca="1" si="109"/>
        <v>51</v>
      </c>
      <c r="P221" s="47">
        <f t="shared" ca="1" si="92"/>
        <v>1</v>
      </c>
      <c r="Q221" s="47">
        <f t="shared" ca="1" si="110"/>
        <v>105</v>
      </c>
      <c r="R221" s="47" t="str">
        <f t="shared" ca="1" si="93"/>
        <v>SELL</v>
      </c>
      <c r="S221" s="47">
        <f t="shared" ca="1" si="94"/>
        <v>0</v>
      </c>
      <c r="T221" s="47">
        <f t="shared" ca="1" si="95"/>
        <v>1</v>
      </c>
      <c r="U221" s="47">
        <f t="shared" ca="1" si="111"/>
        <v>43</v>
      </c>
      <c r="V221" s="47">
        <f t="shared" ca="1" si="96"/>
        <v>0</v>
      </c>
      <c r="W221" s="47">
        <f t="shared" ca="1" si="112"/>
        <v>105</v>
      </c>
      <c r="X221" s="47" t="str">
        <f t="shared" ca="1" si="97"/>
        <v>SHORT</v>
      </c>
      <c r="Y221" s="47">
        <f t="shared" ca="1" si="98"/>
        <v>0</v>
      </c>
      <c r="Z221" s="47">
        <f ca="1">IF(AND(S221=$A$31,O221&lt;1),0,S221)</f>
        <v>0</v>
      </c>
      <c r="AA221" s="47">
        <f ca="1">IF(AND(Y221=$A$30,U221&lt;1),0,Y221)</f>
        <v>0</v>
      </c>
      <c r="AB221" s="47" t="str">
        <f t="shared" ca="1" si="99"/>
        <v/>
      </c>
      <c r="AC221" s="47" t="str">
        <f t="shared" ca="1" si="100"/>
        <v/>
      </c>
      <c r="AD221" s="47" t="str">
        <f t="shared" ca="1" si="101"/>
        <v/>
      </c>
      <c r="AE221" s="47" t="str">
        <f t="shared" ca="1" si="102"/>
        <v/>
      </c>
      <c r="AF221" s="47" t="str">
        <f t="shared" ca="1" si="103"/>
        <v/>
      </c>
      <c r="AG221" s="47" t="str">
        <f t="shared" ca="1" si="104"/>
        <v/>
      </c>
      <c r="AH221" s="47" t="str">
        <f t="shared" ca="1" si="105"/>
        <v/>
      </c>
      <c r="AI221" s="47" t="str">
        <f t="shared" ca="1" si="106"/>
        <v/>
      </c>
      <c r="AJ221" s="47">
        <f t="shared" ca="1" si="107"/>
        <v>0</v>
      </c>
      <c r="AK221" s="47">
        <f t="shared" ca="1" si="113"/>
        <v>27</v>
      </c>
      <c r="AL221" s="47">
        <f t="shared" ca="1" si="108"/>
        <v>0</v>
      </c>
      <c r="AM221" s="47">
        <f t="shared" ca="1" si="114"/>
        <v>26</v>
      </c>
      <c r="AN221" s="47" t="str">
        <f ca="1">IF(OR(AG221&lt;&gt;"",AI221&lt;&gt;""),E221,"")</f>
        <v/>
      </c>
      <c r="AO221" s="47" t="str">
        <f ca="1">IF(OR(AG221&lt;&gt;"",AI221&lt;&gt;""),F221,"")</f>
        <v/>
      </c>
      <c r="AP221" s="38" t="str">
        <f ca="1">IF(OR(AG221&lt;&gt;"",AI221&lt;&gt;""),D221,"")</f>
        <v/>
      </c>
      <c r="AQ221" s="31"/>
    </row>
    <row r="222" spans="3:43" x14ac:dyDescent="0.3">
      <c r="C222" s="35">
        <f ca="1">INDIRECT($AT$3&amp;$AT$4)</f>
        <v>221</v>
      </c>
      <c r="D222" s="37">
        <f ca="1">VLOOKUP(C222,INDIRECT($AT$3&amp;$AT$5),4,FALSE)</f>
        <v>41597</v>
      </c>
      <c r="E222" s="11">
        <f ca="1">VLOOKUP(C222,INDIRECT($AU$3&amp;$AT$5),10,FALSE)</f>
        <v>660.05</v>
      </c>
      <c r="F222" s="11">
        <f ca="1">VLOOKUP(C222,INDIRECT($AT$3&amp;$AT$5),10,FALSE)</f>
        <v>818.4</v>
      </c>
      <c r="G222" s="41">
        <f t="shared" ca="1" si="88"/>
        <v>0.80651270772238515</v>
      </c>
      <c r="H222" s="41">
        <f t="shared" ca="1" si="89"/>
        <v>0.80438369016250344</v>
      </c>
      <c r="I222" s="43">
        <f t="shared" ca="1" si="90"/>
        <v>1.0607455697108335E-2</v>
      </c>
      <c r="J222" s="41">
        <f t="shared" ca="1" si="115"/>
        <v>0.81499114585961174</v>
      </c>
      <c r="K222" s="41">
        <f t="shared" ca="1" si="116"/>
        <v>0.79377623446539514</v>
      </c>
      <c r="L222" s="45" t="str">
        <f ca="1">IF(C222-1&gt;=$A$2,IF(G222&gt;J222,$A$28,IF(G222&lt;K222,$A$29,"")),"")</f>
        <v/>
      </c>
      <c r="M222" s="48" t="str">
        <f ca="1">IF(C222-1&gt;=$A$2,IF(G222&lt;H222,$A$30,IF(G222&gt;H222,$A$31,"")),"")</f>
        <v>SELL</v>
      </c>
      <c r="N222" s="47">
        <f t="shared" ca="1" si="91"/>
        <v>0</v>
      </c>
      <c r="O222" s="47">
        <f t="shared" ca="1" si="109"/>
        <v>51</v>
      </c>
      <c r="P222" s="47">
        <f t="shared" ca="1" si="92"/>
        <v>1</v>
      </c>
      <c r="Q222" s="47">
        <f t="shared" ca="1" si="110"/>
        <v>106</v>
      </c>
      <c r="R222" s="47" t="str">
        <f t="shared" ca="1" si="93"/>
        <v>SELL</v>
      </c>
      <c r="S222" s="47">
        <f t="shared" ca="1" si="94"/>
        <v>0</v>
      </c>
      <c r="T222" s="47">
        <f t="shared" ca="1" si="95"/>
        <v>0</v>
      </c>
      <c r="U222" s="47">
        <f t="shared" ca="1" si="111"/>
        <v>43</v>
      </c>
      <c r="V222" s="47">
        <f t="shared" ca="1" si="96"/>
        <v>0</v>
      </c>
      <c r="W222" s="47">
        <f t="shared" ca="1" si="112"/>
        <v>105</v>
      </c>
      <c r="X222" s="47" t="str">
        <f t="shared" ca="1" si="97"/>
        <v>SHORT</v>
      </c>
      <c r="Y222" s="47">
        <f t="shared" ca="1" si="98"/>
        <v>0</v>
      </c>
      <c r="Z222" s="47">
        <f ca="1">IF(AND(S222=$A$31,O222&lt;1),0,S222)</f>
        <v>0</v>
      </c>
      <c r="AA222" s="47">
        <f ca="1">IF(AND(Y222=$A$30,U222&lt;1),0,Y222)</f>
        <v>0</v>
      </c>
      <c r="AB222" s="47" t="str">
        <f t="shared" ca="1" si="99"/>
        <v/>
      </c>
      <c r="AC222" s="47" t="str">
        <f t="shared" ca="1" si="100"/>
        <v/>
      </c>
      <c r="AD222" s="47" t="str">
        <f t="shared" ca="1" si="101"/>
        <v/>
      </c>
      <c r="AE222" s="47" t="str">
        <f t="shared" ca="1" si="102"/>
        <v/>
      </c>
      <c r="AF222" s="47" t="str">
        <f t="shared" ca="1" si="103"/>
        <v/>
      </c>
      <c r="AG222" s="47" t="str">
        <f t="shared" ca="1" si="104"/>
        <v/>
      </c>
      <c r="AH222" s="47" t="str">
        <f t="shared" ca="1" si="105"/>
        <v/>
      </c>
      <c r="AI222" s="47" t="str">
        <f t="shared" ca="1" si="106"/>
        <v/>
      </c>
      <c r="AJ222" s="47">
        <f t="shared" ca="1" si="107"/>
        <v>0</v>
      </c>
      <c r="AK222" s="47">
        <f t="shared" ca="1" si="113"/>
        <v>27</v>
      </c>
      <c r="AL222" s="47">
        <f t="shared" ca="1" si="108"/>
        <v>0</v>
      </c>
      <c r="AM222" s="47">
        <f t="shared" ca="1" si="114"/>
        <v>26</v>
      </c>
      <c r="AN222" s="47" t="str">
        <f ca="1">IF(OR(AG222&lt;&gt;"",AI222&lt;&gt;""),E222,"")</f>
        <v/>
      </c>
      <c r="AO222" s="47" t="str">
        <f ca="1">IF(OR(AG222&lt;&gt;"",AI222&lt;&gt;""),F222,"")</f>
        <v/>
      </c>
      <c r="AP222" s="38" t="str">
        <f ca="1">IF(OR(AG222&lt;&gt;"",AI222&lt;&gt;""),D222,"")</f>
        <v/>
      </c>
      <c r="AQ222" s="31"/>
    </row>
    <row r="223" spans="3:43" x14ac:dyDescent="0.3">
      <c r="C223" s="35">
        <f ca="1">INDIRECT($AT$3&amp;$AT$4)</f>
        <v>222</v>
      </c>
      <c r="D223" s="37">
        <f ca="1">VLOOKUP(C223,INDIRECT($AT$3&amp;$AT$5),4,FALSE)</f>
        <v>41598</v>
      </c>
      <c r="E223" s="11">
        <f ca="1">VLOOKUP(C223,INDIRECT($AU$3&amp;$AT$5),10,FALSE)</f>
        <v>649.54999999999995</v>
      </c>
      <c r="F223" s="11">
        <f ca="1">VLOOKUP(C223,INDIRECT($AT$3&amp;$AT$5),10,FALSE)</f>
        <v>807.75</v>
      </c>
      <c r="G223" s="41">
        <f t="shared" ca="1" si="88"/>
        <v>0.80414732281027546</v>
      </c>
      <c r="H223" s="41">
        <f t="shared" ca="1" si="89"/>
        <v>0.80611438032357052</v>
      </c>
      <c r="I223" s="43">
        <f t="shared" ca="1" si="90"/>
        <v>8.660252412150838E-3</v>
      </c>
      <c r="J223" s="41">
        <f t="shared" ca="1" si="115"/>
        <v>0.81477463273572137</v>
      </c>
      <c r="K223" s="41">
        <f t="shared" ca="1" si="116"/>
        <v>0.79745412791141967</v>
      </c>
      <c r="L223" s="45" t="str">
        <f ca="1">IF(C223-1&gt;=$A$2,IF(G223&gt;J223,$A$28,IF(G223&lt;K223,$A$29,"")),"")</f>
        <v/>
      </c>
      <c r="M223" s="48" t="str">
        <f ca="1">IF(C223-1&gt;=$A$2,IF(G223&lt;H223,$A$30,IF(G223&gt;H223,$A$31,"")),"")</f>
        <v>COVER</v>
      </c>
      <c r="N223" s="47">
        <f t="shared" ca="1" si="91"/>
        <v>0</v>
      </c>
      <c r="O223" s="47">
        <f t="shared" ca="1" si="109"/>
        <v>51</v>
      </c>
      <c r="P223" s="47">
        <f t="shared" ca="1" si="92"/>
        <v>0</v>
      </c>
      <c r="Q223" s="47">
        <f t="shared" ca="1" si="110"/>
        <v>106</v>
      </c>
      <c r="R223" s="47" t="str">
        <f t="shared" ca="1" si="93"/>
        <v>SELL</v>
      </c>
      <c r="S223" s="47">
        <f t="shared" ca="1" si="94"/>
        <v>0</v>
      </c>
      <c r="T223" s="47">
        <f t="shared" ca="1" si="95"/>
        <v>0</v>
      </c>
      <c r="U223" s="47">
        <f t="shared" ca="1" si="111"/>
        <v>43</v>
      </c>
      <c r="V223" s="47">
        <f t="shared" ca="1" si="96"/>
        <v>1</v>
      </c>
      <c r="W223" s="47">
        <f t="shared" ca="1" si="112"/>
        <v>106</v>
      </c>
      <c r="X223" s="47" t="str">
        <f t="shared" ca="1" si="97"/>
        <v>COVER</v>
      </c>
      <c r="Y223" s="47" t="str">
        <f t="shared" ca="1" si="98"/>
        <v>COVER</v>
      </c>
      <c r="Z223" s="47">
        <f ca="1">IF(AND(S223=$A$31,O223&lt;1),0,S223)</f>
        <v>0</v>
      </c>
      <c r="AA223" s="47" t="str">
        <f ca="1">IF(AND(Y223=$A$30,U223&lt;1),0,Y223)</f>
        <v>COVER</v>
      </c>
      <c r="AB223" s="47" t="str">
        <f t="shared" ca="1" si="99"/>
        <v/>
      </c>
      <c r="AC223" s="47" t="str">
        <f t="shared" ca="1" si="100"/>
        <v/>
      </c>
      <c r="AD223" s="47" t="str">
        <f t="shared" ca="1" si="101"/>
        <v/>
      </c>
      <c r="AE223" s="47" t="str">
        <f t="shared" ca="1" si="102"/>
        <v>COVER</v>
      </c>
      <c r="AF223" s="47" t="str">
        <f t="shared" ca="1" si="103"/>
        <v/>
      </c>
      <c r="AG223" s="47" t="str">
        <f t="shared" ca="1" si="104"/>
        <v/>
      </c>
      <c r="AH223" s="47">
        <f t="shared" ca="1" si="105"/>
        <v>27</v>
      </c>
      <c r="AI223" s="47" t="str">
        <f t="shared" ca="1" si="106"/>
        <v>COVER</v>
      </c>
      <c r="AJ223" s="47">
        <f t="shared" ca="1" si="107"/>
        <v>0</v>
      </c>
      <c r="AK223" s="47">
        <f t="shared" ca="1" si="113"/>
        <v>27</v>
      </c>
      <c r="AL223" s="47">
        <f t="shared" ca="1" si="108"/>
        <v>1</v>
      </c>
      <c r="AM223" s="47">
        <f t="shared" ca="1" si="114"/>
        <v>27</v>
      </c>
      <c r="AN223" s="47">
        <f ca="1">IF(OR(AG223&lt;&gt;"",AI223&lt;&gt;""),E223,"")</f>
        <v>649.54999999999995</v>
      </c>
      <c r="AO223" s="47">
        <f ca="1">IF(OR(AG223&lt;&gt;"",AI223&lt;&gt;""),F223,"")</f>
        <v>807.75</v>
      </c>
      <c r="AP223" s="38">
        <f ca="1">IF(OR(AG223&lt;&gt;"",AI223&lt;&gt;""),D223,"")</f>
        <v>41598</v>
      </c>
      <c r="AQ223" s="31"/>
    </row>
    <row r="224" spans="3:43" x14ac:dyDescent="0.3">
      <c r="C224" s="35">
        <f ca="1">INDIRECT($AT$3&amp;$AT$4)</f>
        <v>223</v>
      </c>
      <c r="D224" s="37">
        <f ca="1">VLOOKUP(C224,INDIRECT($AT$3&amp;$AT$5),4,FALSE)</f>
        <v>41599</v>
      </c>
      <c r="E224" s="11">
        <f ca="1">VLOOKUP(C224,INDIRECT($AU$3&amp;$AT$5),10,FALSE)</f>
        <v>637.65</v>
      </c>
      <c r="F224" s="11">
        <f ca="1">VLOOKUP(C224,INDIRECT($AT$3&amp;$AT$5),10,FALSE)</f>
        <v>781.7</v>
      </c>
      <c r="G224" s="41">
        <f t="shared" ca="1" si="88"/>
        <v>0.81572214404502996</v>
      </c>
      <c r="H224" s="41">
        <f t="shared" ca="1" si="89"/>
        <v>0.80795597907755812</v>
      </c>
      <c r="I224" s="43">
        <f t="shared" ca="1" si="90"/>
        <v>8.5362573360453064E-3</v>
      </c>
      <c r="J224" s="41">
        <f t="shared" ca="1" si="115"/>
        <v>0.81649223641360347</v>
      </c>
      <c r="K224" s="41">
        <f t="shared" ca="1" si="116"/>
        <v>0.79941972174151277</v>
      </c>
      <c r="L224" s="45" t="str">
        <f ca="1">IF(C224-1&gt;=$A$2,IF(G224&gt;J224,$A$28,IF(G224&lt;K224,$A$29,"")),"")</f>
        <v/>
      </c>
      <c r="M224" s="48" t="str">
        <f ca="1">IF(C224-1&gt;=$A$2,IF(G224&lt;H224,$A$30,IF(G224&gt;H224,$A$31,"")),"")</f>
        <v>SELL</v>
      </c>
      <c r="N224" s="47">
        <f t="shared" ca="1" si="91"/>
        <v>0</v>
      </c>
      <c r="O224" s="47">
        <f t="shared" ca="1" si="109"/>
        <v>51</v>
      </c>
      <c r="P224" s="47">
        <f t="shared" ca="1" si="92"/>
        <v>1</v>
      </c>
      <c r="Q224" s="47">
        <f t="shared" ca="1" si="110"/>
        <v>107</v>
      </c>
      <c r="R224" s="47" t="str">
        <f t="shared" ca="1" si="93"/>
        <v>SELL</v>
      </c>
      <c r="S224" s="47">
        <f t="shared" ca="1" si="94"/>
        <v>0</v>
      </c>
      <c r="T224" s="47">
        <f t="shared" ca="1" si="95"/>
        <v>0</v>
      </c>
      <c r="U224" s="47">
        <f t="shared" ca="1" si="111"/>
        <v>43</v>
      </c>
      <c r="V224" s="47">
        <f t="shared" ca="1" si="96"/>
        <v>0</v>
      </c>
      <c r="W224" s="47">
        <f t="shared" ca="1" si="112"/>
        <v>106</v>
      </c>
      <c r="X224" s="47" t="str">
        <f t="shared" ca="1" si="97"/>
        <v>COVER</v>
      </c>
      <c r="Y224" s="47">
        <f t="shared" ca="1" si="98"/>
        <v>0</v>
      </c>
      <c r="Z224" s="47">
        <f ca="1">IF(AND(S224=$A$31,O224&lt;1),0,S224)</f>
        <v>0</v>
      </c>
      <c r="AA224" s="47">
        <f ca="1">IF(AND(Y224=$A$30,U224&lt;1),0,Y224)</f>
        <v>0</v>
      </c>
      <c r="AB224" s="47" t="str">
        <f t="shared" ca="1" si="99"/>
        <v/>
      </c>
      <c r="AC224" s="47" t="str">
        <f t="shared" ca="1" si="100"/>
        <v/>
      </c>
      <c r="AD224" s="47" t="str">
        <f t="shared" ca="1" si="101"/>
        <v/>
      </c>
      <c r="AE224" s="47" t="str">
        <f t="shared" ca="1" si="102"/>
        <v/>
      </c>
      <c r="AF224" s="47" t="str">
        <f t="shared" ca="1" si="103"/>
        <v/>
      </c>
      <c r="AG224" s="47" t="str">
        <f t="shared" ca="1" si="104"/>
        <v/>
      </c>
      <c r="AH224" s="47" t="str">
        <f t="shared" ca="1" si="105"/>
        <v/>
      </c>
      <c r="AI224" s="47" t="str">
        <f t="shared" ca="1" si="106"/>
        <v/>
      </c>
      <c r="AJ224" s="47">
        <f t="shared" ca="1" si="107"/>
        <v>0</v>
      </c>
      <c r="AK224" s="47">
        <f t="shared" ca="1" si="113"/>
        <v>27</v>
      </c>
      <c r="AL224" s="47">
        <f t="shared" ca="1" si="108"/>
        <v>0</v>
      </c>
      <c r="AM224" s="47">
        <f t="shared" ca="1" si="114"/>
        <v>27</v>
      </c>
      <c r="AN224" s="47" t="str">
        <f ca="1">IF(OR(AG224&lt;&gt;"",AI224&lt;&gt;""),E224,"")</f>
        <v/>
      </c>
      <c r="AO224" s="47" t="str">
        <f ca="1">IF(OR(AG224&lt;&gt;"",AI224&lt;&gt;""),F224,"")</f>
        <v/>
      </c>
      <c r="AP224" s="38" t="str">
        <f ca="1">IF(OR(AG224&lt;&gt;"",AI224&lt;&gt;""),D224,"")</f>
        <v/>
      </c>
      <c r="AQ224" s="31"/>
    </row>
    <row r="225" spans="3:43" x14ac:dyDescent="0.3">
      <c r="C225" s="35">
        <f ca="1">INDIRECT($AT$3&amp;$AT$4)</f>
        <v>224</v>
      </c>
      <c r="D225" s="37">
        <f ca="1">VLOOKUP(C225,INDIRECT($AT$3&amp;$AT$5),4,FALSE)</f>
        <v>41600</v>
      </c>
      <c r="E225" s="11">
        <f ca="1">VLOOKUP(C225,INDIRECT($AU$3&amp;$AT$5),10,FALSE)</f>
        <v>642.15</v>
      </c>
      <c r="F225" s="11">
        <f ca="1">VLOOKUP(C225,INDIRECT($AT$3&amp;$AT$5),10,FALSE)</f>
        <v>793.35</v>
      </c>
      <c r="G225" s="41">
        <f t="shared" ca="1" si="88"/>
        <v>0.80941576857629038</v>
      </c>
      <c r="H225" s="41">
        <f t="shared" ca="1" si="89"/>
        <v>0.8098479568855883</v>
      </c>
      <c r="I225" s="43">
        <f t="shared" ca="1" si="90"/>
        <v>5.9375751468090897E-3</v>
      </c>
      <c r="J225" s="41">
        <f t="shared" ca="1" si="115"/>
        <v>0.81578553203239734</v>
      </c>
      <c r="K225" s="41">
        <f t="shared" ca="1" si="116"/>
        <v>0.80391038173877927</v>
      </c>
      <c r="L225" s="45" t="str">
        <f ca="1">IF(C225-1&gt;=$A$2,IF(G225&gt;J225,$A$28,IF(G225&lt;K225,$A$29,"")),"")</f>
        <v/>
      </c>
      <c r="M225" s="48" t="str">
        <f ca="1">IF(C225-1&gt;=$A$2,IF(G225&lt;H225,$A$30,IF(G225&gt;H225,$A$31,"")),"")</f>
        <v>COVER</v>
      </c>
      <c r="N225" s="47">
        <f t="shared" ca="1" si="91"/>
        <v>0</v>
      </c>
      <c r="O225" s="47">
        <f t="shared" ca="1" si="109"/>
        <v>51</v>
      </c>
      <c r="P225" s="47">
        <f t="shared" ca="1" si="92"/>
        <v>0</v>
      </c>
      <c r="Q225" s="47">
        <f t="shared" ca="1" si="110"/>
        <v>107</v>
      </c>
      <c r="R225" s="47" t="str">
        <f t="shared" ca="1" si="93"/>
        <v>SELL</v>
      </c>
      <c r="S225" s="47">
        <f t="shared" ca="1" si="94"/>
        <v>0</v>
      </c>
      <c r="T225" s="47">
        <f t="shared" ca="1" si="95"/>
        <v>0</v>
      </c>
      <c r="U225" s="47">
        <f t="shared" ca="1" si="111"/>
        <v>43</v>
      </c>
      <c r="V225" s="47">
        <f t="shared" ca="1" si="96"/>
        <v>1</v>
      </c>
      <c r="W225" s="47">
        <f t="shared" ca="1" si="112"/>
        <v>107</v>
      </c>
      <c r="X225" s="47" t="str">
        <f t="shared" ca="1" si="97"/>
        <v>COVER</v>
      </c>
      <c r="Y225" s="47">
        <f t="shared" ca="1" si="98"/>
        <v>0</v>
      </c>
      <c r="Z225" s="47">
        <f ca="1">IF(AND(S225=$A$31,O225&lt;1),0,S225)</f>
        <v>0</v>
      </c>
      <c r="AA225" s="47">
        <f ca="1">IF(AND(Y225=$A$30,U225&lt;1),0,Y225)</f>
        <v>0</v>
      </c>
      <c r="AB225" s="47" t="str">
        <f t="shared" ca="1" si="99"/>
        <v/>
      </c>
      <c r="AC225" s="47" t="str">
        <f t="shared" ca="1" si="100"/>
        <v/>
      </c>
      <c r="AD225" s="47" t="str">
        <f t="shared" ca="1" si="101"/>
        <v/>
      </c>
      <c r="AE225" s="47" t="str">
        <f t="shared" ca="1" si="102"/>
        <v/>
      </c>
      <c r="AF225" s="47" t="str">
        <f t="shared" ca="1" si="103"/>
        <v/>
      </c>
      <c r="AG225" s="47" t="str">
        <f t="shared" ca="1" si="104"/>
        <v/>
      </c>
      <c r="AH225" s="47" t="str">
        <f t="shared" ca="1" si="105"/>
        <v/>
      </c>
      <c r="AI225" s="47" t="str">
        <f t="shared" ca="1" si="106"/>
        <v/>
      </c>
      <c r="AJ225" s="47">
        <f t="shared" ca="1" si="107"/>
        <v>0</v>
      </c>
      <c r="AK225" s="47">
        <f t="shared" ca="1" si="113"/>
        <v>27</v>
      </c>
      <c r="AL225" s="47">
        <f t="shared" ca="1" si="108"/>
        <v>0</v>
      </c>
      <c r="AM225" s="47">
        <f t="shared" ca="1" si="114"/>
        <v>27</v>
      </c>
      <c r="AN225" s="47" t="str">
        <f ca="1">IF(OR(AG225&lt;&gt;"",AI225&lt;&gt;""),E225,"")</f>
        <v/>
      </c>
      <c r="AO225" s="47" t="str">
        <f ca="1">IF(OR(AG225&lt;&gt;"",AI225&lt;&gt;""),F225,"")</f>
        <v/>
      </c>
      <c r="AP225" s="38" t="str">
        <f ca="1">IF(OR(AG225&lt;&gt;"",AI225&lt;&gt;""),D225,"")</f>
        <v/>
      </c>
      <c r="AQ225" s="31"/>
    </row>
    <row r="226" spans="3:43" x14ac:dyDescent="0.3">
      <c r="C226" s="35">
        <f ca="1">INDIRECT($AT$3&amp;$AT$4)</f>
        <v>225</v>
      </c>
      <c r="D226" s="37">
        <f ca="1">VLOOKUP(C226,INDIRECT($AT$3&amp;$AT$5),4,FALSE)</f>
        <v>41603</v>
      </c>
      <c r="E226" s="11">
        <f ca="1">VLOOKUP(C226,INDIRECT($AU$3&amp;$AT$5),10,FALSE)</f>
        <v>659.75</v>
      </c>
      <c r="F226" s="11">
        <f ca="1">VLOOKUP(C226,INDIRECT($AT$3&amp;$AT$5),10,FALSE)</f>
        <v>818.7</v>
      </c>
      <c r="G226" s="41">
        <f t="shared" ca="1" si="88"/>
        <v>0.80585073897642601</v>
      </c>
      <c r="H226" s="41">
        <f t="shared" ca="1" si="89"/>
        <v>0.8098127799646726</v>
      </c>
      <c r="I226" s="43">
        <f t="shared" ca="1" si="90"/>
        <v>5.9625616069245574E-3</v>
      </c>
      <c r="J226" s="41">
        <f t="shared" ca="1" si="115"/>
        <v>0.81577534157159715</v>
      </c>
      <c r="K226" s="41">
        <f t="shared" ca="1" si="116"/>
        <v>0.80385021835774806</v>
      </c>
      <c r="L226" s="45" t="str">
        <f ca="1">IF(C226-1&gt;=$A$2,IF(G226&gt;J226,$A$28,IF(G226&lt;K226,$A$29,"")),"")</f>
        <v/>
      </c>
      <c r="M226" s="48" t="str">
        <f ca="1">IF(C226-1&gt;=$A$2,IF(G226&lt;H226,$A$30,IF(G226&gt;H226,$A$31,"")),"")</f>
        <v>COVER</v>
      </c>
      <c r="N226" s="47">
        <f t="shared" ca="1" si="91"/>
        <v>0</v>
      </c>
      <c r="O226" s="47">
        <f t="shared" ca="1" si="109"/>
        <v>51</v>
      </c>
      <c r="P226" s="47">
        <f t="shared" ca="1" si="92"/>
        <v>0</v>
      </c>
      <c r="Q226" s="47">
        <f t="shared" ca="1" si="110"/>
        <v>107</v>
      </c>
      <c r="R226" s="47" t="str">
        <f t="shared" ca="1" si="93"/>
        <v>SELL</v>
      </c>
      <c r="S226" s="47">
        <f t="shared" ca="1" si="94"/>
        <v>0</v>
      </c>
      <c r="T226" s="47">
        <f t="shared" ca="1" si="95"/>
        <v>0</v>
      </c>
      <c r="U226" s="47">
        <f t="shared" ca="1" si="111"/>
        <v>43</v>
      </c>
      <c r="V226" s="47">
        <f t="shared" ca="1" si="96"/>
        <v>1</v>
      </c>
      <c r="W226" s="47">
        <f t="shared" ca="1" si="112"/>
        <v>108</v>
      </c>
      <c r="X226" s="47" t="str">
        <f t="shared" ca="1" si="97"/>
        <v>COVER</v>
      </c>
      <c r="Y226" s="47">
        <f t="shared" ca="1" si="98"/>
        <v>0</v>
      </c>
      <c r="Z226" s="47">
        <f ca="1">IF(AND(S226=$A$31,O226&lt;1),0,S226)</f>
        <v>0</v>
      </c>
      <c r="AA226" s="47">
        <f ca="1">IF(AND(Y226=$A$30,U226&lt;1),0,Y226)</f>
        <v>0</v>
      </c>
      <c r="AB226" s="47" t="str">
        <f t="shared" ca="1" si="99"/>
        <v/>
      </c>
      <c r="AC226" s="47" t="str">
        <f t="shared" ca="1" si="100"/>
        <v/>
      </c>
      <c r="AD226" s="47" t="str">
        <f t="shared" ca="1" si="101"/>
        <v/>
      </c>
      <c r="AE226" s="47" t="str">
        <f t="shared" ca="1" si="102"/>
        <v/>
      </c>
      <c r="AF226" s="47" t="str">
        <f t="shared" ca="1" si="103"/>
        <v/>
      </c>
      <c r="AG226" s="47" t="str">
        <f t="shared" ca="1" si="104"/>
        <v/>
      </c>
      <c r="AH226" s="47" t="str">
        <f t="shared" ca="1" si="105"/>
        <v/>
      </c>
      <c r="AI226" s="47" t="str">
        <f t="shared" ca="1" si="106"/>
        <v/>
      </c>
      <c r="AJ226" s="47">
        <f t="shared" ca="1" si="107"/>
        <v>0</v>
      </c>
      <c r="AK226" s="47">
        <f t="shared" ca="1" si="113"/>
        <v>27</v>
      </c>
      <c r="AL226" s="47">
        <f t="shared" ca="1" si="108"/>
        <v>0</v>
      </c>
      <c r="AM226" s="47">
        <f t="shared" ca="1" si="114"/>
        <v>27</v>
      </c>
      <c r="AN226" s="47" t="str">
        <f ca="1">IF(OR(AG226&lt;&gt;"",AI226&lt;&gt;""),E226,"")</f>
        <v/>
      </c>
      <c r="AO226" s="47" t="str">
        <f ca="1">IF(OR(AG226&lt;&gt;"",AI226&lt;&gt;""),F226,"")</f>
        <v/>
      </c>
      <c r="AP226" s="38" t="str">
        <f ca="1">IF(OR(AG226&lt;&gt;"",AI226&lt;&gt;""),D226,"")</f>
        <v/>
      </c>
      <c r="AQ226" s="31"/>
    </row>
    <row r="227" spans="3:43" x14ac:dyDescent="0.3">
      <c r="C227" s="35">
        <f ca="1">INDIRECT($AT$3&amp;$AT$4)</f>
        <v>226</v>
      </c>
      <c r="D227" s="37">
        <f ca="1">VLOOKUP(C227,INDIRECT($AT$3&amp;$AT$5),4,FALSE)</f>
        <v>41604</v>
      </c>
      <c r="E227" s="11">
        <f ca="1">VLOOKUP(C227,INDIRECT($AU$3&amp;$AT$5),10,FALSE)</f>
        <v>652.95000000000005</v>
      </c>
      <c r="F227" s="11">
        <f ca="1">VLOOKUP(C227,INDIRECT($AT$3&amp;$AT$5),10,FALSE)</f>
        <v>807.35</v>
      </c>
      <c r="G227" s="41">
        <f t="shared" ca="1" si="88"/>
        <v>0.8087570446522574</v>
      </c>
      <c r="H227" s="41">
        <f t="shared" ca="1" si="89"/>
        <v>0.80945051336141882</v>
      </c>
      <c r="I227" s="43">
        <f t="shared" ca="1" si="90"/>
        <v>5.898986175201599E-3</v>
      </c>
      <c r="J227" s="41">
        <f t="shared" ca="1" si="115"/>
        <v>0.81534949953662039</v>
      </c>
      <c r="K227" s="41">
        <f t="shared" ca="1" si="116"/>
        <v>0.80355152718621725</v>
      </c>
      <c r="L227" s="45" t="str">
        <f ca="1">IF(C227-1&gt;=$A$2,IF(G227&gt;J227,$A$28,IF(G227&lt;K227,$A$29,"")),"")</f>
        <v/>
      </c>
      <c r="M227" s="48" t="str">
        <f ca="1">IF(C227-1&gt;=$A$2,IF(G227&lt;H227,$A$30,IF(G227&gt;H227,$A$31,"")),"")</f>
        <v>COVER</v>
      </c>
      <c r="N227" s="47">
        <f t="shared" ca="1" si="91"/>
        <v>0</v>
      </c>
      <c r="O227" s="47">
        <f t="shared" ca="1" si="109"/>
        <v>51</v>
      </c>
      <c r="P227" s="47">
        <f t="shared" ca="1" si="92"/>
        <v>0</v>
      </c>
      <c r="Q227" s="47">
        <f t="shared" ca="1" si="110"/>
        <v>107</v>
      </c>
      <c r="R227" s="47" t="str">
        <f t="shared" ca="1" si="93"/>
        <v>SELL</v>
      </c>
      <c r="S227" s="47">
        <f t="shared" ca="1" si="94"/>
        <v>0</v>
      </c>
      <c r="T227" s="47">
        <f t="shared" ca="1" si="95"/>
        <v>0</v>
      </c>
      <c r="U227" s="47">
        <f t="shared" ca="1" si="111"/>
        <v>43</v>
      </c>
      <c r="V227" s="47">
        <f t="shared" ca="1" si="96"/>
        <v>1</v>
      </c>
      <c r="W227" s="47">
        <f t="shared" ca="1" si="112"/>
        <v>109</v>
      </c>
      <c r="X227" s="47" t="str">
        <f t="shared" ca="1" si="97"/>
        <v>COVER</v>
      </c>
      <c r="Y227" s="47">
        <f t="shared" ca="1" si="98"/>
        <v>0</v>
      </c>
      <c r="Z227" s="47">
        <f ca="1">IF(AND(S227=$A$31,O227&lt;1),0,S227)</f>
        <v>0</v>
      </c>
      <c r="AA227" s="47">
        <f ca="1">IF(AND(Y227=$A$30,U227&lt;1),0,Y227)</f>
        <v>0</v>
      </c>
      <c r="AB227" s="47" t="str">
        <f t="shared" ca="1" si="99"/>
        <v/>
      </c>
      <c r="AC227" s="47" t="str">
        <f t="shared" ca="1" si="100"/>
        <v/>
      </c>
      <c r="AD227" s="47" t="str">
        <f t="shared" ca="1" si="101"/>
        <v/>
      </c>
      <c r="AE227" s="47" t="str">
        <f t="shared" ca="1" si="102"/>
        <v/>
      </c>
      <c r="AF227" s="47" t="str">
        <f t="shared" ca="1" si="103"/>
        <v/>
      </c>
      <c r="AG227" s="47" t="str">
        <f t="shared" ca="1" si="104"/>
        <v/>
      </c>
      <c r="AH227" s="47" t="str">
        <f t="shared" ca="1" si="105"/>
        <v/>
      </c>
      <c r="AI227" s="47" t="str">
        <f t="shared" ca="1" si="106"/>
        <v/>
      </c>
      <c r="AJ227" s="47">
        <f t="shared" ca="1" si="107"/>
        <v>0</v>
      </c>
      <c r="AK227" s="47">
        <f t="shared" ca="1" si="113"/>
        <v>27</v>
      </c>
      <c r="AL227" s="47">
        <f t="shared" ca="1" si="108"/>
        <v>0</v>
      </c>
      <c r="AM227" s="47">
        <f t="shared" ca="1" si="114"/>
        <v>27</v>
      </c>
      <c r="AN227" s="47" t="str">
        <f ca="1">IF(OR(AG227&lt;&gt;"",AI227&lt;&gt;""),E227,"")</f>
        <v/>
      </c>
      <c r="AO227" s="47" t="str">
        <f ca="1">IF(OR(AG227&lt;&gt;"",AI227&lt;&gt;""),F227,"")</f>
        <v/>
      </c>
      <c r="AP227" s="38" t="str">
        <f ca="1">IF(OR(AG227&lt;&gt;"",AI227&lt;&gt;""),D227,"")</f>
        <v/>
      </c>
      <c r="AQ227" s="31"/>
    </row>
    <row r="228" spans="3:43" x14ac:dyDescent="0.3">
      <c r="C228" s="35">
        <f ca="1">INDIRECT($AT$3&amp;$AT$4)</f>
        <v>227</v>
      </c>
      <c r="D228" s="37">
        <f ca="1">VLOOKUP(C228,INDIRECT($AT$3&amp;$AT$5),4,FALSE)</f>
        <v>41605</v>
      </c>
      <c r="E228" s="11">
        <f ca="1">VLOOKUP(C228,INDIRECT($AU$3&amp;$AT$5),10,FALSE)</f>
        <v>653.54999999999995</v>
      </c>
      <c r="F228" s="11">
        <f ca="1">VLOOKUP(C228,INDIRECT($AT$3&amp;$AT$5),10,FALSE)</f>
        <v>808.1</v>
      </c>
      <c r="G228" s="41">
        <f t="shared" ca="1" si="88"/>
        <v>0.80874891721321607</v>
      </c>
      <c r="H228" s="41">
        <f t="shared" ca="1" si="89"/>
        <v>0.80905849937726126</v>
      </c>
      <c r="I228" s="43">
        <f t="shared" ca="1" si="90"/>
        <v>5.7905939540704816E-3</v>
      </c>
      <c r="J228" s="41">
        <f t="shared" ca="1" si="115"/>
        <v>0.81484909333133171</v>
      </c>
      <c r="K228" s="41">
        <f t="shared" ca="1" si="116"/>
        <v>0.80326790542319082</v>
      </c>
      <c r="L228" s="45" t="str">
        <f ca="1">IF(C228-1&gt;=$A$2,IF(G228&gt;J228,$A$28,IF(G228&lt;K228,$A$29,"")),"")</f>
        <v/>
      </c>
      <c r="M228" s="48" t="str">
        <f ca="1">IF(C228-1&gt;=$A$2,IF(G228&lt;H228,$A$30,IF(G228&gt;H228,$A$31,"")),"")</f>
        <v>COVER</v>
      </c>
      <c r="N228" s="47">
        <f t="shared" ca="1" si="91"/>
        <v>0</v>
      </c>
      <c r="O228" s="47">
        <f t="shared" ca="1" si="109"/>
        <v>51</v>
      </c>
      <c r="P228" s="47">
        <f t="shared" ca="1" si="92"/>
        <v>0</v>
      </c>
      <c r="Q228" s="47">
        <f t="shared" ca="1" si="110"/>
        <v>107</v>
      </c>
      <c r="R228" s="47" t="str">
        <f t="shared" ca="1" si="93"/>
        <v>SELL</v>
      </c>
      <c r="S228" s="47">
        <f t="shared" ca="1" si="94"/>
        <v>0</v>
      </c>
      <c r="T228" s="47">
        <f t="shared" ca="1" si="95"/>
        <v>0</v>
      </c>
      <c r="U228" s="47">
        <f t="shared" ca="1" si="111"/>
        <v>43</v>
      </c>
      <c r="V228" s="47">
        <f t="shared" ca="1" si="96"/>
        <v>1</v>
      </c>
      <c r="W228" s="47">
        <f t="shared" ca="1" si="112"/>
        <v>110</v>
      </c>
      <c r="X228" s="47" t="str">
        <f t="shared" ca="1" si="97"/>
        <v>COVER</v>
      </c>
      <c r="Y228" s="47">
        <f t="shared" ca="1" si="98"/>
        <v>0</v>
      </c>
      <c r="Z228" s="47">
        <f ca="1">IF(AND(S228=$A$31,O228&lt;1),0,S228)</f>
        <v>0</v>
      </c>
      <c r="AA228" s="47">
        <f ca="1">IF(AND(Y228=$A$30,U228&lt;1),0,Y228)</f>
        <v>0</v>
      </c>
      <c r="AB228" s="47" t="str">
        <f t="shared" ca="1" si="99"/>
        <v/>
      </c>
      <c r="AC228" s="47" t="str">
        <f t="shared" ca="1" si="100"/>
        <v/>
      </c>
      <c r="AD228" s="47" t="str">
        <f t="shared" ca="1" si="101"/>
        <v/>
      </c>
      <c r="AE228" s="47" t="str">
        <f t="shared" ca="1" si="102"/>
        <v/>
      </c>
      <c r="AF228" s="47" t="str">
        <f t="shared" ca="1" si="103"/>
        <v/>
      </c>
      <c r="AG228" s="47" t="str">
        <f t="shared" ca="1" si="104"/>
        <v/>
      </c>
      <c r="AH228" s="47" t="str">
        <f t="shared" ca="1" si="105"/>
        <v/>
      </c>
      <c r="AI228" s="47" t="str">
        <f t="shared" ca="1" si="106"/>
        <v/>
      </c>
      <c r="AJ228" s="47">
        <f t="shared" ca="1" si="107"/>
        <v>0</v>
      </c>
      <c r="AK228" s="47">
        <f t="shared" ca="1" si="113"/>
        <v>27</v>
      </c>
      <c r="AL228" s="47">
        <f t="shared" ca="1" si="108"/>
        <v>0</v>
      </c>
      <c r="AM228" s="47">
        <f t="shared" ca="1" si="114"/>
        <v>27</v>
      </c>
      <c r="AN228" s="47" t="str">
        <f ca="1">IF(OR(AG228&lt;&gt;"",AI228&lt;&gt;""),E228,"")</f>
        <v/>
      </c>
      <c r="AO228" s="47" t="str">
        <f ca="1">IF(OR(AG228&lt;&gt;"",AI228&lt;&gt;""),F228,"")</f>
        <v/>
      </c>
      <c r="AP228" s="38" t="str">
        <f ca="1">IF(OR(AG228&lt;&gt;"",AI228&lt;&gt;""),D228,"")</f>
        <v/>
      </c>
      <c r="AQ228" s="31"/>
    </row>
    <row r="229" spans="3:43" x14ac:dyDescent="0.3">
      <c r="C229" s="35">
        <f ca="1">INDIRECT($AT$3&amp;$AT$4)</f>
        <v>228</v>
      </c>
      <c r="D229" s="37">
        <f ca="1">VLOOKUP(C229,INDIRECT($AT$3&amp;$AT$5),4,FALSE)</f>
        <v>41606</v>
      </c>
      <c r="E229" s="11">
        <f ca="1">VLOOKUP(C229,INDIRECT($AU$3&amp;$AT$5),10,FALSE)</f>
        <v>653.4</v>
      </c>
      <c r="F229" s="11">
        <f ca="1">VLOOKUP(C229,INDIRECT($AT$3&amp;$AT$5),10,FALSE)</f>
        <v>814.1</v>
      </c>
      <c r="G229" s="41">
        <f t="shared" ca="1" si="88"/>
        <v>0.8026041026900872</v>
      </c>
      <c r="H229" s="41">
        <f t="shared" ca="1" si="89"/>
        <v>0.80924562180194359</v>
      </c>
      <c r="I229" s="43">
        <f t="shared" ca="1" si="90"/>
        <v>5.5153516026620096E-3</v>
      </c>
      <c r="J229" s="41">
        <f t="shared" ca="1" si="115"/>
        <v>0.81476097340460563</v>
      </c>
      <c r="K229" s="41">
        <f t="shared" ca="1" si="116"/>
        <v>0.80373027019928156</v>
      </c>
      <c r="L229" s="45" t="str">
        <f ca="1">IF(C229-1&gt;=$A$2,IF(G229&gt;J229,$A$28,IF(G229&lt;K229,$A$29,"")),"")</f>
        <v>BUY</v>
      </c>
      <c r="M229" s="48" t="str">
        <f ca="1">IF(C229-1&gt;=$A$2,IF(G229&lt;H229,$A$30,IF(G229&gt;H229,$A$31,"")),"")</f>
        <v>COVER</v>
      </c>
      <c r="N229" s="47">
        <f t="shared" ca="1" si="91"/>
        <v>1</v>
      </c>
      <c r="O229" s="47">
        <f t="shared" ca="1" si="109"/>
        <v>52</v>
      </c>
      <c r="P229" s="47">
        <f t="shared" ca="1" si="92"/>
        <v>0</v>
      </c>
      <c r="Q229" s="47">
        <f t="shared" ca="1" si="110"/>
        <v>107</v>
      </c>
      <c r="R229" s="47" t="str">
        <f t="shared" ca="1" si="93"/>
        <v>BUY</v>
      </c>
      <c r="S229" s="47" t="str">
        <f t="shared" ca="1" si="94"/>
        <v>BUY</v>
      </c>
      <c r="T229" s="47">
        <f t="shared" ca="1" si="95"/>
        <v>0</v>
      </c>
      <c r="U229" s="47">
        <f t="shared" ca="1" si="111"/>
        <v>43</v>
      </c>
      <c r="V229" s="47">
        <f t="shared" ca="1" si="96"/>
        <v>1</v>
      </c>
      <c r="W229" s="47">
        <f t="shared" ca="1" si="112"/>
        <v>111</v>
      </c>
      <c r="X229" s="47" t="str">
        <f t="shared" ca="1" si="97"/>
        <v>COVER</v>
      </c>
      <c r="Y229" s="47">
        <f t="shared" ca="1" si="98"/>
        <v>0</v>
      </c>
      <c r="Z229" s="47" t="str">
        <f ca="1">IF(AND(S229=$A$31,O229&lt;1),0,S229)</f>
        <v>BUY</v>
      </c>
      <c r="AA229" s="47">
        <f ca="1">IF(AND(Y229=$A$30,U229&lt;1),0,Y229)</f>
        <v>0</v>
      </c>
      <c r="AB229" s="47" t="str">
        <f t="shared" ca="1" si="99"/>
        <v>BUY</v>
      </c>
      <c r="AC229" s="47" t="str">
        <f t="shared" ca="1" si="100"/>
        <v/>
      </c>
      <c r="AD229" s="47" t="str">
        <f t="shared" ca="1" si="101"/>
        <v/>
      </c>
      <c r="AE229" s="47" t="str">
        <f t="shared" ca="1" si="102"/>
        <v/>
      </c>
      <c r="AF229" s="47">
        <f t="shared" ca="1" si="103"/>
        <v>28</v>
      </c>
      <c r="AG229" s="47" t="str">
        <f t="shared" ca="1" si="104"/>
        <v>BUY</v>
      </c>
      <c r="AH229" s="47" t="str">
        <f t="shared" ca="1" si="105"/>
        <v/>
      </c>
      <c r="AI229" s="47" t="str">
        <f t="shared" ca="1" si="106"/>
        <v/>
      </c>
      <c r="AJ229" s="47">
        <f t="shared" ca="1" si="107"/>
        <v>1</v>
      </c>
      <c r="AK229" s="47">
        <f t="shared" ca="1" si="113"/>
        <v>28</v>
      </c>
      <c r="AL229" s="47">
        <f t="shared" ca="1" si="108"/>
        <v>0</v>
      </c>
      <c r="AM229" s="47">
        <f t="shared" ca="1" si="114"/>
        <v>27</v>
      </c>
      <c r="AN229" s="47">
        <f ca="1">IF(OR(AG229&lt;&gt;"",AI229&lt;&gt;""),E229,"")</f>
        <v>653.4</v>
      </c>
      <c r="AO229" s="47">
        <f ca="1">IF(OR(AG229&lt;&gt;"",AI229&lt;&gt;""),F229,"")</f>
        <v>814.1</v>
      </c>
      <c r="AP229" s="38">
        <f ca="1">IF(OR(AG229&lt;&gt;"",AI229&lt;&gt;""),D229,"")</f>
        <v>41606</v>
      </c>
      <c r="AQ229" s="31"/>
    </row>
    <row r="230" spans="3:43" x14ac:dyDescent="0.3">
      <c r="C230" s="35">
        <f ca="1">INDIRECT($AT$3&amp;$AT$4)</f>
        <v>229</v>
      </c>
      <c r="D230" s="37">
        <f ca="1">VLOOKUP(C230,INDIRECT($AT$3&amp;$AT$5),4,FALSE)</f>
        <v>41607</v>
      </c>
      <c r="E230" s="11">
        <f ca="1">VLOOKUP(C230,INDIRECT($AU$3&amp;$AT$5),10,FALSE)</f>
        <v>661.3</v>
      </c>
      <c r="F230" s="11">
        <f ca="1">VLOOKUP(C230,INDIRECT($AT$3&amp;$AT$5),10,FALSE)</f>
        <v>823.8</v>
      </c>
      <c r="G230" s="41">
        <f t="shared" ca="1" si="88"/>
        <v>0.80274338431658165</v>
      </c>
      <c r="H230" s="41">
        <f t="shared" ca="1" si="89"/>
        <v>0.80856697901590346</v>
      </c>
      <c r="I230" s="43">
        <f t="shared" ca="1" si="90"/>
        <v>5.8818430364150354E-3</v>
      </c>
      <c r="J230" s="41">
        <f t="shared" ca="1" si="115"/>
        <v>0.8144488220523185</v>
      </c>
      <c r="K230" s="41">
        <f t="shared" ca="1" si="116"/>
        <v>0.80268513597948843</v>
      </c>
      <c r="L230" s="45" t="str">
        <f ca="1">IF(C230-1&gt;=$A$2,IF(G230&gt;J230,$A$28,IF(G230&lt;K230,$A$29,"")),"")</f>
        <v/>
      </c>
      <c r="M230" s="48" t="str">
        <f ca="1">IF(C230-1&gt;=$A$2,IF(G230&lt;H230,$A$30,IF(G230&gt;H230,$A$31,"")),"")</f>
        <v>COVER</v>
      </c>
      <c r="N230" s="47">
        <f t="shared" ca="1" si="91"/>
        <v>0</v>
      </c>
      <c r="O230" s="47">
        <f t="shared" ca="1" si="109"/>
        <v>52</v>
      </c>
      <c r="P230" s="47">
        <f t="shared" ca="1" si="92"/>
        <v>0</v>
      </c>
      <c r="Q230" s="47">
        <f t="shared" ca="1" si="110"/>
        <v>107</v>
      </c>
      <c r="R230" s="47" t="str">
        <f t="shared" ca="1" si="93"/>
        <v>BUY</v>
      </c>
      <c r="S230" s="47">
        <f t="shared" ca="1" si="94"/>
        <v>0</v>
      </c>
      <c r="T230" s="47">
        <f t="shared" ca="1" si="95"/>
        <v>0</v>
      </c>
      <c r="U230" s="47">
        <f t="shared" ca="1" si="111"/>
        <v>43</v>
      </c>
      <c r="V230" s="47">
        <f t="shared" ca="1" si="96"/>
        <v>1</v>
      </c>
      <c r="W230" s="47">
        <f t="shared" ca="1" si="112"/>
        <v>112</v>
      </c>
      <c r="X230" s="47" t="str">
        <f t="shared" ca="1" si="97"/>
        <v>COVER</v>
      </c>
      <c r="Y230" s="47">
        <f t="shared" ca="1" si="98"/>
        <v>0</v>
      </c>
      <c r="Z230" s="47">
        <f ca="1">IF(AND(S230=$A$31,O230&lt;1),0,S230)</f>
        <v>0</v>
      </c>
      <c r="AA230" s="47">
        <f ca="1">IF(AND(Y230=$A$30,U230&lt;1),0,Y230)</f>
        <v>0</v>
      </c>
      <c r="AB230" s="47" t="str">
        <f t="shared" ca="1" si="99"/>
        <v/>
      </c>
      <c r="AC230" s="47" t="str">
        <f t="shared" ca="1" si="100"/>
        <v/>
      </c>
      <c r="AD230" s="47" t="str">
        <f t="shared" ca="1" si="101"/>
        <v/>
      </c>
      <c r="AE230" s="47" t="str">
        <f t="shared" ca="1" si="102"/>
        <v/>
      </c>
      <c r="AF230" s="47" t="str">
        <f t="shared" ca="1" si="103"/>
        <v/>
      </c>
      <c r="AG230" s="47" t="str">
        <f t="shared" ca="1" si="104"/>
        <v/>
      </c>
      <c r="AH230" s="47" t="str">
        <f t="shared" ca="1" si="105"/>
        <v/>
      </c>
      <c r="AI230" s="47" t="str">
        <f t="shared" ca="1" si="106"/>
        <v/>
      </c>
      <c r="AJ230" s="47">
        <f t="shared" ca="1" si="107"/>
        <v>0</v>
      </c>
      <c r="AK230" s="47">
        <f t="shared" ca="1" si="113"/>
        <v>28</v>
      </c>
      <c r="AL230" s="47">
        <f t="shared" ca="1" si="108"/>
        <v>0</v>
      </c>
      <c r="AM230" s="47">
        <f t="shared" ca="1" si="114"/>
        <v>27</v>
      </c>
      <c r="AN230" s="47" t="str">
        <f ca="1">IF(OR(AG230&lt;&gt;"",AI230&lt;&gt;""),E230,"")</f>
        <v/>
      </c>
      <c r="AO230" s="47" t="str">
        <f ca="1">IF(OR(AG230&lt;&gt;"",AI230&lt;&gt;""),F230,"")</f>
        <v/>
      </c>
      <c r="AP230" s="38" t="str">
        <f ca="1">IF(OR(AG230&lt;&gt;"",AI230&lt;&gt;""),D230,"")</f>
        <v/>
      </c>
      <c r="AQ230" s="31"/>
    </row>
    <row r="231" spans="3:43" x14ac:dyDescent="0.3">
      <c r="C231" s="35">
        <f ca="1">INDIRECT($AT$3&amp;$AT$4)</f>
        <v>230</v>
      </c>
      <c r="D231" s="37">
        <f ca="1">VLOOKUP(C231,INDIRECT($AT$3&amp;$AT$5),4,FALSE)</f>
        <v>41610</v>
      </c>
      <c r="E231" s="11">
        <f ca="1">VLOOKUP(C231,INDIRECT($AU$3&amp;$AT$5),10,FALSE)</f>
        <v>661.3</v>
      </c>
      <c r="F231" s="11">
        <f ca="1">VLOOKUP(C231,INDIRECT($AT$3&amp;$AT$5),10,FALSE)</f>
        <v>827.65</v>
      </c>
      <c r="G231" s="41">
        <f t="shared" ca="1" si="88"/>
        <v>0.79900924303751586</v>
      </c>
      <c r="H231" s="41">
        <f t="shared" ca="1" si="89"/>
        <v>0.80635113740400644</v>
      </c>
      <c r="I231" s="43">
        <f t="shared" ca="1" si="90"/>
        <v>4.6528167583658872E-3</v>
      </c>
      <c r="J231" s="41">
        <f t="shared" ca="1" si="115"/>
        <v>0.81100395416237236</v>
      </c>
      <c r="K231" s="41">
        <f t="shared" ca="1" si="116"/>
        <v>0.80169832064564051</v>
      </c>
      <c r="L231" s="45" t="str">
        <f ca="1">IF(C231-1&gt;=$A$2,IF(G231&gt;J231,$A$28,IF(G231&lt;K231,$A$29,"")),"")</f>
        <v>BUY</v>
      </c>
      <c r="M231" s="48" t="str">
        <f ca="1">IF(C231-1&gt;=$A$2,IF(G231&lt;H231,$A$30,IF(G231&gt;H231,$A$31,"")),"")</f>
        <v>COVER</v>
      </c>
      <c r="N231" s="47">
        <f t="shared" ca="1" si="91"/>
        <v>1</v>
      </c>
      <c r="O231" s="47">
        <f t="shared" ca="1" si="109"/>
        <v>53</v>
      </c>
      <c r="P231" s="47">
        <f t="shared" ca="1" si="92"/>
        <v>0</v>
      </c>
      <c r="Q231" s="47">
        <f t="shared" ca="1" si="110"/>
        <v>107</v>
      </c>
      <c r="R231" s="47" t="str">
        <f t="shared" ca="1" si="93"/>
        <v>BUY</v>
      </c>
      <c r="S231" s="47">
        <f t="shared" ca="1" si="94"/>
        <v>0</v>
      </c>
      <c r="T231" s="47">
        <f t="shared" ca="1" si="95"/>
        <v>0</v>
      </c>
      <c r="U231" s="47">
        <f t="shared" ca="1" si="111"/>
        <v>43</v>
      </c>
      <c r="V231" s="47">
        <f t="shared" ca="1" si="96"/>
        <v>1</v>
      </c>
      <c r="W231" s="47">
        <f t="shared" ca="1" si="112"/>
        <v>113</v>
      </c>
      <c r="X231" s="47" t="str">
        <f t="shared" ca="1" si="97"/>
        <v>COVER</v>
      </c>
      <c r="Y231" s="47">
        <f t="shared" ca="1" si="98"/>
        <v>0</v>
      </c>
      <c r="Z231" s="47">
        <f ca="1">IF(AND(S231=$A$31,O231&lt;1),0,S231)</f>
        <v>0</v>
      </c>
      <c r="AA231" s="47">
        <f ca="1">IF(AND(Y231=$A$30,U231&lt;1),0,Y231)</f>
        <v>0</v>
      </c>
      <c r="AB231" s="47" t="str">
        <f t="shared" ca="1" si="99"/>
        <v/>
      </c>
      <c r="AC231" s="47" t="str">
        <f t="shared" ca="1" si="100"/>
        <v/>
      </c>
      <c r="AD231" s="47" t="str">
        <f t="shared" ca="1" si="101"/>
        <v/>
      </c>
      <c r="AE231" s="47" t="str">
        <f t="shared" ca="1" si="102"/>
        <v/>
      </c>
      <c r="AF231" s="47" t="str">
        <f t="shared" ca="1" si="103"/>
        <v/>
      </c>
      <c r="AG231" s="47" t="str">
        <f t="shared" ca="1" si="104"/>
        <v/>
      </c>
      <c r="AH231" s="47" t="str">
        <f t="shared" ca="1" si="105"/>
        <v/>
      </c>
      <c r="AI231" s="47" t="str">
        <f t="shared" ca="1" si="106"/>
        <v/>
      </c>
      <c r="AJ231" s="47">
        <f t="shared" ca="1" si="107"/>
        <v>0</v>
      </c>
      <c r="AK231" s="47">
        <f t="shared" ca="1" si="113"/>
        <v>28</v>
      </c>
      <c r="AL231" s="47">
        <f t="shared" ca="1" si="108"/>
        <v>0</v>
      </c>
      <c r="AM231" s="47">
        <f t="shared" ca="1" si="114"/>
        <v>27</v>
      </c>
      <c r="AN231" s="47" t="str">
        <f ca="1">IF(OR(AG231&lt;&gt;"",AI231&lt;&gt;""),E231,"")</f>
        <v/>
      </c>
      <c r="AO231" s="47" t="str">
        <f ca="1">IF(OR(AG231&lt;&gt;"",AI231&lt;&gt;""),F231,"")</f>
        <v/>
      </c>
      <c r="AP231" s="38" t="str">
        <f ca="1">IF(OR(AG231&lt;&gt;"",AI231&lt;&gt;""),D231,"")</f>
        <v/>
      </c>
      <c r="AQ231" s="31"/>
    </row>
    <row r="232" spans="3:43" x14ac:dyDescent="0.3">
      <c r="C232" s="35">
        <f ca="1">INDIRECT($AT$3&amp;$AT$4)</f>
        <v>231</v>
      </c>
      <c r="D232" s="37">
        <f ca="1">VLOOKUP(C232,INDIRECT($AT$3&amp;$AT$5),4,FALSE)</f>
        <v>41611</v>
      </c>
      <c r="E232" s="11">
        <f ca="1">VLOOKUP(C232,INDIRECT($AU$3&amp;$AT$5),10,FALSE)</f>
        <v>655.75</v>
      </c>
      <c r="F232" s="11">
        <f ca="1">VLOOKUP(C232,INDIRECT($AT$3&amp;$AT$5),10,FALSE)</f>
        <v>822.4</v>
      </c>
      <c r="G232" s="41">
        <f t="shared" ca="1" si="88"/>
        <v>0.7973613813229572</v>
      </c>
      <c r="H232" s="41">
        <f t="shared" ca="1" si="89"/>
        <v>0.80543600476406374</v>
      </c>
      <c r="I232" s="43">
        <f t="shared" ca="1" si="90"/>
        <v>5.4492942053124792E-3</v>
      </c>
      <c r="J232" s="41">
        <f t="shared" ca="1" si="115"/>
        <v>0.81088529896937622</v>
      </c>
      <c r="K232" s="41">
        <f t="shared" ca="1" si="116"/>
        <v>0.79998671055875126</v>
      </c>
      <c r="L232" s="45" t="str">
        <f ca="1">IF(C232-1&gt;=$A$2,IF(G232&gt;J232,$A$28,IF(G232&lt;K232,$A$29,"")),"")</f>
        <v>BUY</v>
      </c>
      <c r="M232" s="48" t="str">
        <f ca="1">IF(C232-1&gt;=$A$2,IF(G232&lt;H232,$A$30,IF(G232&gt;H232,$A$31,"")),"")</f>
        <v>COVER</v>
      </c>
      <c r="N232" s="47">
        <f t="shared" ca="1" si="91"/>
        <v>1</v>
      </c>
      <c r="O232" s="47">
        <f t="shared" ca="1" si="109"/>
        <v>54</v>
      </c>
      <c r="P232" s="47">
        <f t="shared" ca="1" si="92"/>
        <v>0</v>
      </c>
      <c r="Q232" s="47">
        <f t="shared" ca="1" si="110"/>
        <v>107</v>
      </c>
      <c r="R232" s="47" t="str">
        <f t="shared" ca="1" si="93"/>
        <v>BUY</v>
      </c>
      <c r="S232" s="47">
        <f t="shared" ca="1" si="94"/>
        <v>0</v>
      </c>
      <c r="T232" s="47">
        <f t="shared" ca="1" si="95"/>
        <v>0</v>
      </c>
      <c r="U232" s="47">
        <f t="shared" ca="1" si="111"/>
        <v>43</v>
      </c>
      <c r="V232" s="47">
        <f t="shared" ca="1" si="96"/>
        <v>1</v>
      </c>
      <c r="W232" s="47">
        <f t="shared" ca="1" si="112"/>
        <v>114</v>
      </c>
      <c r="X232" s="47" t="str">
        <f t="shared" ca="1" si="97"/>
        <v>COVER</v>
      </c>
      <c r="Y232" s="47">
        <f t="shared" ca="1" si="98"/>
        <v>0</v>
      </c>
      <c r="Z232" s="47">
        <f ca="1">IF(AND(S232=$A$31,O232&lt;1),0,S232)</f>
        <v>0</v>
      </c>
      <c r="AA232" s="47">
        <f ca="1">IF(AND(Y232=$A$30,U232&lt;1),0,Y232)</f>
        <v>0</v>
      </c>
      <c r="AB232" s="47" t="str">
        <f t="shared" ca="1" si="99"/>
        <v/>
      </c>
      <c r="AC232" s="47" t="str">
        <f t="shared" ca="1" si="100"/>
        <v/>
      </c>
      <c r="AD232" s="47" t="str">
        <f t="shared" ca="1" si="101"/>
        <v/>
      </c>
      <c r="AE232" s="47" t="str">
        <f t="shared" ca="1" si="102"/>
        <v/>
      </c>
      <c r="AF232" s="47" t="str">
        <f t="shared" ca="1" si="103"/>
        <v/>
      </c>
      <c r="AG232" s="47" t="str">
        <f t="shared" ca="1" si="104"/>
        <v/>
      </c>
      <c r="AH232" s="47" t="str">
        <f t="shared" ca="1" si="105"/>
        <v/>
      </c>
      <c r="AI232" s="47" t="str">
        <f t="shared" ca="1" si="106"/>
        <v/>
      </c>
      <c r="AJ232" s="47">
        <f t="shared" ca="1" si="107"/>
        <v>0</v>
      </c>
      <c r="AK232" s="47">
        <f t="shared" ca="1" si="113"/>
        <v>28</v>
      </c>
      <c r="AL232" s="47">
        <f t="shared" ca="1" si="108"/>
        <v>0</v>
      </c>
      <c r="AM232" s="47">
        <f t="shared" ca="1" si="114"/>
        <v>27</v>
      </c>
      <c r="AN232" s="47" t="str">
        <f ca="1">IF(OR(AG232&lt;&gt;"",AI232&lt;&gt;""),E232,"")</f>
        <v/>
      </c>
      <c r="AO232" s="47" t="str">
        <f ca="1">IF(OR(AG232&lt;&gt;"",AI232&lt;&gt;""),F232,"")</f>
        <v/>
      </c>
      <c r="AP232" s="38" t="str">
        <f ca="1">IF(OR(AG232&lt;&gt;"",AI232&lt;&gt;""),D232,"")</f>
        <v/>
      </c>
      <c r="AQ232" s="31"/>
    </row>
    <row r="233" spans="3:43" x14ac:dyDescent="0.3">
      <c r="C233" s="35">
        <f ca="1">INDIRECT($AT$3&amp;$AT$4)</f>
        <v>232</v>
      </c>
      <c r="D233" s="37">
        <f ca="1">VLOOKUP(C233,INDIRECT($AT$3&amp;$AT$5),4,FALSE)</f>
        <v>41612</v>
      </c>
      <c r="E233" s="11">
        <f ca="1">VLOOKUP(C233,INDIRECT($AU$3&amp;$AT$5),10,FALSE)</f>
        <v>657.6</v>
      </c>
      <c r="F233" s="11">
        <f ca="1">VLOOKUP(C233,INDIRECT($AT$3&amp;$AT$5),10,FALSE)</f>
        <v>812.15</v>
      </c>
      <c r="G233" s="41">
        <f t="shared" ca="1" si="88"/>
        <v>0.80970264113772095</v>
      </c>
      <c r="H233" s="41">
        <f t="shared" ca="1" si="89"/>
        <v>0.80599153659680822</v>
      </c>
      <c r="I233" s="43">
        <f t="shared" ca="1" si="90"/>
        <v>5.5848067172318272E-3</v>
      </c>
      <c r="J233" s="41">
        <f t="shared" ca="1" si="115"/>
        <v>0.81157634331404005</v>
      </c>
      <c r="K233" s="41">
        <f t="shared" ca="1" si="116"/>
        <v>0.8004067298795764</v>
      </c>
      <c r="L233" s="45" t="str">
        <f ca="1">IF(C233-1&gt;=$A$2,IF(G233&gt;J233,$A$28,IF(G233&lt;K233,$A$29,"")),"")</f>
        <v/>
      </c>
      <c r="M233" s="48" t="str">
        <f ca="1">IF(C233-1&gt;=$A$2,IF(G233&lt;H233,$A$30,IF(G233&gt;H233,$A$31,"")),"")</f>
        <v>SELL</v>
      </c>
      <c r="N233" s="47">
        <f t="shared" ca="1" si="91"/>
        <v>0</v>
      </c>
      <c r="O233" s="47">
        <f t="shared" ca="1" si="109"/>
        <v>54</v>
      </c>
      <c r="P233" s="47">
        <f t="shared" ca="1" si="92"/>
        <v>1</v>
      </c>
      <c r="Q233" s="47">
        <f t="shared" ca="1" si="110"/>
        <v>108</v>
      </c>
      <c r="R233" s="47" t="str">
        <f t="shared" ca="1" si="93"/>
        <v>SELL</v>
      </c>
      <c r="S233" s="47" t="str">
        <f t="shared" ca="1" si="94"/>
        <v>SELL</v>
      </c>
      <c r="T233" s="47">
        <f t="shared" ca="1" si="95"/>
        <v>0</v>
      </c>
      <c r="U233" s="47">
        <f t="shared" ca="1" si="111"/>
        <v>43</v>
      </c>
      <c r="V233" s="47">
        <f t="shared" ca="1" si="96"/>
        <v>0</v>
      </c>
      <c r="W233" s="47">
        <f t="shared" ca="1" si="112"/>
        <v>114</v>
      </c>
      <c r="X233" s="47" t="str">
        <f t="shared" ca="1" si="97"/>
        <v>COVER</v>
      </c>
      <c r="Y233" s="47">
        <f t="shared" ca="1" si="98"/>
        <v>0</v>
      </c>
      <c r="Z233" s="47" t="str">
        <f ca="1">IF(AND(S233=$A$31,O233&lt;1),0,S233)</f>
        <v>SELL</v>
      </c>
      <c r="AA233" s="47">
        <f ca="1">IF(AND(Y233=$A$30,U233&lt;1),0,Y233)</f>
        <v>0</v>
      </c>
      <c r="AB233" s="47" t="str">
        <f t="shared" ca="1" si="99"/>
        <v/>
      </c>
      <c r="AC233" s="47" t="str">
        <f t="shared" ca="1" si="100"/>
        <v>SELL</v>
      </c>
      <c r="AD233" s="47" t="str">
        <f t="shared" ca="1" si="101"/>
        <v/>
      </c>
      <c r="AE233" s="47" t="str">
        <f t="shared" ca="1" si="102"/>
        <v/>
      </c>
      <c r="AF233" s="47" t="str">
        <f t="shared" ca="1" si="103"/>
        <v/>
      </c>
      <c r="AG233" s="47" t="str">
        <f t="shared" ca="1" si="104"/>
        <v/>
      </c>
      <c r="AH233" s="47">
        <f t="shared" ca="1" si="105"/>
        <v>28</v>
      </c>
      <c r="AI233" s="47" t="str">
        <f t="shared" ca="1" si="106"/>
        <v>SELL</v>
      </c>
      <c r="AJ233" s="47">
        <f t="shared" ca="1" si="107"/>
        <v>0</v>
      </c>
      <c r="AK233" s="47">
        <f t="shared" ca="1" si="113"/>
        <v>28</v>
      </c>
      <c r="AL233" s="47">
        <f t="shared" ca="1" si="108"/>
        <v>1</v>
      </c>
      <c r="AM233" s="47">
        <f t="shared" ca="1" si="114"/>
        <v>28</v>
      </c>
      <c r="AN233" s="47">
        <f ca="1">IF(OR(AG233&lt;&gt;"",AI233&lt;&gt;""),E233,"")</f>
        <v>657.6</v>
      </c>
      <c r="AO233" s="47">
        <f ca="1">IF(OR(AG233&lt;&gt;"",AI233&lt;&gt;""),F233,"")</f>
        <v>812.15</v>
      </c>
      <c r="AP233" s="38">
        <f ca="1">IF(OR(AG233&lt;&gt;"",AI233&lt;&gt;""),D233,"")</f>
        <v>41612</v>
      </c>
      <c r="AQ233" s="31"/>
    </row>
    <row r="234" spans="3:43" x14ac:dyDescent="0.3">
      <c r="C234" s="35">
        <f ca="1">INDIRECT($AT$3&amp;$AT$4)</f>
        <v>233</v>
      </c>
      <c r="D234" s="37">
        <f ca="1">VLOOKUP(C234,INDIRECT($AT$3&amp;$AT$5),4,FALSE)</f>
        <v>41613</v>
      </c>
      <c r="E234" s="11">
        <f ca="1">VLOOKUP(C234,INDIRECT($AU$3&amp;$AT$5),10,FALSE)</f>
        <v>688.1</v>
      </c>
      <c r="F234" s="11">
        <f ca="1">VLOOKUP(C234,INDIRECT($AT$3&amp;$AT$5),10,FALSE)</f>
        <v>827.45</v>
      </c>
      <c r="G234" s="41">
        <f t="shared" ca="1" si="88"/>
        <v>0.83159103269079704</v>
      </c>
      <c r="H234" s="41">
        <f t="shared" ca="1" si="89"/>
        <v>0.80757842546138492</v>
      </c>
      <c r="I234" s="43">
        <f t="shared" ca="1" si="90"/>
        <v>9.5229425359620798E-3</v>
      </c>
      <c r="J234" s="41">
        <f t="shared" ca="1" si="115"/>
        <v>0.81710136799734701</v>
      </c>
      <c r="K234" s="41">
        <f t="shared" ca="1" si="116"/>
        <v>0.79805548292542283</v>
      </c>
      <c r="L234" s="45" t="str">
        <f ca="1">IF(C234-1&gt;=$A$2,IF(G234&gt;J234,$A$28,IF(G234&lt;K234,$A$29,"")),"")</f>
        <v>SHORT</v>
      </c>
      <c r="M234" s="48" t="str">
        <f ca="1">IF(C234-1&gt;=$A$2,IF(G234&lt;H234,$A$30,IF(G234&gt;H234,$A$31,"")),"")</f>
        <v>SELL</v>
      </c>
      <c r="N234" s="47">
        <f t="shared" ca="1" si="91"/>
        <v>0</v>
      </c>
      <c r="O234" s="47">
        <f t="shared" ca="1" si="109"/>
        <v>54</v>
      </c>
      <c r="P234" s="47">
        <f t="shared" ca="1" si="92"/>
        <v>1</v>
      </c>
      <c r="Q234" s="47">
        <f t="shared" ca="1" si="110"/>
        <v>109</v>
      </c>
      <c r="R234" s="47" t="str">
        <f t="shared" ca="1" si="93"/>
        <v>SELL</v>
      </c>
      <c r="S234" s="47">
        <f t="shared" ca="1" si="94"/>
        <v>0</v>
      </c>
      <c r="T234" s="47">
        <f t="shared" ca="1" si="95"/>
        <v>1</v>
      </c>
      <c r="U234" s="47">
        <f t="shared" ca="1" si="111"/>
        <v>44</v>
      </c>
      <c r="V234" s="47">
        <f t="shared" ca="1" si="96"/>
        <v>0</v>
      </c>
      <c r="W234" s="47">
        <f t="shared" ca="1" si="112"/>
        <v>114</v>
      </c>
      <c r="X234" s="47" t="str">
        <f t="shared" ca="1" si="97"/>
        <v>SHORT</v>
      </c>
      <c r="Y234" s="47" t="str">
        <f t="shared" ca="1" si="98"/>
        <v>SHORT</v>
      </c>
      <c r="Z234" s="47">
        <f ca="1">IF(AND(S234=$A$31,O234&lt;1),0,S234)</f>
        <v>0</v>
      </c>
      <c r="AA234" s="47" t="str">
        <f ca="1">IF(AND(Y234=$A$30,U234&lt;1),0,Y234)</f>
        <v>SHORT</v>
      </c>
      <c r="AB234" s="47" t="str">
        <f t="shared" ca="1" si="99"/>
        <v/>
      </c>
      <c r="AC234" s="47" t="str">
        <f t="shared" ca="1" si="100"/>
        <v/>
      </c>
      <c r="AD234" s="47" t="str">
        <f t="shared" ca="1" si="101"/>
        <v>SHORT</v>
      </c>
      <c r="AE234" s="47" t="str">
        <f t="shared" ca="1" si="102"/>
        <v/>
      </c>
      <c r="AF234" s="47">
        <f t="shared" ca="1" si="103"/>
        <v>29</v>
      </c>
      <c r="AG234" s="47" t="str">
        <f t="shared" ca="1" si="104"/>
        <v>SHORT</v>
      </c>
      <c r="AH234" s="47" t="str">
        <f t="shared" ca="1" si="105"/>
        <v/>
      </c>
      <c r="AI234" s="47" t="str">
        <f t="shared" ca="1" si="106"/>
        <v/>
      </c>
      <c r="AJ234" s="47">
        <f t="shared" ca="1" si="107"/>
        <v>1</v>
      </c>
      <c r="AK234" s="47">
        <f t="shared" ca="1" si="113"/>
        <v>29</v>
      </c>
      <c r="AL234" s="47">
        <f t="shared" ca="1" si="108"/>
        <v>0</v>
      </c>
      <c r="AM234" s="47">
        <f t="shared" ca="1" si="114"/>
        <v>28</v>
      </c>
      <c r="AN234" s="47">
        <f ca="1">IF(OR(AG234&lt;&gt;"",AI234&lt;&gt;""),E234,"")</f>
        <v>688.1</v>
      </c>
      <c r="AO234" s="47">
        <f ca="1">IF(OR(AG234&lt;&gt;"",AI234&lt;&gt;""),F234,"")</f>
        <v>827.45</v>
      </c>
      <c r="AP234" s="38">
        <f ca="1">IF(OR(AG234&lt;&gt;"",AI234&lt;&gt;""),D234,"")</f>
        <v>41613</v>
      </c>
      <c r="AQ234" s="31"/>
    </row>
    <row r="235" spans="3:43" x14ac:dyDescent="0.3">
      <c r="C235" s="35">
        <f ca="1">INDIRECT($AT$3&amp;$AT$4)</f>
        <v>234</v>
      </c>
      <c r="D235" s="37">
        <f ca="1">VLOOKUP(C235,INDIRECT($AT$3&amp;$AT$5),4,FALSE)</f>
        <v>41614</v>
      </c>
      <c r="E235" s="11">
        <f ca="1">VLOOKUP(C235,INDIRECT($AU$3&amp;$AT$5),10,FALSE)</f>
        <v>682.7</v>
      </c>
      <c r="F235" s="11">
        <f ca="1">VLOOKUP(C235,INDIRECT($AT$3&amp;$AT$5),10,FALSE)</f>
        <v>813.75</v>
      </c>
      <c r="G235" s="41">
        <f t="shared" ca="1" si="88"/>
        <v>0.83895545314900155</v>
      </c>
      <c r="H235" s="41">
        <f t="shared" ca="1" si="89"/>
        <v>0.81053239391865617</v>
      </c>
      <c r="I235" s="43">
        <f t="shared" ca="1" si="90"/>
        <v>1.3784293199996238E-2</v>
      </c>
      <c r="J235" s="41">
        <f t="shared" ca="1" si="115"/>
        <v>0.82431668711865236</v>
      </c>
      <c r="K235" s="41">
        <f t="shared" ca="1" si="116"/>
        <v>0.79674810071865998</v>
      </c>
      <c r="L235" s="45" t="str">
        <f ca="1">IF(C235-1&gt;=$A$2,IF(G235&gt;J235,$A$28,IF(G235&lt;K235,$A$29,"")),"")</f>
        <v>SHORT</v>
      </c>
      <c r="M235" s="48" t="str">
        <f ca="1">IF(C235-1&gt;=$A$2,IF(G235&lt;H235,$A$30,IF(G235&gt;H235,$A$31,"")),"")</f>
        <v>SELL</v>
      </c>
      <c r="N235" s="47">
        <f t="shared" ca="1" si="91"/>
        <v>0</v>
      </c>
      <c r="O235" s="47">
        <f t="shared" ca="1" si="109"/>
        <v>54</v>
      </c>
      <c r="P235" s="47">
        <f t="shared" ca="1" si="92"/>
        <v>1</v>
      </c>
      <c r="Q235" s="47">
        <f t="shared" ca="1" si="110"/>
        <v>110</v>
      </c>
      <c r="R235" s="47" t="str">
        <f t="shared" ca="1" si="93"/>
        <v>SELL</v>
      </c>
      <c r="S235" s="47">
        <f t="shared" ca="1" si="94"/>
        <v>0</v>
      </c>
      <c r="T235" s="47">
        <f t="shared" ca="1" si="95"/>
        <v>1</v>
      </c>
      <c r="U235" s="47">
        <f t="shared" ca="1" si="111"/>
        <v>45</v>
      </c>
      <c r="V235" s="47">
        <f t="shared" ca="1" si="96"/>
        <v>0</v>
      </c>
      <c r="W235" s="47">
        <f t="shared" ca="1" si="112"/>
        <v>114</v>
      </c>
      <c r="X235" s="47" t="str">
        <f t="shared" ca="1" si="97"/>
        <v>SHORT</v>
      </c>
      <c r="Y235" s="47">
        <f t="shared" ca="1" si="98"/>
        <v>0</v>
      </c>
      <c r="Z235" s="47">
        <f ca="1">IF(AND(S235=$A$31,O235&lt;1),0,S235)</f>
        <v>0</v>
      </c>
      <c r="AA235" s="47">
        <f ca="1">IF(AND(Y235=$A$30,U235&lt;1),0,Y235)</f>
        <v>0</v>
      </c>
      <c r="AB235" s="47" t="str">
        <f t="shared" ca="1" si="99"/>
        <v/>
      </c>
      <c r="AC235" s="47" t="str">
        <f t="shared" ca="1" si="100"/>
        <v/>
      </c>
      <c r="AD235" s="47" t="str">
        <f t="shared" ca="1" si="101"/>
        <v/>
      </c>
      <c r="AE235" s="47" t="str">
        <f t="shared" ca="1" si="102"/>
        <v/>
      </c>
      <c r="AF235" s="47" t="str">
        <f t="shared" ca="1" si="103"/>
        <v/>
      </c>
      <c r="AG235" s="47" t="str">
        <f t="shared" ca="1" si="104"/>
        <v/>
      </c>
      <c r="AH235" s="47" t="str">
        <f t="shared" ca="1" si="105"/>
        <v/>
      </c>
      <c r="AI235" s="47" t="str">
        <f t="shared" ca="1" si="106"/>
        <v/>
      </c>
      <c r="AJ235" s="47">
        <f t="shared" ca="1" si="107"/>
        <v>0</v>
      </c>
      <c r="AK235" s="47">
        <f t="shared" ca="1" si="113"/>
        <v>29</v>
      </c>
      <c r="AL235" s="47">
        <f t="shared" ca="1" si="108"/>
        <v>0</v>
      </c>
      <c r="AM235" s="47">
        <f t="shared" ca="1" si="114"/>
        <v>28</v>
      </c>
      <c r="AN235" s="47" t="str">
        <f ca="1">IF(OR(AG235&lt;&gt;"",AI235&lt;&gt;""),E235,"")</f>
        <v/>
      </c>
      <c r="AO235" s="47" t="str">
        <f ca="1">IF(OR(AG235&lt;&gt;"",AI235&lt;&gt;""),F235,"")</f>
        <v/>
      </c>
      <c r="AP235" s="38" t="str">
        <f ca="1">IF(OR(AG235&lt;&gt;"",AI235&lt;&gt;""),D235,"")</f>
        <v/>
      </c>
      <c r="AQ235" s="31"/>
    </row>
    <row r="236" spans="3:43" x14ac:dyDescent="0.3">
      <c r="C236" s="35">
        <f ca="1">INDIRECT($AT$3&amp;$AT$4)</f>
        <v>235</v>
      </c>
      <c r="D236" s="37">
        <f ca="1">VLOOKUP(C236,INDIRECT($AT$3&amp;$AT$5),4,FALSE)</f>
        <v>41617</v>
      </c>
      <c r="E236" s="11">
        <f ca="1">VLOOKUP(C236,INDIRECT($AU$3&amp;$AT$5),10,FALSE)</f>
        <v>696.65</v>
      </c>
      <c r="F236" s="11">
        <f ca="1">VLOOKUP(C236,INDIRECT($AT$3&amp;$AT$5),10,FALSE)</f>
        <v>820</v>
      </c>
      <c r="G236" s="41">
        <f t="shared" ca="1" si="88"/>
        <v>0.84957317073170724</v>
      </c>
      <c r="H236" s="41">
        <f t="shared" ca="1" si="89"/>
        <v>0.81490463709418415</v>
      </c>
      <c r="I236" s="43">
        <f t="shared" ca="1" si="90"/>
        <v>1.8321692997100476E-2</v>
      </c>
      <c r="J236" s="41">
        <f t="shared" ca="1" si="115"/>
        <v>0.83322633009128466</v>
      </c>
      <c r="K236" s="41">
        <f t="shared" ca="1" si="116"/>
        <v>0.79658294409708363</v>
      </c>
      <c r="L236" s="45" t="str">
        <f ca="1">IF(C236-1&gt;=$A$2,IF(G236&gt;J236,$A$28,IF(G236&lt;K236,$A$29,"")),"")</f>
        <v>SHORT</v>
      </c>
      <c r="M236" s="48" t="str">
        <f ca="1">IF(C236-1&gt;=$A$2,IF(G236&lt;H236,$A$30,IF(G236&gt;H236,$A$31,"")),"")</f>
        <v>SELL</v>
      </c>
      <c r="N236" s="47">
        <f t="shared" ca="1" si="91"/>
        <v>0</v>
      </c>
      <c r="O236" s="47">
        <f t="shared" ca="1" si="109"/>
        <v>54</v>
      </c>
      <c r="P236" s="47">
        <f t="shared" ca="1" si="92"/>
        <v>1</v>
      </c>
      <c r="Q236" s="47">
        <f t="shared" ca="1" si="110"/>
        <v>111</v>
      </c>
      <c r="R236" s="47" t="str">
        <f t="shared" ca="1" si="93"/>
        <v>SELL</v>
      </c>
      <c r="S236" s="47">
        <f t="shared" ca="1" si="94"/>
        <v>0</v>
      </c>
      <c r="T236" s="47">
        <f t="shared" ca="1" si="95"/>
        <v>1</v>
      </c>
      <c r="U236" s="47">
        <f t="shared" ca="1" si="111"/>
        <v>46</v>
      </c>
      <c r="V236" s="47">
        <f t="shared" ca="1" si="96"/>
        <v>0</v>
      </c>
      <c r="W236" s="47">
        <f t="shared" ca="1" si="112"/>
        <v>114</v>
      </c>
      <c r="X236" s="47" t="str">
        <f t="shared" ca="1" si="97"/>
        <v>SHORT</v>
      </c>
      <c r="Y236" s="47">
        <f t="shared" ca="1" si="98"/>
        <v>0</v>
      </c>
      <c r="Z236" s="47">
        <f ca="1">IF(AND(S236=$A$31,O236&lt;1),0,S236)</f>
        <v>0</v>
      </c>
      <c r="AA236" s="47">
        <f ca="1">IF(AND(Y236=$A$30,U236&lt;1),0,Y236)</f>
        <v>0</v>
      </c>
      <c r="AB236" s="47" t="str">
        <f t="shared" ca="1" si="99"/>
        <v/>
      </c>
      <c r="AC236" s="47" t="str">
        <f t="shared" ca="1" si="100"/>
        <v/>
      </c>
      <c r="AD236" s="47" t="str">
        <f t="shared" ca="1" si="101"/>
        <v/>
      </c>
      <c r="AE236" s="47" t="str">
        <f t="shared" ca="1" si="102"/>
        <v/>
      </c>
      <c r="AF236" s="47" t="str">
        <f t="shared" ca="1" si="103"/>
        <v/>
      </c>
      <c r="AG236" s="47" t="str">
        <f t="shared" ca="1" si="104"/>
        <v/>
      </c>
      <c r="AH236" s="47" t="str">
        <f t="shared" ca="1" si="105"/>
        <v/>
      </c>
      <c r="AI236" s="47" t="str">
        <f t="shared" ca="1" si="106"/>
        <v/>
      </c>
      <c r="AJ236" s="47">
        <f t="shared" ca="1" si="107"/>
        <v>0</v>
      </c>
      <c r="AK236" s="47">
        <f t="shared" ca="1" si="113"/>
        <v>29</v>
      </c>
      <c r="AL236" s="47">
        <f t="shared" ca="1" si="108"/>
        <v>0</v>
      </c>
      <c r="AM236" s="47">
        <f t="shared" ca="1" si="114"/>
        <v>28</v>
      </c>
      <c r="AN236" s="47" t="str">
        <f ca="1">IF(OR(AG236&lt;&gt;"",AI236&lt;&gt;""),E236,"")</f>
        <v/>
      </c>
      <c r="AO236" s="47" t="str">
        <f ca="1">IF(OR(AG236&lt;&gt;"",AI236&lt;&gt;""),F236,"")</f>
        <v/>
      </c>
      <c r="AP236" s="38" t="str">
        <f ca="1">IF(OR(AG236&lt;&gt;"",AI236&lt;&gt;""),D236,"")</f>
        <v/>
      </c>
      <c r="AQ236" s="31"/>
    </row>
    <row r="237" spans="3:43" x14ac:dyDescent="0.3">
      <c r="C237" s="35">
        <f ca="1">INDIRECT($AT$3&amp;$AT$4)</f>
        <v>236</v>
      </c>
      <c r="D237" s="37">
        <f ca="1">VLOOKUP(C237,INDIRECT($AT$3&amp;$AT$5),4,FALSE)</f>
        <v>41618</v>
      </c>
      <c r="E237" s="11">
        <f ca="1">VLOOKUP(C237,INDIRECT($AU$3&amp;$AT$5),10,FALSE)</f>
        <v>696.7</v>
      </c>
      <c r="F237" s="11">
        <f ca="1">VLOOKUP(C237,INDIRECT($AT$3&amp;$AT$5),10,FALSE)</f>
        <v>808.95</v>
      </c>
      <c r="G237" s="41">
        <f t="shared" ca="1" si="88"/>
        <v>0.86123987885530628</v>
      </c>
      <c r="H237" s="41">
        <f t="shared" ca="1" si="89"/>
        <v>0.82015292051448918</v>
      </c>
      <c r="I237" s="43">
        <f t="shared" ca="1" si="90"/>
        <v>2.3225648791682221E-2</v>
      </c>
      <c r="J237" s="41">
        <f t="shared" ca="1" si="115"/>
        <v>0.84337856930617139</v>
      </c>
      <c r="K237" s="41">
        <f t="shared" ca="1" si="116"/>
        <v>0.79692727172280697</v>
      </c>
      <c r="L237" s="45" t="str">
        <f ca="1">IF(C237-1&gt;=$A$2,IF(G237&gt;J237,$A$28,IF(G237&lt;K237,$A$29,"")),"")</f>
        <v>SHORT</v>
      </c>
      <c r="M237" s="48" t="str">
        <f ca="1">IF(C237-1&gt;=$A$2,IF(G237&lt;H237,$A$30,IF(G237&gt;H237,$A$31,"")),"")</f>
        <v>SELL</v>
      </c>
      <c r="N237" s="47">
        <f t="shared" ca="1" si="91"/>
        <v>0</v>
      </c>
      <c r="O237" s="47">
        <f t="shared" ca="1" si="109"/>
        <v>54</v>
      </c>
      <c r="P237" s="47">
        <f t="shared" ca="1" si="92"/>
        <v>1</v>
      </c>
      <c r="Q237" s="47">
        <f t="shared" ca="1" si="110"/>
        <v>112</v>
      </c>
      <c r="R237" s="47" t="str">
        <f t="shared" ca="1" si="93"/>
        <v>SELL</v>
      </c>
      <c r="S237" s="47">
        <f t="shared" ca="1" si="94"/>
        <v>0</v>
      </c>
      <c r="T237" s="47">
        <f t="shared" ca="1" si="95"/>
        <v>1</v>
      </c>
      <c r="U237" s="47">
        <f t="shared" ca="1" si="111"/>
        <v>47</v>
      </c>
      <c r="V237" s="47">
        <f t="shared" ca="1" si="96"/>
        <v>0</v>
      </c>
      <c r="W237" s="47">
        <f t="shared" ca="1" si="112"/>
        <v>114</v>
      </c>
      <c r="X237" s="47" t="str">
        <f t="shared" ca="1" si="97"/>
        <v>SHORT</v>
      </c>
      <c r="Y237" s="47">
        <f t="shared" ca="1" si="98"/>
        <v>0</v>
      </c>
      <c r="Z237" s="47">
        <f ca="1">IF(AND(S237=$A$31,O237&lt;1),0,S237)</f>
        <v>0</v>
      </c>
      <c r="AA237" s="47">
        <f ca="1">IF(AND(Y237=$A$30,U237&lt;1),0,Y237)</f>
        <v>0</v>
      </c>
      <c r="AB237" s="47" t="str">
        <f t="shared" ca="1" si="99"/>
        <v/>
      </c>
      <c r="AC237" s="47" t="str">
        <f t="shared" ca="1" si="100"/>
        <v/>
      </c>
      <c r="AD237" s="47" t="str">
        <f t="shared" ca="1" si="101"/>
        <v/>
      </c>
      <c r="AE237" s="47" t="str">
        <f t="shared" ca="1" si="102"/>
        <v/>
      </c>
      <c r="AF237" s="47" t="str">
        <f t="shared" ca="1" si="103"/>
        <v/>
      </c>
      <c r="AG237" s="47" t="str">
        <f t="shared" ca="1" si="104"/>
        <v/>
      </c>
      <c r="AH237" s="47" t="str">
        <f t="shared" ca="1" si="105"/>
        <v/>
      </c>
      <c r="AI237" s="47" t="str">
        <f t="shared" ca="1" si="106"/>
        <v/>
      </c>
      <c r="AJ237" s="47">
        <f t="shared" ca="1" si="107"/>
        <v>0</v>
      </c>
      <c r="AK237" s="47">
        <f t="shared" ca="1" si="113"/>
        <v>29</v>
      </c>
      <c r="AL237" s="47">
        <f t="shared" ca="1" si="108"/>
        <v>0</v>
      </c>
      <c r="AM237" s="47">
        <f t="shared" ca="1" si="114"/>
        <v>28</v>
      </c>
      <c r="AN237" s="47" t="str">
        <f ca="1">IF(OR(AG237&lt;&gt;"",AI237&lt;&gt;""),E237,"")</f>
        <v/>
      </c>
      <c r="AO237" s="47" t="str">
        <f ca="1">IF(OR(AG237&lt;&gt;"",AI237&lt;&gt;""),F237,"")</f>
        <v/>
      </c>
      <c r="AP237" s="38" t="str">
        <f ca="1">IF(OR(AG237&lt;&gt;"",AI237&lt;&gt;""),D237,"")</f>
        <v/>
      </c>
      <c r="AQ237" s="31"/>
    </row>
    <row r="238" spans="3:43" x14ac:dyDescent="0.3">
      <c r="C238" s="35">
        <f ca="1">INDIRECT($AT$3&amp;$AT$4)</f>
        <v>237</v>
      </c>
      <c r="D238" s="37">
        <f ca="1">VLOOKUP(C238,INDIRECT($AT$3&amp;$AT$5),4,FALSE)</f>
        <v>41619</v>
      </c>
      <c r="E238" s="11">
        <f ca="1">VLOOKUP(C238,INDIRECT($AU$3&amp;$AT$5),10,FALSE)</f>
        <v>695.55</v>
      </c>
      <c r="F238" s="11">
        <f ca="1">VLOOKUP(C238,INDIRECT($AT$3&amp;$AT$5),10,FALSE)</f>
        <v>818.2</v>
      </c>
      <c r="G238" s="41">
        <f t="shared" ca="1" si="88"/>
        <v>0.85009777560498645</v>
      </c>
      <c r="H238" s="41">
        <f t="shared" ca="1" si="89"/>
        <v>0.82428780635366616</v>
      </c>
      <c r="I238" s="43">
        <f t="shared" ca="1" si="90"/>
        <v>2.4609273550649558E-2</v>
      </c>
      <c r="J238" s="41">
        <f t="shared" ca="1" si="115"/>
        <v>0.84889707990431573</v>
      </c>
      <c r="K238" s="41">
        <f t="shared" ca="1" si="116"/>
        <v>0.7996785328030166</v>
      </c>
      <c r="L238" s="45" t="str">
        <f ca="1">IF(C238-1&gt;=$A$2,IF(G238&gt;J238,$A$28,IF(G238&lt;K238,$A$29,"")),"")</f>
        <v>SHORT</v>
      </c>
      <c r="M238" s="48" t="str">
        <f ca="1">IF(C238-1&gt;=$A$2,IF(G238&lt;H238,$A$30,IF(G238&gt;H238,$A$31,"")),"")</f>
        <v>SELL</v>
      </c>
      <c r="N238" s="47">
        <f t="shared" ca="1" si="91"/>
        <v>0</v>
      </c>
      <c r="O238" s="47">
        <f t="shared" ca="1" si="109"/>
        <v>54</v>
      </c>
      <c r="P238" s="47">
        <f t="shared" ca="1" si="92"/>
        <v>1</v>
      </c>
      <c r="Q238" s="47">
        <f t="shared" ca="1" si="110"/>
        <v>113</v>
      </c>
      <c r="R238" s="47" t="str">
        <f t="shared" ca="1" si="93"/>
        <v>SELL</v>
      </c>
      <c r="S238" s="47">
        <f t="shared" ca="1" si="94"/>
        <v>0</v>
      </c>
      <c r="T238" s="47">
        <f t="shared" ca="1" si="95"/>
        <v>1</v>
      </c>
      <c r="U238" s="47">
        <f t="shared" ca="1" si="111"/>
        <v>48</v>
      </c>
      <c r="V238" s="47">
        <f t="shared" ca="1" si="96"/>
        <v>0</v>
      </c>
      <c r="W238" s="47">
        <f t="shared" ca="1" si="112"/>
        <v>114</v>
      </c>
      <c r="X238" s="47" t="str">
        <f t="shared" ca="1" si="97"/>
        <v>SHORT</v>
      </c>
      <c r="Y238" s="47">
        <f t="shared" ca="1" si="98"/>
        <v>0</v>
      </c>
      <c r="Z238" s="47">
        <f ca="1">IF(AND(S238=$A$31,O238&lt;1),0,S238)</f>
        <v>0</v>
      </c>
      <c r="AA238" s="47">
        <f ca="1">IF(AND(Y238=$A$30,U238&lt;1),0,Y238)</f>
        <v>0</v>
      </c>
      <c r="AB238" s="47" t="str">
        <f t="shared" ca="1" si="99"/>
        <v/>
      </c>
      <c r="AC238" s="47" t="str">
        <f t="shared" ca="1" si="100"/>
        <v/>
      </c>
      <c r="AD238" s="47" t="str">
        <f t="shared" ca="1" si="101"/>
        <v/>
      </c>
      <c r="AE238" s="47" t="str">
        <f t="shared" ca="1" si="102"/>
        <v/>
      </c>
      <c r="AF238" s="47" t="str">
        <f t="shared" ca="1" si="103"/>
        <v/>
      </c>
      <c r="AG238" s="47" t="str">
        <f t="shared" ca="1" si="104"/>
        <v/>
      </c>
      <c r="AH238" s="47" t="str">
        <f t="shared" ca="1" si="105"/>
        <v/>
      </c>
      <c r="AI238" s="47" t="str">
        <f t="shared" ca="1" si="106"/>
        <v/>
      </c>
      <c r="AJ238" s="47">
        <f t="shared" ca="1" si="107"/>
        <v>0</v>
      </c>
      <c r="AK238" s="47">
        <f t="shared" ca="1" si="113"/>
        <v>29</v>
      </c>
      <c r="AL238" s="47">
        <f t="shared" ca="1" si="108"/>
        <v>0</v>
      </c>
      <c r="AM238" s="47">
        <f t="shared" ca="1" si="114"/>
        <v>28</v>
      </c>
      <c r="AN238" s="47" t="str">
        <f ca="1">IF(OR(AG238&lt;&gt;"",AI238&lt;&gt;""),E238,"")</f>
        <v/>
      </c>
      <c r="AO238" s="47" t="str">
        <f ca="1">IF(OR(AG238&lt;&gt;"",AI238&lt;&gt;""),F238,"")</f>
        <v/>
      </c>
      <c r="AP238" s="38" t="str">
        <f ca="1">IF(OR(AG238&lt;&gt;"",AI238&lt;&gt;""),D238,"")</f>
        <v/>
      </c>
      <c r="AQ238" s="31"/>
    </row>
    <row r="239" spans="3:43" x14ac:dyDescent="0.3">
      <c r="C239" s="35">
        <f ca="1">INDIRECT($AT$3&amp;$AT$4)</f>
        <v>238</v>
      </c>
      <c r="D239" s="37">
        <f ca="1">VLOOKUP(C239,INDIRECT($AT$3&amp;$AT$5),4,FALSE)</f>
        <v>41620</v>
      </c>
      <c r="E239" s="11">
        <f ca="1">VLOOKUP(C239,INDIRECT($AU$3&amp;$AT$5),10,FALSE)</f>
        <v>695.2</v>
      </c>
      <c r="F239" s="11">
        <f ca="1">VLOOKUP(C239,INDIRECT($AT$3&amp;$AT$5),10,FALSE)</f>
        <v>826.95</v>
      </c>
      <c r="G239" s="41">
        <f t="shared" ca="1" si="88"/>
        <v>0.8406796057802769</v>
      </c>
      <c r="H239" s="41">
        <f t="shared" ca="1" si="89"/>
        <v>0.82809535666268508</v>
      </c>
      <c r="I239" s="43">
        <f t="shared" ca="1" si="90"/>
        <v>2.3814283278298719E-2</v>
      </c>
      <c r="J239" s="41">
        <f t="shared" ca="1" si="115"/>
        <v>0.85190963994098379</v>
      </c>
      <c r="K239" s="41">
        <f t="shared" ca="1" si="116"/>
        <v>0.80428107338438637</v>
      </c>
      <c r="L239" s="45" t="str">
        <f ca="1">IF(C239-1&gt;=$A$2,IF(G239&gt;J239,$A$28,IF(G239&lt;K239,$A$29,"")),"")</f>
        <v/>
      </c>
      <c r="M239" s="48" t="str">
        <f ca="1">IF(C239-1&gt;=$A$2,IF(G239&lt;H239,$A$30,IF(G239&gt;H239,$A$31,"")),"")</f>
        <v>SELL</v>
      </c>
      <c r="N239" s="47">
        <f t="shared" ca="1" si="91"/>
        <v>0</v>
      </c>
      <c r="O239" s="47">
        <f t="shared" ca="1" si="109"/>
        <v>54</v>
      </c>
      <c r="P239" s="47">
        <f t="shared" ca="1" si="92"/>
        <v>1</v>
      </c>
      <c r="Q239" s="47">
        <f t="shared" ca="1" si="110"/>
        <v>114</v>
      </c>
      <c r="R239" s="47" t="str">
        <f t="shared" ca="1" si="93"/>
        <v>SELL</v>
      </c>
      <c r="S239" s="47">
        <f t="shared" ca="1" si="94"/>
        <v>0</v>
      </c>
      <c r="T239" s="47">
        <f t="shared" ca="1" si="95"/>
        <v>0</v>
      </c>
      <c r="U239" s="47">
        <f t="shared" ca="1" si="111"/>
        <v>48</v>
      </c>
      <c r="V239" s="47">
        <f t="shared" ca="1" si="96"/>
        <v>0</v>
      </c>
      <c r="W239" s="47">
        <f t="shared" ca="1" si="112"/>
        <v>114</v>
      </c>
      <c r="X239" s="47" t="str">
        <f t="shared" ca="1" si="97"/>
        <v>SHORT</v>
      </c>
      <c r="Y239" s="47">
        <f t="shared" ca="1" si="98"/>
        <v>0</v>
      </c>
      <c r="Z239" s="47">
        <f ca="1">IF(AND(S239=$A$31,O239&lt;1),0,S239)</f>
        <v>0</v>
      </c>
      <c r="AA239" s="47">
        <f ca="1">IF(AND(Y239=$A$30,U239&lt;1),0,Y239)</f>
        <v>0</v>
      </c>
      <c r="AB239" s="47" t="str">
        <f t="shared" ca="1" si="99"/>
        <v/>
      </c>
      <c r="AC239" s="47" t="str">
        <f t="shared" ca="1" si="100"/>
        <v/>
      </c>
      <c r="AD239" s="47" t="str">
        <f t="shared" ca="1" si="101"/>
        <v/>
      </c>
      <c r="AE239" s="47" t="str">
        <f t="shared" ca="1" si="102"/>
        <v/>
      </c>
      <c r="AF239" s="47" t="str">
        <f t="shared" ca="1" si="103"/>
        <v/>
      </c>
      <c r="AG239" s="47" t="str">
        <f t="shared" ca="1" si="104"/>
        <v/>
      </c>
      <c r="AH239" s="47" t="str">
        <f t="shared" ca="1" si="105"/>
        <v/>
      </c>
      <c r="AI239" s="47" t="str">
        <f t="shared" ca="1" si="106"/>
        <v/>
      </c>
      <c r="AJ239" s="47">
        <f t="shared" ca="1" si="107"/>
        <v>0</v>
      </c>
      <c r="AK239" s="47">
        <f t="shared" ca="1" si="113"/>
        <v>29</v>
      </c>
      <c r="AL239" s="47">
        <f t="shared" ca="1" si="108"/>
        <v>0</v>
      </c>
      <c r="AM239" s="47">
        <f t="shared" ca="1" si="114"/>
        <v>28</v>
      </c>
      <c r="AN239" s="47" t="str">
        <f ca="1">IF(OR(AG239&lt;&gt;"",AI239&lt;&gt;""),E239,"")</f>
        <v/>
      </c>
      <c r="AO239" s="47" t="str">
        <f ca="1">IF(OR(AG239&lt;&gt;"",AI239&lt;&gt;""),F239,"")</f>
        <v/>
      </c>
      <c r="AP239" s="38" t="str">
        <f ca="1">IF(OR(AG239&lt;&gt;"",AI239&lt;&gt;""),D239,"")</f>
        <v/>
      </c>
      <c r="AQ239" s="31"/>
    </row>
    <row r="240" spans="3:43" x14ac:dyDescent="0.3">
      <c r="C240" s="35">
        <f ca="1">INDIRECT($AT$3&amp;$AT$4)</f>
        <v>239</v>
      </c>
      <c r="D240" s="37">
        <f ca="1">VLOOKUP(C240,INDIRECT($AT$3&amp;$AT$5),4,FALSE)</f>
        <v>41621</v>
      </c>
      <c r="E240" s="11">
        <f ca="1">VLOOKUP(C240,INDIRECT($AU$3&amp;$AT$5),10,FALSE)</f>
        <v>689.95</v>
      </c>
      <c r="F240" s="11">
        <f ca="1">VLOOKUP(C240,INDIRECT($AT$3&amp;$AT$5),10,FALSE)</f>
        <v>806.8</v>
      </c>
      <c r="G240" s="41">
        <f t="shared" ca="1" si="88"/>
        <v>0.85516856717897882</v>
      </c>
      <c r="H240" s="41">
        <f t="shared" ca="1" si="89"/>
        <v>0.83333787494892486</v>
      </c>
      <c r="I240" s="43">
        <f t="shared" ca="1" si="90"/>
        <v>2.3379661243002333E-2</v>
      </c>
      <c r="J240" s="41">
        <f t="shared" ca="1" si="115"/>
        <v>0.85671753619192714</v>
      </c>
      <c r="K240" s="41">
        <f t="shared" ca="1" si="116"/>
        <v>0.80995821370592258</v>
      </c>
      <c r="L240" s="45" t="str">
        <f ca="1">IF(C240-1&gt;=$A$2,IF(G240&gt;J240,$A$28,IF(G240&lt;K240,$A$29,"")),"")</f>
        <v/>
      </c>
      <c r="M240" s="48" t="str">
        <f ca="1">IF(C240-1&gt;=$A$2,IF(G240&lt;H240,$A$30,IF(G240&gt;H240,$A$31,"")),"")</f>
        <v>SELL</v>
      </c>
      <c r="N240" s="47">
        <f t="shared" ca="1" si="91"/>
        <v>0</v>
      </c>
      <c r="O240" s="47">
        <f t="shared" ca="1" si="109"/>
        <v>54</v>
      </c>
      <c r="P240" s="47">
        <f t="shared" ca="1" si="92"/>
        <v>1</v>
      </c>
      <c r="Q240" s="47">
        <f t="shared" ca="1" si="110"/>
        <v>115</v>
      </c>
      <c r="R240" s="47" t="str">
        <f t="shared" ca="1" si="93"/>
        <v>SELL</v>
      </c>
      <c r="S240" s="47">
        <f t="shared" ca="1" si="94"/>
        <v>0</v>
      </c>
      <c r="T240" s="47">
        <f t="shared" ca="1" si="95"/>
        <v>0</v>
      </c>
      <c r="U240" s="47">
        <f t="shared" ca="1" si="111"/>
        <v>48</v>
      </c>
      <c r="V240" s="47">
        <f t="shared" ca="1" si="96"/>
        <v>0</v>
      </c>
      <c r="W240" s="47">
        <f t="shared" ca="1" si="112"/>
        <v>114</v>
      </c>
      <c r="X240" s="47" t="str">
        <f t="shared" ca="1" si="97"/>
        <v>SHORT</v>
      </c>
      <c r="Y240" s="47">
        <f t="shared" ca="1" si="98"/>
        <v>0</v>
      </c>
      <c r="Z240" s="47">
        <f ca="1">IF(AND(S240=$A$31,O240&lt;1),0,S240)</f>
        <v>0</v>
      </c>
      <c r="AA240" s="47">
        <f ca="1">IF(AND(Y240=$A$30,U240&lt;1),0,Y240)</f>
        <v>0</v>
      </c>
      <c r="AB240" s="47" t="str">
        <f t="shared" ca="1" si="99"/>
        <v/>
      </c>
      <c r="AC240" s="47" t="str">
        <f t="shared" ca="1" si="100"/>
        <v/>
      </c>
      <c r="AD240" s="47" t="str">
        <f t="shared" ca="1" si="101"/>
        <v/>
      </c>
      <c r="AE240" s="47" t="str">
        <f t="shared" ca="1" si="102"/>
        <v/>
      </c>
      <c r="AF240" s="47" t="str">
        <f t="shared" ca="1" si="103"/>
        <v/>
      </c>
      <c r="AG240" s="47" t="str">
        <f t="shared" ca="1" si="104"/>
        <v/>
      </c>
      <c r="AH240" s="47" t="str">
        <f t="shared" ca="1" si="105"/>
        <v/>
      </c>
      <c r="AI240" s="47" t="str">
        <f t="shared" ca="1" si="106"/>
        <v/>
      </c>
      <c r="AJ240" s="47">
        <f t="shared" ca="1" si="107"/>
        <v>0</v>
      </c>
      <c r="AK240" s="47">
        <f t="shared" ca="1" si="113"/>
        <v>29</v>
      </c>
      <c r="AL240" s="47">
        <f t="shared" ca="1" si="108"/>
        <v>0</v>
      </c>
      <c r="AM240" s="47">
        <f t="shared" ca="1" si="114"/>
        <v>28</v>
      </c>
      <c r="AN240" s="47" t="str">
        <f ca="1">IF(OR(AG240&lt;&gt;"",AI240&lt;&gt;""),E240,"")</f>
        <v/>
      </c>
      <c r="AO240" s="47" t="str">
        <f ca="1">IF(OR(AG240&lt;&gt;"",AI240&lt;&gt;""),F240,"")</f>
        <v/>
      </c>
      <c r="AP240" s="38" t="str">
        <f ca="1">IF(OR(AG240&lt;&gt;"",AI240&lt;&gt;""),D240,"")</f>
        <v/>
      </c>
      <c r="AQ240" s="31"/>
    </row>
    <row r="241" spans="3:43" x14ac:dyDescent="0.3">
      <c r="C241" s="35">
        <f ca="1">INDIRECT($AT$3&amp;$AT$4)</f>
        <v>240</v>
      </c>
      <c r="D241" s="37">
        <f ca="1">VLOOKUP(C241,INDIRECT($AT$3&amp;$AT$5),4,FALSE)</f>
        <v>41624</v>
      </c>
      <c r="E241" s="11">
        <f ca="1">VLOOKUP(C241,INDIRECT($AU$3&amp;$AT$5),10,FALSE)</f>
        <v>684.35</v>
      </c>
      <c r="F241" s="11">
        <f ca="1">VLOOKUP(C241,INDIRECT($AT$3&amp;$AT$5),10,FALSE)</f>
        <v>798.55</v>
      </c>
      <c r="G241" s="41">
        <f t="shared" ca="1" si="88"/>
        <v>0.8569907958174191</v>
      </c>
      <c r="H241" s="41">
        <f t="shared" ca="1" si="89"/>
        <v>0.83913603022691508</v>
      </c>
      <c r="I241" s="43">
        <f t="shared" ca="1" si="90"/>
        <v>2.0987553689861264E-2</v>
      </c>
      <c r="J241" s="41">
        <f t="shared" ca="1" si="115"/>
        <v>0.86012358391677635</v>
      </c>
      <c r="K241" s="41">
        <f t="shared" ca="1" si="116"/>
        <v>0.8181484765370538</v>
      </c>
      <c r="L241" s="45" t="str">
        <f ca="1">IF(C241-1&gt;=$A$2,IF(G241&gt;J241,$A$28,IF(G241&lt;K241,$A$29,"")),"")</f>
        <v/>
      </c>
      <c r="M241" s="48" t="str">
        <f ca="1">IF(C241-1&gt;=$A$2,IF(G241&lt;H241,$A$30,IF(G241&gt;H241,$A$31,"")),"")</f>
        <v>SELL</v>
      </c>
      <c r="N241" s="47">
        <f t="shared" ca="1" si="91"/>
        <v>0</v>
      </c>
      <c r="O241" s="47">
        <f t="shared" ca="1" si="109"/>
        <v>54</v>
      </c>
      <c r="P241" s="47">
        <f t="shared" ca="1" si="92"/>
        <v>1</v>
      </c>
      <c r="Q241" s="47">
        <f t="shared" ca="1" si="110"/>
        <v>116</v>
      </c>
      <c r="R241" s="47" t="str">
        <f t="shared" ca="1" si="93"/>
        <v>SELL</v>
      </c>
      <c r="S241" s="47">
        <f t="shared" ca="1" si="94"/>
        <v>0</v>
      </c>
      <c r="T241" s="47">
        <f t="shared" ca="1" si="95"/>
        <v>0</v>
      </c>
      <c r="U241" s="47">
        <f t="shared" ca="1" si="111"/>
        <v>48</v>
      </c>
      <c r="V241" s="47">
        <f t="shared" ca="1" si="96"/>
        <v>0</v>
      </c>
      <c r="W241" s="47">
        <f t="shared" ca="1" si="112"/>
        <v>114</v>
      </c>
      <c r="X241" s="47" t="str">
        <f t="shared" ca="1" si="97"/>
        <v>SHORT</v>
      </c>
      <c r="Y241" s="47">
        <f t="shared" ca="1" si="98"/>
        <v>0</v>
      </c>
      <c r="Z241" s="47">
        <f ca="1">IF(AND(S241=$A$31,O241&lt;1),0,S241)</f>
        <v>0</v>
      </c>
      <c r="AA241" s="47">
        <f ca="1">IF(AND(Y241=$A$30,U241&lt;1),0,Y241)</f>
        <v>0</v>
      </c>
      <c r="AB241" s="47" t="str">
        <f t="shared" ca="1" si="99"/>
        <v/>
      </c>
      <c r="AC241" s="47" t="str">
        <f t="shared" ca="1" si="100"/>
        <v/>
      </c>
      <c r="AD241" s="47" t="str">
        <f t="shared" ca="1" si="101"/>
        <v/>
      </c>
      <c r="AE241" s="47" t="str">
        <f t="shared" ca="1" si="102"/>
        <v/>
      </c>
      <c r="AF241" s="47" t="str">
        <f t="shared" ca="1" si="103"/>
        <v/>
      </c>
      <c r="AG241" s="47" t="str">
        <f t="shared" ca="1" si="104"/>
        <v/>
      </c>
      <c r="AH241" s="47" t="str">
        <f t="shared" ca="1" si="105"/>
        <v/>
      </c>
      <c r="AI241" s="47" t="str">
        <f t="shared" ca="1" si="106"/>
        <v/>
      </c>
      <c r="AJ241" s="47">
        <f t="shared" ca="1" si="107"/>
        <v>0</v>
      </c>
      <c r="AK241" s="47">
        <f t="shared" ca="1" si="113"/>
        <v>29</v>
      </c>
      <c r="AL241" s="47">
        <f t="shared" ca="1" si="108"/>
        <v>0</v>
      </c>
      <c r="AM241" s="47">
        <f t="shared" ca="1" si="114"/>
        <v>28</v>
      </c>
      <c r="AN241" s="47" t="str">
        <f ca="1">IF(OR(AG241&lt;&gt;"",AI241&lt;&gt;""),E241,"")</f>
        <v/>
      </c>
      <c r="AO241" s="47" t="str">
        <f ca="1">IF(OR(AG241&lt;&gt;"",AI241&lt;&gt;""),F241,"")</f>
        <v/>
      </c>
      <c r="AP241" s="38" t="str">
        <f ca="1">IF(OR(AG241&lt;&gt;"",AI241&lt;&gt;""),D241,"")</f>
        <v/>
      </c>
      <c r="AQ241" s="31"/>
    </row>
    <row r="242" spans="3:43" x14ac:dyDescent="0.3">
      <c r="C242" s="35">
        <f ca="1">INDIRECT($AT$3&amp;$AT$4)</f>
        <v>241</v>
      </c>
      <c r="D242" s="37">
        <f ca="1">VLOOKUP(C242,INDIRECT($AT$3&amp;$AT$5),4,FALSE)</f>
        <v>41625</v>
      </c>
      <c r="E242" s="11">
        <f ca="1">VLOOKUP(C242,INDIRECT($AU$3&amp;$AT$5),10,FALSE)</f>
        <v>657.6</v>
      </c>
      <c r="F242" s="11">
        <f ca="1">VLOOKUP(C242,INDIRECT($AT$3&amp;$AT$5),10,FALSE)</f>
        <v>778.45</v>
      </c>
      <c r="G242" s="41">
        <f t="shared" ca="1" si="88"/>
        <v>0.8447556040850408</v>
      </c>
      <c r="H242" s="41">
        <f t="shared" ca="1" si="89"/>
        <v>0.84387545250312357</v>
      </c>
      <c r="I242" s="43">
        <f t="shared" ca="1" si="90"/>
        <v>1.5004198572174006E-2</v>
      </c>
      <c r="J242" s="41">
        <f t="shared" ca="1" si="115"/>
        <v>0.85887965107529762</v>
      </c>
      <c r="K242" s="41">
        <f t="shared" ca="1" si="116"/>
        <v>0.82887125393094951</v>
      </c>
      <c r="L242" s="45" t="str">
        <f ca="1">IF(C242-1&gt;=$A$2,IF(G242&gt;J242,$A$28,IF(G242&lt;K242,$A$29,"")),"")</f>
        <v/>
      </c>
      <c r="M242" s="48" t="str">
        <f ca="1">IF(C242-1&gt;=$A$2,IF(G242&lt;H242,$A$30,IF(G242&gt;H242,$A$31,"")),"")</f>
        <v>SELL</v>
      </c>
      <c r="N242" s="47">
        <f t="shared" ca="1" si="91"/>
        <v>0</v>
      </c>
      <c r="O242" s="47">
        <f t="shared" ca="1" si="109"/>
        <v>54</v>
      </c>
      <c r="P242" s="47">
        <f t="shared" ca="1" si="92"/>
        <v>1</v>
      </c>
      <c r="Q242" s="47">
        <f t="shared" ca="1" si="110"/>
        <v>117</v>
      </c>
      <c r="R242" s="47" t="str">
        <f t="shared" ca="1" si="93"/>
        <v>SELL</v>
      </c>
      <c r="S242" s="47">
        <f t="shared" ca="1" si="94"/>
        <v>0</v>
      </c>
      <c r="T242" s="47">
        <f t="shared" ca="1" si="95"/>
        <v>0</v>
      </c>
      <c r="U242" s="47">
        <f t="shared" ca="1" si="111"/>
        <v>48</v>
      </c>
      <c r="V242" s="47">
        <f t="shared" ca="1" si="96"/>
        <v>0</v>
      </c>
      <c r="W242" s="47">
        <f t="shared" ca="1" si="112"/>
        <v>114</v>
      </c>
      <c r="X242" s="47" t="str">
        <f t="shared" ca="1" si="97"/>
        <v>SHORT</v>
      </c>
      <c r="Y242" s="47">
        <f t="shared" ca="1" si="98"/>
        <v>0</v>
      </c>
      <c r="Z242" s="47">
        <f ca="1">IF(AND(S242=$A$31,O242&lt;1),0,S242)</f>
        <v>0</v>
      </c>
      <c r="AA242" s="47">
        <f ca="1">IF(AND(Y242=$A$30,U242&lt;1),0,Y242)</f>
        <v>0</v>
      </c>
      <c r="AB242" s="47" t="str">
        <f t="shared" ca="1" si="99"/>
        <v/>
      </c>
      <c r="AC242" s="47" t="str">
        <f t="shared" ca="1" si="100"/>
        <v/>
      </c>
      <c r="AD242" s="47" t="str">
        <f t="shared" ca="1" si="101"/>
        <v/>
      </c>
      <c r="AE242" s="47" t="str">
        <f t="shared" ca="1" si="102"/>
        <v/>
      </c>
      <c r="AF242" s="47" t="str">
        <f t="shared" ca="1" si="103"/>
        <v/>
      </c>
      <c r="AG242" s="47" t="str">
        <f t="shared" ca="1" si="104"/>
        <v/>
      </c>
      <c r="AH242" s="47" t="str">
        <f t="shared" ca="1" si="105"/>
        <v/>
      </c>
      <c r="AI242" s="47" t="str">
        <f t="shared" ca="1" si="106"/>
        <v/>
      </c>
      <c r="AJ242" s="47">
        <f t="shared" ca="1" si="107"/>
        <v>0</v>
      </c>
      <c r="AK242" s="47">
        <f t="shared" ca="1" si="113"/>
        <v>29</v>
      </c>
      <c r="AL242" s="47">
        <f t="shared" ca="1" si="108"/>
        <v>0</v>
      </c>
      <c r="AM242" s="47">
        <f t="shared" ca="1" si="114"/>
        <v>28</v>
      </c>
      <c r="AN242" s="47" t="str">
        <f ca="1">IF(OR(AG242&lt;&gt;"",AI242&lt;&gt;""),E242,"")</f>
        <v/>
      </c>
      <c r="AO242" s="47" t="str">
        <f ca="1">IF(OR(AG242&lt;&gt;"",AI242&lt;&gt;""),F242,"")</f>
        <v/>
      </c>
      <c r="AP242" s="38" t="str">
        <f ca="1">IF(OR(AG242&lt;&gt;"",AI242&lt;&gt;""),D242,"")</f>
        <v/>
      </c>
      <c r="AQ242" s="31"/>
    </row>
    <row r="243" spans="3:43" x14ac:dyDescent="0.3">
      <c r="C243" s="35">
        <f ca="1">INDIRECT($AT$3&amp;$AT$4)</f>
        <v>242</v>
      </c>
      <c r="D243" s="37">
        <f ca="1">VLOOKUP(C243,INDIRECT($AT$3&amp;$AT$5),4,FALSE)</f>
        <v>41626</v>
      </c>
      <c r="E243" s="11">
        <f ca="1">VLOOKUP(C243,INDIRECT($AU$3&amp;$AT$5),10,FALSE)</f>
        <v>666.25</v>
      </c>
      <c r="F243" s="11">
        <f ca="1">VLOOKUP(C243,INDIRECT($AT$3&amp;$AT$5),10,FALSE)</f>
        <v>798.25</v>
      </c>
      <c r="G243" s="41">
        <f t="shared" ca="1" si="88"/>
        <v>0.83463827121829004</v>
      </c>
      <c r="H243" s="41">
        <f t="shared" ca="1" si="89"/>
        <v>0.84636901551118038</v>
      </c>
      <c r="I243" s="43">
        <f t="shared" ca="1" si="90"/>
        <v>9.8966868185550345E-3</v>
      </c>
      <c r="J243" s="41">
        <f t="shared" ca="1" si="115"/>
        <v>0.85626570232973542</v>
      </c>
      <c r="K243" s="41">
        <f t="shared" ca="1" si="116"/>
        <v>0.83647232869262533</v>
      </c>
      <c r="L243" s="45" t="str">
        <f ca="1">IF(C243-1&gt;=$A$2,IF(G243&gt;J243,$A$28,IF(G243&lt;K243,$A$29,"")),"")</f>
        <v>BUY</v>
      </c>
      <c r="M243" s="48" t="str">
        <f ca="1">IF(C243-1&gt;=$A$2,IF(G243&lt;H243,$A$30,IF(G243&gt;H243,$A$31,"")),"")</f>
        <v>COVER</v>
      </c>
      <c r="N243" s="47">
        <f t="shared" ca="1" si="91"/>
        <v>1</v>
      </c>
      <c r="O243" s="47">
        <f t="shared" ca="1" si="109"/>
        <v>55</v>
      </c>
      <c r="P243" s="47">
        <f t="shared" ca="1" si="92"/>
        <v>0</v>
      </c>
      <c r="Q243" s="47">
        <f t="shared" ca="1" si="110"/>
        <v>117</v>
      </c>
      <c r="R243" s="47" t="str">
        <f t="shared" ca="1" si="93"/>
        <v>BUY</v>
      </c>
      <c r="S243" s="47" t="str">
        <f t="shared" ca="1" si="94"/>
        <v>BUY</v>
      </c>
      <c r="T243" s="47">
        <f t="shared" ca="1" si="95"/>
        <v>0</v>
      </c>
      <c r="U243" s="47">
        <f t="shared" ca="1" si="111"/>
        <v>48</v>
      </c>
      <c r="V243" s="47">
        <f t="shared" ca="1" si="96"/>
        <v>1</v>
      </c>
      <c r="W243" s="47">
        <f t="shared" ca="1" si="112"/>
        <v>115</v>
      </c>
      <c r="X243" s="47" t="str">
        <f t="shared" ca="1" si="97"/>
        <v>COVER</v>
      </c>
      <c r="Y243" s="47" t="str">
        <f t="shared" ca="1" si="98"/>
        <v>COVER</v>
      </c>
      <c r="Z243" s="47" t="str">
        <f ca="1">IF(AND(S243=$A$31,O243&lt;1),0,S243)</f>
        <v>BUY</v>
      </c>
      <c r="AA243" s="47" t="str">
        <f ca="1">IF(AND(Y243=$A$30,U243&lt;1),0,Y243)</f>
        <v>COVER</v>
      </c>
      <c r="AB243" s="47" t="str">
        <f t="shared" ca="1" si="99"/>
        <v>BUY</v>
      </c>
      <c r="AC243" s="47" t="str">
        <f t="shared" ca="1" si="100"/>
        <v/>
      </c>
      <c r="AD243" s="47" t="str">
        <f t="shared" ca="1" si="101"/>
        <v/>
      </c>
      <c r="AE243" s="47" t="str">
        <f t="shared" ca="1" si="102"/>
        <v>COVER</v>
      </c>
      <c r="AF243" s="47">
        <f t="shared" ca="1" si="103"/>
        <v>30</v>
      </c>
      <c r="AG243" s="47" t="str">
        <f t="shared" ca="1" si="104"/>
        <v>BUY</v>
      </c>
      <c r="AH243" s="47">
        <f t="shared" ca="1" si="105"/>
        <v>29</v>
      </c>
      <c r="AI243" s="47" t="str">
        <f t="shared" ca="1" si="106"/>
        <v>COVER</v>
      </c>
      <c r="AJ243" s="47">
        <f t="shared" ca="1" si="107"/>
        <v>1</v>
      </c>
      <c r="AK243" s="47">
        <f t="shared" ca="1" si="113"/>
        <v>30</v>
      </c>
      <c r="AL243" s="47">
        <f t="shared" ca="1" si="108"/>
        <v>1</v>
      </c>
      <c r="AM243" s="47">
        <f t="shared" ca="1" si="114"/>
        <v>29</v>
      </c>
      <c r="AN243" s="47">
        <f ca="1">IF(OR(AG243&lt;&gt;"",AI243&lt;&gt;""),E243,"")</f>
        <v>666.25</v>
      </c>
      <c r="AO243" s="47">
        <f ca="1">IF(OR(AG243&lt;&gt;"",AI243&lt;&gt;""),F243,"")</f>
        <v>798.25</v>
      </c>
      <c r="AP243" s="38">
        <f ca="1">IF(OR(AG243&lt;&gt;"",AI243&lt;&gt;""),D243,"")</f>
        <v>41626</v>
      </c>
      <c r="AQ243" s="31"/>
    </row>
    <row r="244" spans="3:43" x14ac:dyDescent="0.3">
      <c r="C244" s="35">
        <f ca="1">INDIRECT($AT$3&amp;$AT$4)</f>
        <v>243</v>
      </c>
      <c r="D244" s="37">
        <f ca="1">VLOOKUP(C244,INDIRECT($AT$3&amp;$AT$5),4,FALSE)</f>
        <v>41627</v>
      </c>
      <c r="E244" s="11">
        <f ca="1">VLOOKUP(C244,INDIRECT($AU$3&amp;$AT$5),10,FALSE)</f>
        <v>652.54999999999995</v>
      </c>
      <c r="F244" s="11">
        <f ca="1">VLOOKUP(C244,INDIRECT($AT$3&amp;$AT$5),10,FALSE)</f>
        <v>776.25</v>
      </c>
      <c r="G244" s="41">
        <f t="shared" ca="1" si="88"/>
        <v>0.84064412238325281</v>
      </c>
      <c r="H244" s="41">
        <f t="shared" ca="1" si="89"/>
        <v>0.84727432448042594</v>
      </c>
      <c r="I244" s="43">
        <f t="shared" ca="1" si="90"/>
        <v>8.7412780126486355E-3</v>
      </c>
      <c r="J244" s="41">
        <f t="shared" ca="1" si="115"/>
        <v>0.85601560249307462</v>
      </c>
      <c r="K244" s="41">
        <f t="shared" ca="1" si="116"/>
        <v>0.83853304646777727</v>
      </c>
      <c r="L244" s="45" t="str">
        <f ca="1">IF(C244-1&gt;=$A$2,IF(G244&gt;J244,$A$28,IF(G244&lt;K244,$A$29,"")),"")</f>
        <v/>
      </c>
      <c r="M244" s="48" t="str">
        <f ca="1">IF(C244-1&gt;=$A$2,IF(G244&lt;H244,$A$30,IF(G244&gt;H244,$A$31,"")),"")</f>
        <v>COVER</v>
      </c>
      <c r="N244" s="47">
        <f t="shared" ca="1" si="91"/>
        <v>0</v>
      </c>
      <c r="O244" s="47">
        <f t="shared" ca="1" si="109"/>
        <v>55</v>
      </c>
      <c r="P244" s="47">
        <f t="shared" ca="1" si="92"/>
        <v>0</v>
      </c>
      <c r="Q244" s="47">
        <f t="shared" ca="1" si="110"/>
        <v>117</v>
      </c>
      <c r="R244" s="47" t="str">
        <f t="shared" ca="1" si="93"/>
        <v>BUY</v>
      </c>
      <c r="S244" s="47">
        <f t="shared" ca="1" si="94"/>
        <v>0</v>
      </c>
      <c r="T244" s="47">
        <f t="shared" ca="1" si="95"/>
        <v>0</v>
      </c>
      <c r="U244" s="47">
        <f t="shared" ca="1" si="111"/>
        <v>48</v>
      </c>
      <c r="V244" s="47">
        <f t="shared" ca="1" si="96"/>
        <v>1</v>
      </c>
      <c r="W244" s="47">
        <f t="shared" ca="1" si="112"/>
        <v>116</v>
      </c>
      <c r="X244" s="47" t="str">
        <f t="shared" ca="1" si="97"/>
        <v>COVER</v>
      </c>
      <c r="Y244" s="47">
        <f t="shared" ca="1" si="98"/>
        <v>0</v>
      </c>
      <c r="Z244" s="47">
        <f ca="1">IF(AND(S244=$A$31,O244&lt;1),0,S244)</f>
        <v>0</v>
      </c>
      <c r="AA244" s="47">
        <f ca="1">IF(AND(Y244=$A$30,U244&lt;1),0,Y244)</f>
        <v>0</v>
      </c>
      <c r="AB244" s="47" t="str">
        <f t="shared" ca="1" si="99"/>
        <v/>
      </c>
      <c r="AC244" s="47" t="str">
        <f t="shared" ca="1" si="100"/>
        <v/>
      </c>
      <c r="AD244" s="47" t="str">
        <f t="shared" ca="1" si="101"/>
        <v/>
      </c>
      <c r="AE244" s="47" t="str">
        <f t="shared" ca="1" si="102"/>
        <v/>
      </c>
      <c r="AF244" s="47" t="str">
        <f t="shared" ca="1" si="103"/>
        <v/>
      </c>
      <c r="AG244" s="47" t="str">
        <f t="shared" ca="1" si="104"/>
        <v/>
      </c>
      <c r="AH244" s="47" t="str">
        <f t="shared" ca="1" si="105"/>
        <v/>
      </c>
      <c r="AI244" s="47" t="str">
        <f t="shared" ca="1" si="106"/>
        <v/>
      </c>
      <c r="AJ244" s="47">
        <f t="shared" ca="1" si="107"/>
        <v>0</v>
      </c>
      <c r="AK244" s="47">
        <f t="shared" ca="1" si="113"/>
        <v>30</v>
      </c>
      <c r="AL244" s="47">
        <f t="shared" ca="1" si="108"/>
        <v>0</v>
      </c>
      <c r="AM244" s="47">
        <f t="shared" ca="1" si="114"/>
        <v>29</v>
      </c>
      <c r="AN244" s="47" t="str">
        <f ca="1">IF(OR(AG244&lt;&gt;"",AI244&lt;&gt;""),E244,"")</f>
        <v/>
      </c>
      <c r="AO244" s="47" t="str">
        <f ca="1">IF(OR(AG244&lt;&gt;"",AI244&lt;&gt;""),F244,"")</f>
        <v/>
      </c>
      <c r="AP244" s="38" t="str">
        <f ca="1">IF(OR(AG244&lt;&gt;"",AI244&lt;&gt;""),D244,"")</f>
        <v/>
      </c>
      <c r="AQ244" s="31"/>
    </row>
    <row r="245" spans="3:43" x14ac:dyDescent="0.3">
      <c r="C245" s="35">
        <f ca="1">INDIRECT($AT$3&amp;$AT$4)</f>
        <v>244</v>
      </c>
      <c r="D245" s="38">
        <f ca="1">VLOOKUP(C245,INDIRECT($AT$3&amp;$AT$5),4,FALSE)</f>
        <v>41628</v>
      </c>
      <c r="E245" s="40">
        <f ca="1">VLOOKUP(C245,INDIRECT($AU$3&amp;$AT$5),10,FALSE)</f>
        <v>664.6</v>
      </c>
      <c r="F245" s="11">
        <f ca="1">VLOOKUP(C245,INDIRECT($AT$3&amp;$AT$5),10,FALSE)</f>
        <v>801.85</v>
      </c>
      <c r="G245" s="41">
        <f t="shared" ca="1" si="88"/>
        <v>0.82883332294069967</v>
      </c>
      <c r="H245" s="41">
        <f t="shared" ca="1" si="89"/>
        <v>0.84626211145959584</v>
      </c>
      <c r="I245" s="43">
        <f t="shared" ca="1" si="90"/>
        <v>1.0264884245782056E-2</v>
      </c>
      <c r="J245" s="41">
        <f t="shared" ca="1" si="115"/>
        <v>0.85652699570537794</v>
      </c>
      <c r="K245" s="41">
        <f t="shared" ca="1" si="116"/>
        <v>0.83599722721381375</v>
      </c>
      <c r="L245" s="45" t="str">
        <f ca="1">IF(C245-1&gt;=$A$2,IF(G245&gt;J245,$A$28,IF(G245&lt;K245,$A$29,"")),"")</f>
        <v>BUY</v>
      </c>
      <c r="M245" s="48" t="str">
        <f ca="1">IF(C245-1&gt;=$A$2,IF(G245&lt;H245,$A$30,IF(G245&gt;H245,$A$31,"")),"")</f>
        <v>COVER</v>
      </c>
      <c r="N245" s="47">
        <f t="shared" ca="1" si="91"/>
        <v>1</v>
      </c>
      <c r="O245" s="47">
        <f t="shared" ca="1" si="109"/>
        <v>56</v>
      </c>
      <c r="P245" s="47">
        <f t="shared" ca="1" si="92"/>
        <v>0</v>
      </c>
      <c r="Q245" s="47">
        <f t="shared" ca="1" si="110"/>
        <v>117</v>
      </c>
      <c r="R245" s="47" t="str">
        <f t="shared" ca="1" si="93"/>
        <v>BUY</v>
      </c>
      <c r="S245" s="47">
        <f t="shared" ca="1" si="94"/>
        <v>0</v>
      </c>
      <c r="T245" s="47">
        <f t="shared" ca="1" si="95"/>
        <v>0</v>
      </c>
      <c r="U245" s="47">
        <f t="shared" ca="1" si="111"/>
        <v>48</v>
      </c>
      <c r="V245" s="47">
        <f t="shared" ca="1" si="96"/>
        <v>1</v>
      </c>
      <c r="W245" s="47">
        <f t="shared" ca="1" si="112"/>
        <v>117</v>
      </c>
      <c r="X245" s="47" t="str">
        <f t="shared" ca="1" si="97"/>
        <v>COVER</v>
      </c>
      <c r="Y245" s="47">
        <f t="shared" ca="1" si="98"/>
        <v>0</v>
      </c>
      <c r="Z245" s="47">
        <f ca="1">IF(AND(S245=$A$31,O245&lt;1),0,S245)</f>
        <v>0</v>
      </c>
      <c r="AA245" s="47">
        <f ca="1">IF(AND(Y245=$A$30,U245&lt;1),0,Y245)</f>
        <v>0</v>
      </c>
      <c r="AB245" s="47" t="str">
        <f t="shared" ca="1" si="99"/>
        <v/>
      </c>
      <c r="AC245" s="47" t="str">
        <f t="shared" ca="1" si="100"/>
        <v/>
      </c>
      <c r="AD245" s="47" t="str">
        <f t="shared" ca="1" si="101"/>
        <v/>
      </c>
      <c r="AE245" s="47" t="str">
        <f t="shared" ca="1" si="102"/>
        <v/>
      </c>
      <c r="AF245" s="47" t="str">
        <f t="shared" ca="1" si="103"/>
        <v/>
      </c>
      <c r="AG245" s="47" t="str">
        <f t="shared" ca="1" si="104"/>
        <v/>
      </c>
      <c r="AH245" s="47" t="str">
        <f t="shared" ca="1" si="105"/>
        <v/>
      </c>
      <c r="AI245" s="47" t="str">
        <f t="shared" ca="1" si="106"/>
        <v/>
      </c>
      <c r="AJ245" s="47">
        <f t="shared" ca="1" si="107"/>
        <v>0</v>
      </c>
      <c r="AK245" s="47">
        <f t="shared" ca="1" si="113"/>
        <v>30</v>
      </c>
      <c r="AL245" s="47">
        <f t="shared" ca="1" si="108"/>
        <v>0</v>
      </c>
      <c r="AM245" s="47">
        <f t="shared" ca="1" si="114"/>
        <v>29</v>
      </c>
      <c r="AN245" s="47" t="str">
        <f ca="1">IF(OR(AG245&lt;&gt;"",AI245&lt;&gt;""),E245,"")</f>
        <v/>
      </c>
      <c r="AO245" s="47" t="str">
        <f ca="1">IF(OR(AG245&lt;&gt;"",AI245&lt;&gt;""),F245,"")</f>
        <v/>
      </c>
      <c r="AP245" s="38" t="str">
        <f ca="1">IF(OR(AG245&lt;&gt;"",AI245&lt;&gt;""),D245,"")</f>
        <v/>
      </c>
      <c r="AQ245" s="31"/>
    </row>
    <row r="246" spans="3:43" x14ac:dyDescent="0.3">
      <c r="C246" s="35">
        <f ca="1">INDIRECT($AT$3&amp;$AT$4)</f>
        <v>245</v>
      </c>
      <c r="D246" s="37">
        <f ca="1">VLOOKUP(C246,INDIRECT($AT$3&amp;$AT$5),4,FALSE)</f>
        <v>41631</v>
      </c>
      <c r="E246" s="11">
        <f ca="1">VLOOKUP(C246,INDIRECT($AU$3&amp;$AT$5),10,FALSE)</f>
        <v>664.45</v>
      </c>
      <c r="F246" s="11">
        <f ca="1">VLOOKUP(C246,INDIRECT($AT$3&amp;$AT$5),10,FALSE)</f>
        <v>789.8</v>
      </c>
      <c r="G246" s="41">
        <f t="shared" ca="1" si="88"/>
        <v>0.8412889339073184</v>
      </c>
      <c r="H246" s="41">
        <f t="shared" ca="1" si="89"/>
        <v>0.84543368777715688</v>
      </c>
      <c r="I246" s="43">
        <f t="shared" ca="1" si="90"/>
        <v>1.0302195886209712E-2</v>
      </c>
      <c r="J246" s="41">
        <f t="shared" ca="1" si="115"/>
        <v>0.85573588366336661</v>
      </c>
      <c r="K246" s="41">
        <f t="shared" ca="1" si="116"/>
        <v>0.83513149189094715</v>
      </c>
      <c r="L246" s="45" t="str">
        <f ca="1">IF(C246-1&gt;=$A$2,IF(G246&gt;J246,$A$28,IF(G246&lt;K246,$A$29,"")),"")</f>
        <v/>
      </c>
      <c r="M246" s="48" t="str">
        <f ca="1">IF(C246-1&gt;=$A$2,IF(G246&lt;H246,$A$30,IF(G246&gt;H246,$A$31,"")),"")</f>
        <v>COVER</v>
      </c>
      <c r="N246" s="47">
        <f t="shared" ca="1" si="91"/>
        <v>0</v>
      </c>
      <c r="O246" s="47">
        <f t="shared" ca="1" si="109"/>
        <v>56</v>
      </c>
      <c r="P246" s="47">
        <f t="shared" ca="1" si="92"/>
        <v>0</v>
      </c>
      <c r="Q246" s="47">
        <f t="shared" ca="1" si="110"/>
        <v>117</v>
      </c>
      <c r="R246" s="47" t="str">
        <f t="shared" ca="1" si="93"/>
        <v>BUY</v>
      </c>
      <c r="S246" s="47">
        <f t="shared" ca="1" si="94"/>
        <v>0</v>
      </c>
      <c r="T246" s="47">
        <f t="shared" ca="1" si="95"/>
        <v>0</v>
      </c>
      <c r="U246" s="47">
        <f t="shared" ca="1" si="111"/>
        <v>48</v>
      </c>
      <c r="V246" s="47">
        <f t="shared" ca="1" si="96"/>
        <v>1</v>
      </c>
      <c r="W246" s="47">
        <f t="shared" ca="1" si="112"/>
        <v>118</v>
      </c>
      <c r="X246" s="47" t="str">
        <f t="shared" ca="1" si="97"/>
        <v>COVER</v>
      </c>
      <c r="Y246" s="47">
        <f t="shared" ca="1" si="98"/>
        <v>0</v>
      </c>
      <c r="Z246" s="47">
        <f ca="1">IF(AND(S246=$A$31,O246&lt;1),0,S246)</f>
        <v>0</v>
      </c>
      <c r="AA246" s="47">
        <f ca="1">IF(AND(Y246=$A$30,U246&lt;1),0,Y246)</f>
        <v>0</v>
      </c>
      <c r="AB246" s="47" t="str">
        <f t="shared" ca="1" si="99"/>
        <v/>
      </c>
      <c r="AC246" s="47" t="str">
        <f t="shared" ca="1" si="100"/>
        <v/>
      </c>
      <c r="AD246" s="47" t="str">
        <f t="shared" ca="1" si="101"/>
        <v/>
      </c>
      <c r="AE246" s="47" t="str">
        <f t="shared" ca="1" si="102"/>
        <v/>
      </c>
      <c r="AF246" s="47" t="str">
        <f t="shared" ca="1" si="103"/>
        <v/>
      </c>
      <c r="AG246" s="47" t="str">
        <f t="shared" ca="1" si="104"/>
        <v/>
      </c>
      <c r="AH246" s="47" t="str">
        <f t="shared" ca="1" si="105"/>
        <v/>
      </c>
      <c r="AI246" s="47" t="str">
        <f t="shared" ca="1" si="106"/>
        <v/>
      </c>
      <c r="AJ246" s="47">
        <f t="shared" ca="1" si="107"/>
        <v>0</v>
      </c>
      <c r="AK246" s="47">
        <f t="shared" ca="1" si="113"/>
        <v>30</v>
      </c>
      <c r="AL246" s="47">
        <f t="shared" ca="1" si="108"/>
        <v>0</v>
      </c>
      <c r="AM246" s="47">
        <f t="shared" ca="1" si="114"/>
        <v>29</v>
      </c>
      <c r="AN246" s="47" t="str">
        <f ca="1">IF(OR(AG246&lt;&gt;"",AI246&lt;&gt;""),E246,"")</f>
        <v/>
      </c>
      <c r="AO246" s="47" t="str">
        <f ca="1">IF(OR(AG246&lt;&gt;"",AI246&lt;&gt;""),F246,"")</f>
        <v/>
      </c>
      <c r="AP246" s="38" t="str">
        <f ca="1">IF(OR(AG246&lt;&gt;"",AI246&lt;&gt;""),D246,"")</f>
        <v/>
      </c>
      <c r="AQ246" s="31"/>
    </row>
    <row r="247" spans="3:43" x14ac:dyDescent="0.3">
      <c r="C247" s="35">
        <f ca="1">INDIRECT($AT$3&amp;$AT$4)</f>
        <v>246</v>
      </c>
      <c r="D247" s="37">
        <f ca="1">VLOOKUP(C247,INDIRECT($AT$3&amp;$AT$5),4,FALSE)</f>
        <v>41632</v>
      </c>
      <c r="E247" s="11">
        <f ca="1">VLOOKUP(C247,INDIRECT($AU$3&amp;$AT$5),10,FALSE)</f>
        <v>657.3</v>
      </c>
      <c r="F247" s="11">
        <f ca="1">VLOOKUP(C247,INDIRECT($AT$3&amp;$AT$5),10,FALSE)</f>
        <v>779.9</v>
      </c>
      <c r="G247" s="41">
        <f t="shared" ca="1" si="88"/>
        <v>0.84280035902038719</v>
      </c>
      <c r="H247" s="41">
        <f t="shared" ca="1" si="89"/>
        <v>0.84358973579366503</v>
      </c>
      <c r="I247" s="43">
        <f t="shared" ca="1" si="90"/>
        <v>8.6814893465512865E-3</v>
      </c>
      <c r="J247" s="41">
        <f t="shared" ca="1" si="115"/>
        <v>0.85227122514021636</v>
      </c>
      <c r="K247" s="41">
        <f t="shared" ca="1" si="116"/>
        <v>0.8349082464471137</v>
      </c>
      <c r="L247" s="45" t="str">
        <f ca="1">IF(C247-1&gt;=$A$2,IF(G247&gt;J247,$A$28,IF(G247&lt;K247,$A$29,"")),"")</f>
        <v/>
      </c>
      <c r="M247" s="48" t="str">
        <f ca="1">IF(C247-1&gt;=$A$2,IF(G247&lt;H247,$A$30,IF(G247&gt;H247,$A$31,"")),"")</f>
        <v>COVER</v>
      </c>
      <c r="N247" s="47">
        <f t="shared" ca="1" si="91"/>
        <v>0</v>
      </c>
      <c r="O247" s="47">
        <f t="shared" ca="1" si="109"/>
        <v>56</v>
      </c>
      <c r="P247" s="47">
        <f t="shared" ca="1" si="92"/>
        <v>0</v>
      </c>
      <c r="Q247" s="47">
        <f t="shared" ca="1" si="110"/>
        <v>117</v>
      </c>
      <c r="R247" s="47" t="str">
        <f t="shared" ca="1" si="93"/>
        <v>BUY</v>
      </c>
      <c r="S247" s="47">
        <f t="shared" ca="1" si="94"/>
        <v>0</v>
      </c>
      <c r="T247" s="47">
        <f t="shared" ca="1" si="95"/>
        <v>0</v>
      </c>
      <c r="U247" s="47">
        <f t="shared" ca="1" si="111"/>
        <v>48</v>
      </c>
      <c r="V247" s="47">
        <f t="shared" ca="1" si="96"/>
        <v>1</v>
      </c>
      <c r="W247" s="47">
        <f t="shared" ca="1" si="112"/>
        <v>119</v>
      </c>
      <c r="X247" s="47" t="str">
        <f t="shared" ca="1" si="97"/>
        <v>COVER</v>
      </c>
      <c r="Y247" s="47">
        <f t="shared" ca="1" si="98"/>
        <v>0</v>
      </c>
      <c r="Z247" s="47">
        <f ca="1">IF(AND(S247=$A$31,O247&lt;1),0,S247)</f>
        <v>0</v>
      </c>
      <c r="AA247" s="47">
        <f ca="1">IF(AND(Y247=$A$30,U247&lt;1),0,Y247)</f>
        <v>0</v>
      </c>
      <c r="AB247" s="47" t="str">
        <f t="shared" ca="1" si="99"/>
        <v/>
      </c>
      <c r="AC247" s="47" t="str">
        <f t="shared" ca="1" si="100"/>
        <v/>
      </c>
      <c r="AD247" s="47" t="str">
        <f t="shared" ca="1" si="101"/>
        <v/>
      </c>
      <c r="AE247" s="47" t="str">
        <f t="shared" ca="1" si="102"/>
        <v/>
      </c>
      <c r="AF247" s="47" t="str">
        <f t="shared" ca="1" si="103"/>
        <v/>
      </c>
      <c r="AG247" s="47" t="str">
        <f t="shared" ca="1" si="104"/>
        <v/>
      </c>
      <c r="AH247" s="47" t="str">
        <f t="shared" ca="1" si="105"/>
        <v/>
      </c>
      <c r="AI247" s="47" t="str">
        <f t="shared" ca="1" si="106"/>
        <v/>
      </c>
      <c r="AJ247" s="47">
        <f t="shared" ca="1" si="107"/>
        <v>0</v>
      </c>
      <c r="AK247" s="47">
        <f t="shared" ca="1" si="113"/>
        <v>30</v>
      </c>
      <c r="AL247" s="47">
        <f t="shared" ca="1" si="108"/>
        <v>0</v>
      </c>
      <c r="AM247" s="47">
        <f t="shared" ca="1" si="114"/>
        <v>29</v>
      </c>
      <c r="AN247" s="47" t="str">
        <f ca="1">IF(OR(AG247&lt;&gt;"",AI247&lt;&gt;""),E247,"")</f>
        <v/>
      </c>
      <c r="AO247" s="47" t="str">
        <f ca="1">IF(OR(AG247&lt;&gt;"",AI247&lt;&gt;""),F247,"")</f>
        <v/>
      </c>
      <c r="AP247" s="38" t="str">
        <f ca="1">IF(OR(AG247&lt;&gt;"",AI247&lt;&gt;""),D247,"")</f>
        <v/>
      </c>
      <c r="AQ247" s="31"/>
    </row>
    <row r="248" spans="3:43" x14ac:dyDescent="0.3">
      <c r="C248" s="35">
        <f ca="1">INDIRECT($AT$3&amp;$AT$4)</f>
        <v>247</v>
      </c>
      <c r="D248" s="37">
        <f ca="1">VLOOKUP(C248,INDIRECT($AT$3&amp;$AT$5),4,FALSE)</f>
        <v>41634</v>
      </c>
      <c r="E248" s="11">
        <f ca="1">VLOOKUP(C248,INDIRECT($AU$3&amp;$AT$5),10,FALSE)</f>
        <v>669.05</v>
      </c>
      <c r="F248" s="11">
        <f ca="1">VLOOKUP(C248,INDIRECT($AT$3&amp;$AT$5),10,FALSE)</f>
        <v>779.3</v>
      </c>
      <c r="G248" s="41">
        <f t="shared" ca="1" si="88"/>
        <v>0.85852688310021819</v>
      </c>
      <c r="H248" s="41">
        <f t="shared" ca="1" si="89"/>
        <v>0.84443264654318817</v>
      </c>
      <c r="I248" s="43">
        <f t="shared" ca="1" si="90"/>
        <v>9.7295261825016029E-3</v>
      </c>
      <c r="J248" s="41">
        <f t="shared" ca="1" si="115"/>
        <v>0.85416217272568973</v>
      </c>
      <c r="K248" s="41">
        <f t="shared" ca="1" si="116"/>
        <v>0.83470312036068661</v>
      </c>
      <c r="L248" s="45" t="str">
        <f ca="1">IF(C248-1&gt;=$A$2,IF(G248&gt;J248,$A$28,IF(G248&lt;K248,$A$29,"")),"")</f>
        <v>SHORT</v>
      </c>
      <c r="M248" s="48" t="str">
        <f ca="1">IF(C248-1&gt;=$A$2,IF(G248&lt;H248,$A$30,IF(G248&gt;H248,$A$31,"")),"")</f>
        <v>SELL</v>
      </c>
      <c r="N248" s="47">
        <f t="shared" ca="1" si="91"/>
        <v>0</v>
      </c>
      <c r="O248" s="47">
        <f t="shared" ca="1" si="109"/>
        <v>56</v>
      </c>
      <c r="P248" s="47">
        <f t="shared" ca="1" si="92"/>
        <v>1</v>
      </c>
      <c r="Q248" s="47">
        <f t="shared" ca="1" si="110"/>
        <v>118</v>
      </c>
      <c r="R248" s="47" t="str">
        <f t="shared" ca="1" si="93"/>
        <v>SELL</v>
      </c>
      <c r="S248" s="47" t="str">
        <f t="shared" ca="1" si="94"/>
        <v>SELL</v>
      </c>
      <c r="T248" s="47">
        <f t="shared" ca="1" si="95"/>
        <v>1</v>
      </c>
      <c r="U248" s="47">
        <f t="shared" ca="1" si="111"/>
        <v>49</v>
      </c>
      <c r="V248" s="47">
        <f t="shared" ca="1" si="96"/>
        <v>0</v>
      </c>
      <c r="W248" s="47">
        <f t="shared" ca="1" si="112"/>
        <v>119</v>
      </c>
      <c r="X248" s="47" t="str">
        <f t="shared" ca="1" si="97"/>
        <v>SHORT</v>
      </c>
      <c r="Y248" s="47" t="str">
        <f t="shared" ca="1" si="98"/>
        <v>SHORT</v>
      </c>
      <c r="Z248" s="47" t="str">
        <f ca="1">IF(AND(S248=$A$31,O248&lt;1),0,S248)</f>
        <v>SELL</v>
      </c>
      <c r="AA248" s="47" t="str">
        <f ca="1">IF(AND(Y248=$A$30,U248&lt;1),0,Y248)</f>
        <v>SHORT</v>
      </c>
      <c r="AB248" s="47" t="str">
        <f t="shared" ca="1" si="99"/>
        <v/>
      </c>
      <c r="AC248" s="47" t="str">
        <f t="shared" ca="1" si="100"/>
        <v>SELL</v>
      </c>
      <c r="AD248" s="47" t="str">
        <f t="shared" ca="1" si="101"/>
        <v>SHORT</v>
      </c>
      <c r="AE248" s="47" t="str">
        <f t="shared" ca="1" si="102"/>
        <v/>
      </c>
      <c r="AF248" s="47">
        <f t="shared" ca="1" si="103"/>
        <v>31</v>
      </c>
      <c r="AG248" s="47" t="str">
        <f t="shared" ca="1" si="104"/>
        <v>SHORT</v>
      </c>
      <c r="AH248" s="47">
        <f t="shared" ca="1" si="105"/>
        <v>30</v>
      </c>
      <c r="AI248" s="47" t="str">
        <f t="shared" ca="1" si="106"/>
        <v>SELL</v>
      </c>
      <c r="AJ248" s="47">
        <f t="shared" ca="1" si="107"/>
        <v>1</v>
      </c>
      <c r="AK248" s="47">
        <f t="shared" ca="1" si="113"/>
        <v>31</v>
      </c>
      <c r="AL248" s="47">
        <f t="shared" ca="1" si="108"/>
        <v>1</v>
      </c>
      <c r="AM248" s="47">
        <f t="shared" ca="1" si="114"/>
        <v>30</v>
      </c>
      <c r="AN248" s="47">
        <f ca="1">IF(OR(AG248&lt;&gt;"",AI248&lt;&gt;""),E248,"")</f>
        <v>669.05</v>
      </c>
      <c r="AO248" s="47">
        <f ca="1">IF(OR(AG248&lt;&gt;"",AI248&lt;&gt;""),F248,"")</f>
        <v>779.3</v>
      </c>
      <c r="AP248" s="38">
        <f ca="1">IF(OR(AG248&lt;&gt;"",AI248&lt;&gt;""),D248,"")</f>
        <v>41634</v>
      </c>
      <c r="AQ248" s="31"/>
    </row>
    <row r="249" spans="3:43" x14ac:dyDescent="0.3">
      <c r="C249" s="35">
        <f ca="1">INDIRECT($AT$3&amp;$AT$4)</f>
        <v>248</v>
      </c>
      <c r="D249" s="37">
        <f ca="1">VLOOKUP(C249,INDIRECT($AT$3&amp;$AT$5),4,FALSE)</f>
        <v>41635</v>
      </c>
      <c r="E249" s="11">
        <f ca="1">VLOOKUP(C249,INDIRECT($AU$3&amp;$AT$5),10,FALSE)</f>
        <v>669.65</v>
      </c>
      <c r="F249" s="11">
        <f ca="1">VLOOKUP(C249,INDIRECT($AT$3&amp;$AT$5),10,FALSE)</f>
        <v>788.4</v>
      </c>
      <c r="G249" s="41">
        <f t="shared" ca="1" si="88"/>
        <v>0.84937848807711824</v>
      </c>
      <c r="H249" s="41">
        <f t="shared" ca="1" si="89"/>
        <v>0.8453025347728722</v>
      </c>
      <c r="I249" s="43">
        <f t="shared" ca="1" si="90"/>
        <v>9.7455522380046778E-3</v>
      </c>
      <c r="J249" s="41">
        <f t="shared" ca="1" si="115"/>
        <v>0.85504808701087687</v>
      </c>
      <c r="K249" s="41">
        <f t="shared" ca="1" si="116"/>
        <v>0.83555698253486754</v>
      </c>
      <c r="L249" s="45" t="str">
        <f ca="1">IF(C249-1&gt;=$A$2,IF(G249&gt;J249,$A$28,IF(G249&lt;K249,$A$29,"")),"")</f>
        <v/>
      </c>
      <c r="M249" s="48" t="str">
        <f ca="1">IF(C249-1&gt;=$A$2,IF(G249&lt;H249,$A$30,IF(G249&gt;H249,$A$31,"")),"")</f>
        <v>SELL</v>
      </c>
      <c r="N249" s="47">
        <f t="shared" ca="1" si="91"/>
        <v>0</v>
      </c>
      <c r="O249" s="47">
        <f t="shared" ca="1" si="109"/>
        <v>56</v>
      </c>
      <c r="P249" s="47">
        <f t="shared" ca="1" si="92"/>
        <v>1</v>
      </c>
      <c r="Q249" s="47">
        <f t="shared" ca="1" si="110"/>
        <v>119</v>
      </c>
      <c r="R249" s="47" t="str">
        <f t="shared" ca="1" si="93"/>
        <v>SELL</v>
      </c>
      <c r="S249" s="47">
        <f t="shared" ca="1" si="94"/>
        <v>0</v>
      </c>
      <c r="T249" s="47">
        <f t="shared" ca="1" si="95"/>
        <v>0</v>
      </c>
      <c r="U249" s="47">
        <f t="shared" ca="1" si="111"/>
        <v>49</v>
      </c>
      <c r="V249" s="47">
        <f t="shared" ca="1" si="96"/>
        <v>0</v>
      </c>
      <c r="W249" s="47">
        <f t="shared" ca="1" si="112"/>
        <v>119</v>
      </c>
      <c r="X249" s="47" t="str">
        <f t="shared" ca="1" si="97"/>
        <v>SHORT</v>
      </c>
      <c r="Y249" s="47">
        <f t="shared" ca="1" si="98"/>
        <v>0</v>
      </c>
      <c r="Z249" s="47">
        <f ca="1">IF(AND(S249=$A$31,O249&lt;1),0,S249)</f>
        <v>0</v>
      </c>
      <c r="AA249" s="47">
        <f ca="1">IF(AND(Y249=$A$30,U249&lt;1),0,Y249)</f>
        <v>0</v>
      </c>
      <c r="AB249" s="47" t="str">
        <f t="shared" ca="1" si="99"/>
        <v/>
      </c>
      <c r="AC249" s="47" t="str">
        <f t="shared" ca="1" si="100"/>
        <v/>
      </c>
      <c r="AD249" s="47" t="str">
        <f t="shared" ca="1" si="101"/>
        <v/>
      </c>
      <c r="AE249" s="47" t="str">
        <f t="shared" ca="1" si="102"/>
        <v/>
      </c>
      <c r="AF249" s="47" t="str">
        <f t="shared" ca="1" si="103"/>
        <v/>
      </c>
      <c r="AG249" s="47" t="str">
        <f t="shared" ca="1" si="104"/>
        <v/>
      </c>
      <c r="AH249" s="47" t="str">
        <f t="shared" ca="1" si="105"/>
        <v/>
      </c>
      <c r="AI249" s="47" t="str">
        <f t="shared" ca="1" si="106"/>
        <v/>
      </c>
      <c r="AJ249" s="47">
        <f t="shared" ca="1" si="107"/>
        <v>0</v>
      </c>
      <c r="AK249" s="47">
        <f t="shared" ca="1" si="113"/>
        <v>31</v>
      </c>
      <c r="AL249" s="47">
        <f t="shared" ca="1" si="108"/>
        <v>0</v>
      </c>
      <c r="AM249" s="47">
        <f t="shared" ca="1" si="114"/>
        <v>30</v>
      </c>
      <c r="AN249" s="47" t="str">
        <f ca="1">IF(OR(AG249&lt;&gt;"",AI249&lt;&gt;""),E249,"")</f>
        <v/>
      </c>
      <c r="AO249" s="47" t="str">
        <f ca="1">IF(OR(AG249&lt;&gt;"",AI249&lt;&gt;""),F249,"")</f>
        <v/>
      </c>
      <c r="AP249" s="38" t="str">
        <f ca="1">IF(OR(AG249&lt;&gt;"",AI249&lt;&gt;""),D249,"")</f>
        <v/>
      </c>
      <c r="AQ249" s="31"/>
    </row>
    <row r="250" spans="3:43" x14ac:dyDescent="0.3">
      <c r="C250" s="35">
        <f ca="1">INDIRECT($AT$3&amp;$AT$4)</f>
        <v>249</v>
      </c>
      <c r="D250" s="37">
        <f ca="1">VLOOKUP(C250,INDIRECT($AT$3&amp;$AT$5),4,FALSE)</f>
        <v>41638</v>
      </c>
      <c r="E250" s="11">
        <f ca="1">VLOOKUP(C250,INDIRECT($AU$3&amp;$AT$5),10,FALSE)</f>
        <v>669.5</v>
      </c>
      <c r="F250" s="11">
        <f ca="1">VLOOKUP(C250,INDIRECT($AT$3&amp;$AT$5),10,FALSE)</f>
        <v>795.65</v>
      </c>
      <c r="G250" s="41">
        <f t="shared" ca="1" si="88"/>
        <v>0.84145038647646586</v>
      </c>
      <c r="H250" s="41">
        <f t="shared" ca="1" si="89"/>
        <v>0.84393071670262088</v>
      </c>
      <c r="I250" s="43">
        <f t="shared" ca="1" si="90"/>
        <v>9.1497644091928249E-3</v>
      </c>
      <c r="J250" s="41">
        <f t="shared" ca="1" si="115"/>
        <v>0.85308048111181367</v>
      </c>
      <c r="K250" s="41">
        <f t="shared" ca="1" si="116"/>
        <v>0.83478095229342808</v>
      </c>
      <c r="L250" s="45" t="str">
        <f ca="1">IF(C250-1&gt;=$A$2,IF(G250&gt;J250,$A$28,IF(G250&lt;K250,$A$29,"")),"")</f>
        <v/>
      </c>
      <c r="M250" s="48" t="str">
        <f ca="1">IF(C250-1&gt;=$A$2,IF(G250&lt;H250,$A$30,IF(G250&gt;H250,$A$31,"")),"")</f>
        <v>COVER</v>
      </c>
      <c r="N250" s="47">
        <f t="shared" ca="1" si="91"/>
        <v>0</v>
      </c>
      <c r="O250" s="47">
        <f t="shared" ca="1" si="109"/>
        <v>56</v>
      </c>
      <c r="P250" s="47">
        <f t="shared" ca="1" si="92"/>
        <v>0</v>
      </c>
      <c r="Q250" s="47">
        <f t="shared" ca="1" si="110"/>
        <v>119</v>
      </c>
      <c r="R250" s="47" t="str">
        <f t="shared" ca="1" si="93"/>
        <v>SELL</v>
      </c>
      <c r="S250" s="47">
        <f t="shared" ca="1" si="94"/>
        <v>0</v>
      </c>
      <c r="T250" s="47">
        <f t="shared" ca="1" si="95"/>
        <v>0</v>
      </c>
      <c r="U250" s="47">
        <f t="shared" ca="1" si="111"/>
        <v>49</v>
      </c>
      <c r="V250" s="47">
        <f t="shared" ca="1" si="96"/>
        <v>1</v>
      </c>
      <c r="W250" s="47">
        <f t="shared" ca="1" si="112"/>
        <v>120</v>
      </c>
      <c r="X250" s="47" t="str">
        <f t="shared" ca="1" si="97"/>
        <v>COVER</v>
      </c>
      <c r="Y250" s="47" t="str">
        <f t="shared" ca="1" si="98"/>
        <v>COVER</v>
      </c>
      <c r="Z250" s="47">
        <f ca="1">IF(AND(S250=$A$31,O250&lt;1),0,S250)</f>
        <v>0</v>
      </c>
      <c r="AA250" s="47" t="str">
        <f ca="1">IF(AND(Y250=$A$30,U250&lt;1),0,Y250)</f>
        <v>COVER</v>
      </c>
      <c r="AB250" s="47" t="str">
        <f t="shared" ca="1" si="99"/>
        <v/>
      </c>
      <c r="AC250" s="47" t="str">
        <f t="shared" ca="1" si="100"/>
        <v/>
      </c>
      <c r="AD250" s="47" t="str">
        <f t="shared" ca="1" si="101"/>
        <v/>
      </c>
      <c r="AE250" s="47" t="str">
        <f t="shared" ca="1" si="102"/>
        <v>COVER</v>
      </c>
      <c r="AF250" s="47" t="str">
        <f t="shared" ca="1" si="103"/>
        <v/>
      </c>
      <c r="AG250" s="47" t="str">
        <f t="shared" ca="1" si="104"/>
        <v/>
      </c>
      <c r="AH250" s="47">
        <f t="shared" ca="1" si="105"/>
        <v>31</v>
      </c>
      <c r="AI250" s="47" t="str">
        <f t="shared" ca="1" si="106"/>
        <v>COVER</v>
      </c>
      <c r="AJ250" s="47">
        <f t="shared" ca="1" si="107"/>
        <v>0</v>
      </c>
      <c r="AK250" s="47">
        <f t="shared" ca="1" si="113"/>
        <v>31</v>
      </c>
      <c r="AL250" s="47">
        <f t="shared" ca="1" si="108"/>
        <v>1</v>
      </c>
      <c r="AM250" s="47">
        <f t="shared" ca="1" si="114"/>
        <v>31</v>
      </c>
      <c r="AN250" s="47">
        <f ca="1">IF(OR(AG250&lt;&gt;"",AI250&lt;&gt;""),E250,"")</f>
        <v>669.5</v>
      </c>
      <c r="AO250" s="47">
        <f ca="1">IF(OR(AG250&lt;&gt;"",AI250&lt;&gt;""),F250,"")</f>
        <v>795.65</v>
      </c>
      <c r="AP250" s="38">
        <f ca="1">IF(OR(AG250&lt;&gt;"",AI250&lt;&gt;""),D250,"")</f>
        <v>41638</v>
      </c>
      <c r="AQ250" s="31"/>
    </row>
    <row r="251" spans="3:43" x14ac:dyDescent="0.3">
      <c r="C251" s="36">
        <f ca="1">INDIRECT($AT$3&amp;$AT$4)</f>
        <v>250</v>
      </c>
      <c r="D251" s="39">
        <f ca="1">VLOOKUP(C251,INDIRECT($AT$3&amp;$AT$5),4,FALSE)</f>
        <v>41639</v>
      </c>
      <c r="E251" s="12">
        <f ca="1">VLOOKUP(C251,INDIRECT($AU$3&amp;$AT$5),10,FALSE)</f>
        <v>665.85</v>
      </c>
      <c r="F251" s="12">
        <f ca="1">VLOOKUP(C251,INDIRECT($AT$3&amp;$AT$5),10,FALSE)</f>
        <v>794.65</v>
      </c>
      <c r="G251" s="42">
        <f t="shared" ca="1" si="88"/>
        <v>0.83791606367583216</v>
      </c>
      <c r="H251" s="42">
        <f t="shared" ca="1" si="89"/>
        <v>0.84202324348846225</v>
      </c>
      <c r="I251" s="44">
        <f t="shared" ca="1" si="90"/>
        <v>8.0463210545367488E-3</v>
      </c>
      <c r="J251" s="42">
        <f t="shared" ca="1" si="115"/>
        <v>0.85006956454299898</v>
      </c>
      <c r="K251" s="42">
        <f t="shared" ca="1" si="116"/>
        <v>0.83397692243392552</v>
      </c>
      <c r="L251" s="46" t="str">
        <f ca="1">IF(C251-1&gt;=$A$2,IF(G251&gt;J251,$A$28,IF(G251&lt;K251,$A$29,"")),"")</f>
        <v/>
      </c>
      <c r="M251" s="49" t="str">
        <f ca="1">IF(C251-1&gt;=$A$2,IF(G251&lt;H251,$A$30,IF(G251&gt;H251,$A$31,"")),"")</f>
        <v>COVER</v>
      </c>
      <c r="N251" s="50">
        <f t="shared" ca="1" si="91"/>
        <v>0</v>
      </c>
      <c r="O251" s="50">
        <f t="shared" ca="1" si="109"/>
        <v>56</v>
      </c>
      <c r="P251" s="50">
        <f t="shared" ca="1" si="92"/>
        <v>0</v>
      </c>
      <c r="Q251" s="50">
        <f t="shared" ca="1" si="110"/>
        <v>119</v>
      </c>
      <c r="R251" s="50" t="str">
        <f t="shared" ca="1" si="93"/>
        <v>SELL</v>
      </c>
      <c r="S251" s="50">
        <f t="shared" ca="1" si="94"/>
        <v>0</v>
      </c>
      <c r="T251" s="50">
        <f t="shared" ca="1" si="95"/>
        <v>0</v>
      </c>
      <c r="U251" s="50">
        <f t="shared" ca="1" si="111"/>
        <v>49</v>
      </c>
      <c r="V251" s="50">
        <f t="shared" ca="1" si="96"/>
        <v>1</v>
      </c>
      <c r="W251" s="50">
        <f t="shared" ca="1" si="112"/>
        <v>121</v>
      </c>
      <c r="X251" s="50" t="str">
        <f t="shared" ca="1" si="97"/>
        <v>COVER</v>
      </c>
      <c r="Y251" s="50">
        <f t="shared" ca="1" si="98"/>
        <v>0</v>
      </c>
      <c r="Z251" s="50">
        <f ca="1">IF(AND(S251=$A$31,O251&lt;1),0,S251)</f>
        <v>0</v>
      </c>
      <c r="AA251" s="50">
        <f ca="1">IF(AND(Y251=$A$30,U251&lt;1),0,Y251)</f>
        <v>0</v>
      </c>
      <c r="AB251" s="50" t="str">
        <f t="shared" ca="1" si="99"/>
        <v/>
      </c>
      <c r="AC251" s="50" t="str">
        <f t="shared" ca="1" si="100"/>
        <v/>
      </c>
      <c r="AD251" s="50" t="str">
        <f t="shared" ca="1" si="101"/>
        <v/>
      </c>
      <c r="AE251" s="50" t="str">
        <f t="shared" ca="1" si="102"/>
        <v/>
      </c>
      <c r="AF251" s="50" t="str">
        <f t="shared" ca="1" si="103"/>
        <v/>
      </c>
      <c r="AG251" s="50" t="str">
        <f t="shared" ca="1" si="104"/>
        <v/>
      </c>
      <c r="AH251" s="50" t="str">
        <f t="shared" ca="1" si="105"/>
        <v/>
      </c>
      <c r="AI251" s="50" t="str">
        <f t="shared" ca="1" si="106"/>
        <v/>
      </c>
      <c r="AJ251" s="50">
        <f t="shared" ca="1" si="107"/>
        <v>0</v>
      </c>
      <c r="AK251" s="50">
        <f t="shared" ca="1" si="113"/>
        <v>31</v>
      </c>
      <c r="AL251" s="50">
        <f t="shared" ca="1" si="108"/>
        <v>0</v>
      </c>
      <c r="AM251" s="50">
        <f t="shared" ca="1" si="114"/>
        <v>31</v>
      </c>
      <c r="AN251" s="50" t="str">
        <f ca="1">IF(OR(AG251&lt;&gt;"",AI251&lt;&gt;""),E251,"")</f>
        <v/>
      </c>
      <c r="AO251" s="50" t="str">
        <f ca="1">IF(OR(AG251&lt;&gt;"",AI251&lt;&gt;""),F251,"")</f>
        <v/>
      </c>
      <c r="AP251" s="52" t="str">
        <f ca="1">IF(OR(AG251&lt;&gt;"",AI251&lt;&gt;""),D251,"")</f>
        <v/>
      </c>
      <c r="AQ251" s="31"/>
    </row>
    <row r="252" spans="3:43" x14ac:dyDescent="0.3">
      <c r="C252" s="33"/>
      <c r="D252" s="17"/>
      <c r="E252" s="18"/>
      <c r="F252" s="18"/>
      <c r="G252" s="19"/>
      <c r="H252" s="19"/>
      <c r="I252" s="20"/>
      <c r="J252" s="19"/>
      <c r="K252" s="19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30"/>
      <c r="AQ252" s="3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53"/>
  <sheetViews>
    <sheetView showGridLines="0" tabSelected="1" topLeftCell="W1" workbookViewId="0">
      <selection activeCell="AN1" sqref="AN1"/>
    </sheetView>
  </sheetViews>
  <sheetFormatPr defaultRowHeight="14.4" outlineLevelCol="1" x14ac:dyDescent="0.3"/>
  <cols>
    <col min="1" max="1" width="25.44140625" hidden="1" customWidth="1" outlineLevel="1"/>
    <col min="2" max="2" width="15.6640625" bestFit="1" customWidth="1" collapsed="1"/>
    <col min="3" max="3" width="3" customWidth="1"/>
    <col min="4" max="4" width="6.5546875" customWidth="1"/>
    <col min="5" max="5" width="16" bestFit="1" customWidth="1"/>
    <col min="6" max="6" width="11.33203125" bestFit="1" customWidth="1"/>
    <col min="7" max="7" width="12.77734375" customWidth="1"/>
    <col min="8" max="8" width="14.109375" bestFit="1" customWidth="1"/>
    <col min="9" max="9" width="9.44140625" bestFit="1" customWidth="1"/>
    <col min="10" max="10" width="20.33203125" bestFit="1" customWidth="1"/>
    <col min="11" max="11" width="15.21875" bestFit="1" customWidth="1"/>
    <col min="12" max="12" width="25" customWidth="1"/>
    <col min="13" max="13" width="20.44140625" customWidth="1"/>
    <col min="14" max="14" width="15.33203125" bestFit="1" customWidth="1"/>
    <col min="15" max="15" width="10.77734375" bestFit="1" customWidth="1"/>
    <col min="16" max="16" width="13.44140625" bestFit="1" customWidth="1"/>
    <col min="17" max="17" width="14.77734375" bestFit="1" customWidth="1"/>
    <col min="18" max="18" width="10.109375" customWidth="1"/>
    <col min="19" max="19" width="11.88671875" customWidth="1"/>
    <col min="20" max="20" width="9" bestFit="1" customWidth="1"/>
    <col min="21" max="21" width="9.88671875" bestFit="1" customWidth="1"/>
    <col min="22" max="22" width="17.5546875" bestFit="1" customWidth="1"/>
    <col min="24" max="24" width="10.33203125" bestFit="1" customWidth="1"/>
    <col min="25" max="25" width="12.5546875" bestFit="1" customWidth="1"/>
    <col min="29" max="29" width="11.5546875" bestFit="1" customWidth="1"/>
    <col min="30" max="30" width="12" bestFit="1" customWidth="1"/>
    <col min="33" max="33" width="25.88671875" bestFit="1" customWidth="1"/>
    <col min="34" max="34" width="13.109375" bestFit="1" customWidth="1"/>
    <col min="38" max="38" width="10.33203125" bestFit="1" customWidth="1"/>
    <col min="39" max="39" width="9.109375" bestFit="1" customWidth="1"/>
    <col min="40" max="40" width="11.5546875" bestFit="1" customWidth="1"/>
    <col min="41" max="41" width="26.5546875" bestFit="1" customWidth="1"/>
    <col min="42" max="42" width="19" bestFit="1" customWidth="1"/>
    <col min="44" max="45" width="8.88671875" hidden="1" customWidth="1" outlineLevel="1"/>
    <col min="46" max="46" width="8.88671875" collapsed="1"/>
  </cols>
  <sheetData>
    <row r="1" spans="1:45" ht="16.2" x14ac:dyDescent="0.45">
      <c r="A1" t="s">
        <v>115</v>
      </c>
      <c r="B1" s="5" t="s">
        <v>152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X1" s="21" t="s">
        <v>79</v>
      </c>
      <c r="AC1" s="23" t="s">
        <v>83</v>
      </c>
      <c r="AD1" s="24">
        <f>INPUTS!B3</f>
        <v>1000000</v>
      </c>
      <c r="AK1" s="5" t="s">
        <v>147</v>
      </c>
      <c r="AL1" s="5"/>
      <c r="AM1" s="5"/>
      <c r="AN1" s="5"/>
      <c r="AO1" s="5"/>
      <c r="AR1" t="s">
        <v>143</v>
      </c>
      <c r="AS1">
        <f ca="1">MIN(INDIRECT($A$3&amp;$A$21))</f>
        <v>1</v>
      </c>
    </row>
    <row r="2" spans="1:45" x14ac:dyDescent="0.3">
      <c r="A2" t="s">
        <v>58</v>
      </c>
      <c r="B2" s="55" t="s">
        <v>151</v>
      </c>
      <c r="C2" s="55" t="s">
        <v>71</v>
      </c>
      <c r="D2" s="55" t="s">
        <v>98</v>
      </c>
      <c r="E2" s="55" t="s">
        <v>122</v>
      </c>
      <c r="F2" s="55" t="s">
        <v>123</v>
      </c>
      <c r="G2" s="55" t="s">
        <v>124</v>
      </c>
      <c r="H2" s="55" t="s">
        <v>125</v>
      </c>
      <c r="I2" s="55" t="s">
        <v>126</v>
      </c>
      <c r="J2" s="55" t="s">
        <v>72</v>
      </c>
      <c r="K2" s="55" t="s">
        <v>73</v>
      </c>
      <c r="L2" s="55" t="s">
        <v>127</v>
      </c>
      <c r="M2" s="55" t="s">
        <v>128</v>
      </c>
      <c r="N2" s="55" t="s">
        <v>75</v>
      </c>
      <c r="O2" s="55" t="s">
        <v>76</v>
      </c>
      <c r="P2" s="55" t="s">
        <v>95</v>
      </c>
      <c r="Q2" s="55" t="s">
        <v>96</v>
      </c>
      <c r="R2" s="55" t="s">
        <v>77</v>
      </c>
      <c r="S2" s="55" t="s">
        <v>74</v>
      </c>
      <c r="T2" s="55" t="s">
        <v>97</v>
      </c>
      <c r="U2" s="55" t="s">
        <v>78</v>
      </c>
      <c r="AR2" t="s">
        <v>144</v>
      </c>
      <c r="AS2">
        <f ca="1">MAX(INDIRECT($A$3&amp;$A$21))</f>
        <v>250</v>
      </c>
    </row>
    <row r="3" spans="1:45" ht="16.2" x14ac:dyDescent="0.45">
      <c r="A3" t="str">
        <f>A1&amp;A2</f>
        <v>PairTrading!</v>
      </c>
      <c r="B3" s="53">
        <f ca="1">VLOOKUP(C3,INDIRECT($A$3&amp;$A$19),9,FALSE)</f>
        <v>41292</v>
      </c>
      <c r="C3" s="7">
        <v>1</v>
      </c>
      <c r="D3" s="7" t="str">
        <f ca="1">VLOOKUP(C3,INDIRECT($A$3&amp;$A$18),2,FALSE)</f>
        <v>SHORT</v>
      </c>
      <c r="E3" s="56">
        <f ca="1">IF(D3=$A$14,-VLOOKUP(C3,INDIRECT($A$3&amp;$A$18),9,FALSE),IF(D3=$A$13,VLOOKUP(C3,INDIRECT($A$3&amp;$A$18),9,FALSE)))</f>
        <v>666.8</v>
      </c>
      <c r="F3" s="7">
        <f ca="1">IF(D3=$A$14,VLOOKUP(C3,INDIRECT($A$3&amp;$A$18),10,FALSE),IF(D3=$A$13,-VLOOKUP(C3,INDIRECT($A$3&amp;$A$18),10,FALSE)))</f>
        <v>-807.6</v>
      </c>
      <c r="G3" s="7" t="str">
        <f ca="1">IF(D3=$A$14,$A$16,IF(D3=$A$13,$A$15))</f>
        <v>COVER</v>
      </c>
      <c r="H3" s="56">
        <f ca="1">IF(G3=$A$16,VLOOKUP(C3,INDIRECT($A$3&amp;$A$19),7,FALSE),IF(G3=$A$15,-VLOOKUP(C3,INDIRECT($A$3&amp;$A$19),7,FALSE)))</f>
        <v>-662.85</v>
      </c>
      <c r="I3" s="11">
        <f ca="1">IF(G3=$A$16,-VLOOKUP(C3,INDIRECT($A$3&amp;$A$19),8,FALSE),IF(G3=$A$15,VLOOKUP(C3,INDIRECT($A$3&amp;$A$19),8,FALSE)))</f>
        <v>822.7</v>
      </c>
      <c r="J3" s="58">
        <f ca="1">ROUNDDOWN((L3/ABS(E3)),0)</f>
        <v>749</v>
      </c>
      <c r="K3" s="7">
        <f ca="1">ROUNDDOWN((M3/ABS(F3)),0)</f>
        <v>619</v>
      </c>
      <c r="L3" s="60">
        <f>AD1/2</f>
        <v>500000</v>
      </c>
      <c r="M3" s="60">
        <f>AD1/2</f>
        <v>500000</v>
      </c>
      <c r="N3" s="62">
        <f ca="1">(E3+H3)*J3</f>
        <v>2958.5499999999488</v>
      </c>
      <c r="O3" s="62">
        <f ca="1">(F3+I3)*K3</f>
        <v>9346.9000000000142</v>
      </c>
      <c r="P3" s="62">
        <f ca="1">N3+O3</f>
        <v>12305.449999999963</v>
      </c>
      <c r="Q3" s="60">
        <f ca="1">(0.05%*(J3*ABS(E3)+K3*ABS(F3)))+(0.05%*(J3*ABS(H3)+K3*ABS(I3)))</f>
        <v>1002.531775</v>
      </c>
      <c r="R3" s="62">
        <f ca="1">P3-Q3</f>
        <v>11302.918224999963</v>
      </c>
      <c r="S3" s="64">
        <f ca="1">L3+M3+R3</f>
        <v>1011302.9182249999</v>
      </c>
      <c r="T3" s="66">
        <f ca="1">R3/(L3+M3)</f>
        <v>1.1302918224999963E-2</v>
      </c>
      <c r="U3" s="68">
        <f ca="1">S3/MAX($S$3:S3)-1</f>
        <v>0</v>
      </c>
      <c r="X3" s="5" t="s">
        <v>80</v>
      </c>
      <c r="Y3" s="5"/>
      <c r="Z3" s="5"/>
      <c r="AC3" s="5" t="s">
        <v>84</v>
      </c>
      <c r="AD3" s="5"/>
      <c r="AG3" s="5" t="s">
        <v>85</v>
      </c>
      <c r="AH3" s="5"/>
      <c r="AK3" s="22" t="s">
        <v>57</v>
      </c>
      <c r="AL3" s="22" t="s">
        <v>38</v>
      </c>
      <c r="AM3" s="22" t="s">
        <v>148</v>
      </c>
      <c r="AN3" s="22" t="s">
        <v>149</v>
      </c>
      <c r="AO3" s="22" t="s">
        <v>150</v>
      </c>
      <c r="AR3" s="80" t="s">
        <v>155</v>
      </c>
    </row>
    <row r="4" spans="1:45" x14ac:dyDescent="0.3">
      <c r="B4" s="53">
        <f t="shared" ref="B4:B33" ca="1" si="0">VLOOKUP(C4,INDIRECT($A$3&amp;$A$19),9,FALSE)</f>
        <v>41298</v>
      </c>
      <c r="C4" s="7">
        <f>C3+1</f>
        <v>2</v>
      </c>
      <c r="D4" s="7" t="str">
        <f t="shared" ref="D4:D33" ca="1" si="1">VLOOKUP(C4,INDIRECT($A$3&amp;$A$18),2,FALSE)</f>
        <v>BUY</v>
      </c>
      <c r="E4" s="56">
        <f t="shared" ref="E4:E33" ca="1" si="2">IF(D4=$A$14,-VLOOKUP(C4,INDIRECT($A$3&amp;$A$18),9,FALSE),IF(D4=$A$13,VLOOKUP(C4,INDIRECT($A$3&amp;$A$18),9,FALSE)))</f>
        <v>-656.6</v>
      </c>
      <c r="F4" s="7">
        <f t="shared" ref="F4:F33" ca="1" si="3">IF(D4=$A$14,VLOOKUP(C4,INDIRECT($A$3&amp;$A$18),10,FALSE),IF(D4=$A$13,-VLOOKUP(C4,INDIRECT($A$3&amp;$A$18),10,FALSE)))</f>
        <v>820.85</v>
      </c>
      <c r="G4" s="7" t="str">
        <f ca="1">IF(D4=$A$14,$A$16,IF(D4=$A$13,$A$15))</f>
        <v>SELL</v>
      </c>
      <c r="H4" s="56">
        <f ca="1">IF(G4=$A$16,VLOOKUP(C4,INDIRECT($A$3&amp;$A$19),7,FALSE),IF(G4=$A$15,-VLOOKUP(C4,INDIRECT($A$3&amp;$A$19),7,FALSE)))</f>
        <v>660.3</v>
      </c>
      <c r="I4" s="11">
        <f ca="1">IF(G4=$A$16,-VLOOKUP(C4,INDIRECT($A$3&amp;$A$19),8,FALSE),IF(G4=$A$15,VLOOKUP(C4,INDIRECT($A$3&amp;$A$19),8,FALSE)))</f>
        <v>-807.65</v>
      </c>
      <c r="J4" s="58">
        <f ca="1">ROUNDDOWN((L4/ABS(E4)),0)</f>
        <v>770</v>
      </c>
      <c r="K4" s="7">
        <f ca="1">ROUNDDOWN((M4/ABS(F4)),0)</f>
        <v>616</v>
      </c>
      <c r="L4" s="60">
        <f ca="1">S3/2</f>
        <v>505651.45911249996</v>
      </c>
      <c r="M4" s="60">
        <f ca="1">S3/2</f>
        <v>505651.45911249996</v>
      </c>
      <c r="N4" s="62">
        <f ca="1">(E4+H4)*J4</f>
        <v>2848.9999999999472</v>
      </c>
      <c r="O4" s="62">
        <f ca="1">(F4+I4)*K4</f>
        <v>8131.200000000028</v>
      </c>
      <c r="P4" s="62">
        <f t="shared" ref="P4:P33" ca="1" si="4">N4+O4</f>
        <v>10980.199999999975</v>
      </c>
      <c r="Q4" s="60">
        <f t="shared" ref="Q4:Q33" ca="1" si="5">(0.05%*(J4*ABS(E4)+K4*ABS(F4)))+(0.05%*(J4*ABS(H4)+K4*ABS(I4)))</f>
        <v>1008.5844999999999</v>
      </c>
      <c r="R4" s="62">
        <f ca="1">P4-Q4</f>
        <v>9971.6154999999744</v>
      </c>
      <c r="S4" s="64">
        <f t="shared" ref="S4:S33" ca="1" si="6">L4+M4+R4</f>
        <v>1021274.5337249999</v>
      </c>
      <c r="T4" s="66">
        <f t="shared" ref="T4:T33" ca="1" si="7">R4/(L4+M4)</f>
        <v>9.860166840516757E-3</v>
      </c>
      <c r="U4" s="68">
        <f ca="1">S4/MAX($S$3:S4)-1</f>
        <v>0</v>
      </c>
      <c r="V4" s="18"/>
      <c r="X4" s="22" t="s">
        <v>38</v>
      </c>
      <c r="Y4" s="22" t="s">
        <v>81</v>
      </c>
      <c r="Z4" s="22" t="s">
        <v>82</v>
      </c>
      <c r="AC4" s="13" t="s">
        <v>86</v>
      </c>
      <c r="AD4" s="13">
        <f>COUNTIF(C3:C1048576,"&lt;&gt;")</f>
        <v>31</v>
      </c>
      <c r="AG4" s="25" t="s">
        <v>87</v>
      </c>
      <c r="AH4" s="26">
        <f ca="1">MIN(U3:U33)</f>
        <v>-3.8141153494322233E-2</v>
      </c>
      <c r="AK4" s="7">
        <v>1</v>
      </c>
      <c r="AL4" s="37">
        <f ca="1">VLOOKUP(AK4,INDIRECT($A$3&amp;$A$22),2,FALSE)</f>
        <v>41275</v>
      </c>
      <c r="AM4" s="62">
        <f ca="1">IFERROR(VLOOKUP(AL4,$B$3:$U$33,17,FALSE),0)</f>
        <v>0</v>
      </c>
      <c r="AN4" s="75">
        <f ca="1">AD1+AM4</f>
        <v>1000000</v>
      </c>
      <c r="AO4" s="7"/>
    </row>
    <row r="5" spans="1:45" x14ac:dyDescent="0.3">
      <c r="B5" s="53">
        <f t="shared" ca="1" si="0"/>
        <v>41303</v>
      </c>
      <c r="C5" s="7">
        <f t="shared" ref="C5:C33" si="8">C4+1</f>
        <v>3</v>
      </c>
      <c r="D5" s="7" t="str">
        <f t="shared" ca="1" si="1"/>
        <v>SHORT</v>
      </c>
      <c r="E5" s="56">
        <f t="shared" ca="1" si="2"/>
        <v>665.05</v>
      </c>
      <c r="F5" s="7">
        <f t="shared" ca="1" si="3"/>
        <v>-805.85</v>
      </c>
      <c r="G5" s="7" t="str">
        <f ca="1">IF(D5=$A$14,$A$16,IF(D5=$A$13,$A$15))</f>
        <v>COVER</v>
      </c>
      <c r="H5" s="56">
        <f ca="1">IF(G5=$A$16,VLOOKUP(C5,INDIRECT($A$3&amp;$A$19),7,FALSE),IF(G5=$A$15,-VLOOKUP(C5,INDIRECT($A$3&amp;$A$19),7,FALSE)))</f>
        <v>-652.45000000000005</v>
      </c>
      <c r="I5" s="11">
        <f ca="1">IF(G5=$A$16,-VLOOKUP(C5,INDIRECT($A$3&amp;$A$19),8,FALSE),IF(G5=$A$15,VLOOKUP(C5,INDIRECT($A$3&amp;$A$19),8,FALSE)))</f>
        <v>802.5</v>
      </c>
      <c r="J5" s="58">
        <f ca="1">ROUNDDOWN((L5/ABS(E5)),0)</f>
        <v>767</v>
      </c>
      <c r="K5" s="7">
        <f ca="1">ROUNDDOWN((M5/ABS(F5)),0)</f>
        <v>633</v>
      </c>
      <c r="L5" s="60">
        <f t="shared" ref="L5:L33" ca="1" si="9">S4/2</f>
        <v>510637.26686249994</v>
      </c>
      <c r="M5" s="60">
        <f t="shared" ref="M5:M33" ca="1" si="10">S4/2</f>
        <v>510637.26686249994</v>
      </c>
      <c r="N5" s="62">
        <f ca="1">(E5+H5)*J5</f>
        <v>9664.1999999999298</v>
      </c>
      <c r="O5" s="62">
        <f ca="1">(F5+I5)*K5</f>
        <v>-2120.5500000000143</v>
      </c>
      <c r="P5" s="62">
        <f t="shared" ca="1" si="4"/>
        <v>7543.649999999916</v>
      </c>
      <c r="Q5" s="60">
        <f t="shared" ca="1" si="5"/>
        <v>1014.3040249999999</v>
      </c>
      <c r="R5" s="62">
        <f t="shared" ref="R5:R33" ca="1" si="11">P5-Q5</f>
        <v>6529.3459749999165</v>
      </c>
      <c r="S5" s="64">
        <f t="shared" ca="1" si="6"/>
        <v>1027803.8796999998</v>
      </c>
      <c r="T5" s="66">
        <f t="shared" ca="1" si="7"/>
        <v>6.3933308423786504E-3</v>
      </c>
      <c r="U5" s="68">
        <f ca="1">S5/MAX($S$3:S5)-1</f>
        <v>0</v>
      </c>
      <c r="V5" s="18"/>
      <c r="X5" s="37">
        <f ca="1">VLOOKUP(AS1,INDIRECT($A$3&amp;$A$22),2,FALSE)</f>
        <v>41275</v>
      </c>
      <c r="Y5" s="70">
        <f>-AD1</f>
        <v>-1000000</v>
      </c>
      <c r="Z5" s="67">
        <f ca="1">XIRR(Y5:Y6,X5:X6)</f>
        <v>0.15477214455604557</v>
      </c>
      <c r="AC5" s="7" t="s">
        <v>88</v>
      </c>
      <c r="AD5" s="7">
        <f ca="1">COUNTIF(R3:R33,"&gt;=0")</f>
        <v>24</v>
      </c>
      <c r="AK5" s="7">
        <f>AK4+1</f>
        <v>2</v>
      </c>
      <c r="AL5" s="37">
        <f t="shared" ref="AL5:AL68" ca="1" si="12">VLOOKUP(AK5,INDIRECT($A$3&amp;$A$22),2,FALSE)</f>
        <v>41276</v>
      </c>
      <c r="AM5" s="62">
        <f t="shared" ref="AM5:AM68" ca="1" si="13">IFERROR(VLOOKUP(AL5,$B$3:$U$33,17,FALSE),0)</f>
        <v>0</v>
      </c>
      <c r="AN5" s="76">
        <f ca="1">AM5+AN4</f>
        <v>1000000</v>
      </c>
      <c r="AO5" s="78">
        <f ca="1">(AN5-AN4)/AN4</f>
        <v>0</v>
      </c>
    </row>
    <row r="6" spans="1:45" ht="16.2" x14ac:dyDescent="0.45">
      <c r="B6" s="53">
        <f t="shared" ca="1" si="0"/>
        <v>41316</v>
      </c>
      <c r="C6" s="7">
        <f t="shared" si="8"/>
        <v>4</v>
      </c>
      <c r="D6" s="7" t="str">
        <f t="shared" ca="1" si="1"/>
        <v>BUY</v>
      </c>
      <c r="E6" s="56">
        <f t="shared" ca="1" si="2"/>
        <v>-639.5</v>
      </c>
      <c r="F6" s="7">
        <f t="shared" ca="1" si="3"/>
        <v>807.75</v>
      </c>
      <c r="G6" s="7" t="str">
        <f ca="1">IF(D6=$A$14,$A$16,IF(D6=$A$13,$A$15))</f>
        <v>SELL</v>
      </c>
      <c r="H6" s="56">
        <f ca="1">IF(G6=$A$16,VLOOKUP(C6,INDIRECT($A$3&amp;$A$19),7,FALSE),IF(G6=$A$15,-VLOOKUP(C6,INDIRECT($A$3&amp;$A$19),7,FALSE)))</f>
        <v>656.95</v>
      </c>
      <c r="I6" s="11">
        <f ca="1">IF(G6=$A$16,-VLOOKUP(C6,INDIRECT($A$3&amp;$A$19),8,FALSE),IF(G6=$A$15,VLOOKUP(C6,INDIRECT($A$3&amp;$A$19),8,FALSE)))</f>
        <v>-800.2</v>
      </c>
      <c r="J6" s="58">
        <f ca="1">ROUNDDOWN((L6/ABS(E6)),0)</f>
        <v>803</v>
      </c>
      <c r="K6" s="7">
        <f ca="1">ROUNDDOWN((M6/ABS(F6)),0)</f>
        <v>636</v>
      </c>
      <c r="L6" s="60">
        <f t="shared" ca="1" si="9"/>
        <v>513901.93984999991</v>
      </c>
      <c r="M6" s="60">
        <f t="shared" ca="1" si="10"/>
        <v>513901.93984999991</v>
      </c>
      <c r="N6" s="62">
        <f ca="1">(E6+H6)*J6</f>
        <v>14012.350000000037</v>
      </c>
      <c r="O6" s="62">
        <f ca="1">(F6+I6)*K6</f>
        <v>4801.7999999999711</v>
      </c>
      <c r="P6" s="62">
        <f t="shared" ca="1" si="4"/>
        <v>18814.150000000009</v>
      </c>
      <c r="Q6" s="60">
        <f t="shared" ca="1" si="5"/>
        <v>1031.8527749999998</v>
      </c>
      <c r="R6" s="62">
        <f t="shared" ca="1" si="11"/>
        <v>17782.297225000009</v>
      </c>
      <c r="S6" s="64">
        <f t="shared" ca="1" si="6"/>
        <v>1045586.1769249998</v>
      </c>
      <c r="T6" s="66">
        <f t="shared" ca="1" si="7"/>
        <v>1.7301255206577337E-2</v>
      </c>
      <c r="U6" s="68">
        <f ca="1">S6/MAX($S$3:S6)-1</f>
        <v>0</v>
      </c>
      <c r="V6" s="18"/>
      <c r="X6" s="39">
        <f ca="1">VLOOKUP(AS2,INDIRECT($A$3&amp;$A$22),2,FALSE)</f>
        <v>41639</v>
      </c>
      <c r="Y6" s="65">
        <f ca="1">VLOOKUP(AD4,C3:S33,17,FALSE)</f>
        <v>1154316.9648249992</v>
      </c>
      <c r="AC6" s="7" t="s">
        <v>89</v>
      </c>
      <c r="AD6" s="7">
        <f ca="1">COUNTIF(R3:R33,"&lt;0")</f>
        <v>7</v>
      </c>
      <c r="AG6" s="71" t="s">
        <v>130</v>
      </c>
      <c r="AH6" s="74">
        <f ca="1">(AH9-AH7)/AH8</f>
        <v>22.906513587122522</v>
      </c>
      <c r="AK6" s="7">
        <f t="shared" ref="AK6:AK69" si="14">AK5+1</f>
        <v>3</v>
      </c>
      <c r="AL6" s="37">
        <f t="shared" ca="1" si="12"/>
        <v>41277</v>
      </c>
      <c r="AM6" s="62">
        <f t="shared" ca="1" si="13"/>
        <v>0</v>
      </c>
      <c r="AN6" s="76">
        <f t="shared" ref="AN6:AN69" ca="1" si="15">AM6+AN5</f>
        <v>1000000</v>
      </c>
      <c r="AO6" s="78">
        <f t="shared" ref="AO6:AO69" ca="1" si="16">(AN6-AN5)/AN5</f>
        <v>0</v>
      </c>
    </row>
    <row r="7" spans="1:45" x14ac:dyDescent="0.3">
      <c r="A7" t="s">
        <v>116</v>
      </c>
      <c r="B7" s="53">
        <f t="shared" ca="1" si="0"/>
        <v>41326</v>
      </c>
      <c r="C7" s="7">
        <f t="shared" si="8"/>
        <v>5</v>
      </c>
      <c r="D7" s="7" t="str">
        <f t="shared" ca="1" si="1"/>
        <v>SHORT</v>
      </c>
      <c r="E7" s="56">
        <f t="shared" ca="1" si="2"/>
        <v>665.2</v>
      </c>
      <c r="F7" s="7">
        <f t="shared" ca="1" si="3"/>
        <v>-800.4</v>
      </c>
      <c r="G7" s="7" t="str">
        <f ca="1">IF(D7=$A$14,$A$16,IF(D7=$A$13,$A$15))</f>
        <v>COVER</v>
      </c>
      <c r="H7" s="56">
        <f ca="1">IF(G7=$A$16,VLOOKUP(C7,INDIRECT($A$3&amp;$A$19),7,FALSE),IF(G7=$A$15,-VLOOKUP(C7,INDIRECT($A$3&amp;$A$19),7,FALSE)))</f>
        <v>-666.25</v>
      </c>
      <c r="I7" s="11">
        <f ca="1">IF(G7=$A$16,-VLOOKUP(C7,INDIRECT($A$3&amp;$A$19),8,FALSE),IF(G7=$A$15,VLOOKUP(C7,INDIRECT($A$3&amp;$A$19),8,FALSE)))</f>
        <v>815.05</v>
      </c>
      <c r="J7" s="58">
        <f ca="1">ROUNDDOWN((L7/ABS(E7)),0)</f>
        <v>785</v>
      </c>
      <c r="K7" s="7">
        <f ca="1">ROUNDDOWN((M7/ABS(F7)),0)</f>
        <v>653</v>
      </c>
      <c r="L7" s="60">
        <f t="shared" ca="1" si="9"/>
        <v>522793.0884624999</v>
      </c>
      <c r="M7" s="60">
        <f t="shared" ca="1" si="10"/>
        <v>522793.0884624999</v>
      </c>
      <c r="N7" s="62">
        <f ca="1">(E7+H7)*J7</f>
        <v>-824.2499999999643</v>
      </c>
      <c r="O7" s="62">
        <f ca="1">(F7+I7)*K7</f>
        <v>9566.4499999999844</v>
      </c>
      <c r="P7" s="62">
        <f t="shared" ca="1" si="4"/>
        <v>8742.2000000000207</v>
      </c>
      <c r="Q7" s="60">
        <f t="shared" ca="1" si="5"/>
        <v>1050.03855</v>
      </c>
      <c r="R7" s="62">
        <f t="shared" ca="1" si="11"/>
        <v>7692.1614500000205</v>
      </c>
      <c r="S7" s="64">
        <f t="shared" ca="1" si="6"/>
        <v>1053278.3383749998</v>
      </c>
      <c r="T7" s="66">
        <f t="shared" ca="1" si="7"/>
        <v>7.356793366016144E-3</v>
      </c>
      <c r="U7" s="68">
        <f ca="1">S7/MAX($S$3:S7)-1</f>
        <v>0</v>
      </c>
      <c r="V7" s="18"/>
      <c r="AC7" s="7" t="s">
        <v>90</v>
      </c>
      <c r="AD7" s="11">
        <f ca="1">AD5/AD4</f>
        <v>0.77419354838709675</v>
      </c>
      <c r="AG7" s="7" t="s">
        <v>154</v>
      </c>
      <c r="AH7" s="72">
        <f>INPUTS!B4</f>
        <v>7.0000000000000007E-2</v>
      </c>
      <c r="AK7" s="7">
        <f t="shared" si="14"/>
        <v>4</v>
      </c>
      <c r="AL7" s="37">
        <f t="shared" ca="1" si="12"/>
        <v>41278</v>
      </c>
      <c r="AM7" s="62">
        <f t="shared" ca="1" si="13"/>
        <v>0</v>
      </c>
      <c r="AN7" s="76">
        <f t="shared" ca="1" si="15"/>
        <v>1000000</v>
      </c>
      <c r="AO7" s="78">
        <f t="shared" ca="1" si="16"/>
        <v>0</v>
      </c>
    </row>
    <row r="8" spans="1:45" x14ac:dyDescent="0.3">
      <c r="A8" t="s">
        <v>117</v>
      </c>
      <c r="B8" s="53">
        <f t="shared" ca="1" si="0"/>
        <v>41332</v>
      </c>
      <c r="C8" s="7">
        <f t="shared" si="8"/>
        <v>6</v>
      </c>
      <c r="D8" s="7" t="str">
        <f t="shared" ca="1" si="1"/>
        <v>SHORT</v>
      </c>
      <c r="E8" s="56">
        <f t="shared" ca="1" si="2"/>
        <v>651.25</v>
      </c>
      <c r="F8" s="7">
        <f t="shared" ca="1" si="3"/>
        <v>-771.55</v>
      </c>
      <c r="G8" s="7" t="str">
        <f ca="1">IF(D8=$A$14,$A$16,IF(D8=$A$13,$A$15))</f>
        <v>COVER</v>
      </c>
      <c r="H8" s="56">
        <f ca="1">IF(G8=$A$16,VLOOKUP(C8,INDIRECT($A$3&amp;$A$19),7,FALSE),IF(G8=$A$15,-VLOOKUP(C8,INDIRECT($A$3&amp;$A$19),7,FALSE)))</f>
        <v>-642.75</v>
      </c>
      <c r="I8" s="11">
        <f ca="1">IF(G8=$A$16,-VLOOKUP(C8,INDIRECT($A$3&amp;$A$19),8,FALSE),IF(G8=$A$15,VLOOKUP(C8,INDIRECT($A$3&amp;$A$19),8,FALSE)))</f>
        <v>779.35</v>
      </c>
      <c r="J8" s="58">
        <f ca="1">ROUNDDOWN((L8/ABS(E8)),0)</f>
        <v>808</v>
      </c>
      <c r="K8" s="7">
        <f ca="1">ROUNDDOWN((M8/ABS(F8)),0)</f>
        <v>682</v>
      </c>
      <c r="L8" s="60">
        <f t="shared" ca="1" si="9"/>
        <v>526639.16918749991</v>
      </c>
      <c r="M8" s="60">
        <f t="shared" ca="1" si="10"/>
        <v>526639.16918749991</v>
      </c>
      <c r="N8" s="62">
        <f ca="1">(E8+H8)*J8</f>
        <v>6868</v>
      </c>
      <c r="O8" s="62">
        <f ca="1">(F8+I8)*K8</f>
        <v>5319.6000000000467</v>
      </c>
      <c r="P8" s="62">
        <f t="shared" ca="1" si="4"/>
        <v>12187.600000000046</v>
      </c>
      <c r="Q8" s="60">
        <f t="shared" ca="1" si="5"/>
        <v>1051.6329000000001</v>
      </c>
      <c r="R8" s="62">
        <f t="shared" ca="1" si="11"/>
        <v>11135.967100000045</v>
      </c>
      <c r="S8" s="64">
        <f t="shared" ca="1" si="6"/>
        <v>1064414.3054749998</v>
      </c>
      <c r="T8" s="66">
        <f t="shared" ca="1" si="7"/>
        <v>1.0572672668062879E-2</v>
      </c>
      <c r="U8" s="68">
        <f ca="1">S8/MAX($S$3:S8)-1</f>
        <v>0</v>
      </c>
      <c r="V8" s="18"/>
      <c r="AC8" s="7" t="s">
        <v>91</v>
      </c>
      <c r="AD8" s="11">
        <f ca="1">AD6/AD4</f>
        <v>0.22580645161290322</v>
      </c>
      <c r="AG8" s="7" t="s">
        <v>131</v>
      </c>
      <c r="AH8" s="73">
        <f ca="1">_xlfn.STDEV.S(AO4:AO253)</f>
        <v>3.6809165438602639E-3</v>
      </c>
      <c r="AK8" s="7">
        <f t="shared" si="14"/>
        <v>5</v>
      </c>
      <c r="AL8" s="37">
        <f t="shared" ca="1" si="12"/>
        <v>41281</v>
      </c>
      <c r="AM8" s="62">
        <f t="shared" ca="1" si="13"/>
        <v>0</v>
      </c>
      <c r="AN8" s="76">
        <f t="shared" ca="1" si="15"/>
        <v>1000000</v>
      </c>
      <c r="AO8" s="78">
        <f t="shared" ca="1" si="16"/>
        <v>0</v>
      </c>
    </row>
    <row r="9" spans="1:45" x14ac:dyDescent="0.3">
      <c r="B9" s="53">
        <f t="shared" ca="1" si="0"/>
        <v>41340</v>
      </c>
      <c r="C9" s="7">
        <f t="shared" si="8"/>
        <v>7</v>
      </c>
      <c r="D9" s="7" t="str">
        <f t="shared" ca="1" si="1"/>
        <v>BUY</v>
      </c>
      <c r="E9" s="56">
        <f t="shared" ca="1" si="2"/>
        <v>-622.5</v>
      </c>
      <c r="F9" s="7">
        <f t="shared" ca="1" si="3"/>
        <v>777.5</v>
      </c>
      <c r="G9" s="7" t="str">
        <f ca="1">IF(D9=$A$14,$A$16,IF(D9=$A$13,$A$15))</f>
        <v>SELL</v>
      </c>
      <c r="H9" s="56">
        <f ca="1">IF(G9=$A$16,VLOOKUP(C9,INDIRECT($A$3&amp;$A$19),7,FALSE),IF(G9=$A$15,-VLOOKUP(C9,INDIRECT($A$3&amp;$A$19),7,FALSE)))</f>
        <v>641.79999999999995</v>
      </c>
      <c r="I9" s="11">
        <f ca="1">IF(G9=$A$16,-VLOOKUP(C9,INDIRECT($A$3&amp;$A$19),8,FALSE),IF(G9=$A$15,VLOOKUP(C9,INDIRECT($A$3&amp;$A$19),8,FALSE)))</f>
        <v>-782.05</v>
      </c>
      <c r="J9" s="58">
        <f ca="1">ROUNDDOWN((L9/ABS(E9)),0)</f>
        <v>854</v>
      </c>
      <c r="K9" s="7">
        <f ca="1">ROUNDDOWN((M9/ABS(F9)),0)</f>
        <v>684</v>
      </c>
      <c r="L9" s="60">
        <f t="shared" ca="1" si="9"/>
        <v>532207.15273749991</v>
      </c>
      <c r="M9" s="60">
        <f t="shared" ca="1" si="10"/>
        <v>532207.15273749991</v>
      </c>
      <c r="N9" s="62">
        <f ca="1">(E9+H9)*J9</f>
        <v>16482.199999999961</v>
      </c>
      <c r="O9" s="62">
        <f ca="1">(F9+I9)*K9</f>
        <v>-3112.1999999999689</v>
      </c>
      <c r="P9" s="62">
        <f t="shared" ca="1" si="4"/>
        <v>13369.999999999993</v>
      </c>
      <c r="Q9" s="60">
        <f t="shared" ca="1" si="5"/>
        <v>1073.2221999999999</v>
      </c>
      <c r="R9" s="62">
        <f t="shared" ca="1" si="11"/>
        <v>12296.777799999993</v>
      </c>
      <c r="S9" s="64">
        <f t="shared" ca="1" si="6"/>
        <v>1076711.0832749999</v>
      </c>
      <c r="T9" s="66">
        <f t="shared" ca="1" si="7"/>
        <v>1.1552623575941605E-2</v>
      </c>
      <c r="U9" s="68">
        <f ca="1">S9/MAX($S$3:S9)-1</f>
        <v>0</v>
      </c>
      <c r="V9" s="18"/>
      <c r="AC9" s="7" t="s">
        <v>92</v>
      </c>
      <c r="AD9" s="11">
        <f ca="1">AVERAGEIF(T3:T33,"&gt;=0%",T3:T33)</f>
        <v>8.7311522177111796E-3</v>
      </c>
      <c r="AG9" s="8" t="s">
        <v>132</v>
      </c>
      <c r="AH9" s="67">
        <f ca="1">(Y6-AD1)/AD1</f>
        <v>0.15431696482499921</v>
      </c>
      <c r="AK9" s="7">
        <f t="shared" si="14"/>
        <v>6</v>
      </c>
      <c r="AL9" s="37">
        <f t="shared" ca="1" si="12"/>
        <v>41282</v>
      </c>
      <c r="AM9" s="62">
        <f t="shared" ca="1" si="13"/>
        <v>0</v>
      </c>
      <c r="AN9" s="76">
        <f t="shared" ca="1" si="15"/>
        <v>1000000</v>
      </c>
      <c r="AO9" s="78">
        <f t="shared" ca="1" si="16"/>
        <v>0</v>
      </c>
    </row>
    <row r="10" spans="1:45" x14ac:dyDescent="0.3">
      <c r="A10" t="s">
        <v>118</v>
      </c>
      <c r="B10" s="53">
        <f t="shared" ca="1" si="0"/>
        <v>41352</v>
      </c>
      <c r="C10" s="7">
        <f t="shared" si="8"/>
        <v>8</v>
      </c>
      <c r="D10" s="7" t="str">
        <f t="shared" ca="1" si="1"/>
        <v>BUY</v>
      </c>
      <c r="E10" s="56">
        <f t="shared" ca="1" si="2"/>
        <v>-655.25</v>
      </c>
      <c r="F10" s="7">
        <f t="shared" ca="1" si="3"/>
        <v>831.65</v>
      </c>
      <c r="G10" s="7" t="str">
        <f ca="1">IF(D10=$A$14,$A$16,IF(D10=$A$13,$A$15))</f>
        <v>SELL</v>
      </c>
      <c r="H10" s="56">
        <f ca="1">IF(G10=$A$16,VLOOKUP(C10,INDIRECT($A$3&amp;$A$19),7,FALSE),IF(G10=$A$15,-VLOOKUP(C10,INDIRECT($A$3&amp;$A$19),7,FALSE)))</f>
        <v>631.54999999999995</v>
      </c>
      <c r="I10" s="11">
        <f ca="1">IF(G10=$A$16,-VLOOKUP(C10,INDIRECT($A$3&amp;$A$19),8,FALSE),IF(G10=$A$15,VLOOKUP(C10,INDIRECT($A$3&amp;$A$19),8,FALSE)))</f>
        <v>-784.55</v>
      </c>
      <c r="J10" s="58">
        <f ca="1">ROUNDDOWN((L10/ABS(E10)),0)</f>
        <v>821</v>
      </c>
      <c r="K10" s="7">
        <f ca="1">ROUNDDOWN((M10/ABS(F10)),0)</f>
        <v>647</v>
      </c>
      <c r="L10" s="60">
        <f t="shared" ca="1" si="9"/>
        <v>538355.54163749993</v>
      </c>
      <c r="M10" s="60">
        <f t="shared" ca="1" si="10"/>
        <v>538355.54163749993</v>
      </c>
      <c r="N10" s="62">
        <f ca="1">(E10+H10)*J10</f>
        <v>-19457.700000000037</v>
      </c>
      <c r="O10" s="62">
        <f ca="1">(F10+I10)*K10</f>
        <v>30473.700000000015</v>
      </c>
      <c r="P10" s="62">
        <f t="shared" ca="1" si="4"/>
        <v>11015.999999999978</v>
      </c>
      <c r="Q10" s="60">
        <f t="shared" ca="1" si="5"/>
        <v>1051.0720999999999</v>
      </c>
      <c r="R10" s="62">
        <f t="shared" ca="1" si="11"/>
        <v>9964.9278999999788</v>
      </c>
      <c r="S10" s="64">
        <f t="shared" ca="1" si="6"/>
        <v>1086676.0111749999</v>
      </c>
      <c r="T10" s="66">
        <f t="shared" ca="1" si="7"/>
        <v>9.2549691879180405E-3</v>
      </c>
      <c r="U10" s="68">
        <f ca="1">S10/MAX($S$3:S10)-1</f>
        <v>0</v>
      </c>
      <c r="V10" s="18"/>
      <c r="AC10" s="7" t="s">
        <v>93</v>
      </c>
      <c r="AD10" s="11">
        <f ca="1">AVERAGEIF(T3:T12,"&lt;0%",T3:T12)</f>
        <v>-1.2690445641268767E-2</v>
      </c>
      <c r="AK10" s="7">
        <f t="shared" si="14"/>
        <v>7</v>
      </c>
      <c r="AL10" s="37">
        <f t="shared" ca="1" si="12"/>
        <v>41283</v>
      </c>
      <c r="AM10" s="62">
        <f t="shared" ca="1" si="13"/>
        <v>0</v>
      </c>
      <c r="AN10" s="76">
        <f t="shared" ca="1" si="15"/>
        <v>1000000</v>
      </c>
      <c r="AO10" s="78">
        <f t="shared" ca="1" si="16"/>
        <v>0</v>
      </c>
    </row>
    <row r="11" spans="1:45" x14ac:dyDescent="0.3">
      <c r="A11" t="s">
        <v>119</v>
      </c>
      <c r="B11" s="53">
        <f t="shared" ca="1" si="0"/>
        <v>41366</v>
      </c>
      <c r="C11" s="7">
        <f t="shared" si="8"/>
        <v>9</v>
      </c>
      <c r="D11" s="7" t="str">
        <f t="shared" ca="1" si="1"/>
        <v>BUY</v>
      </c>
      <c r="E11" s="56">
        <f t="shared" ca="1" si="2"/>
        <v>-607</v>
      </c>
      <c r="F11" s="7">
        <f t="shared" ca="1" si="3"/>
        <v>797.9</v>
      </c>
      <c r="G11" s="7" t="str">
        <f ca="1">IF(D11=$A$14,$A$16,IF(D11=$A$13,$A$15))</f>
        <v>SELL</v>
      </c>
      <c r="H11" s="56">
        <f ca="1">IF(G11=$A$16,VLOOKUP(C11,INDIRECT($A$3&amp;$A$19),7,FALSE),IF(G11=$A$15,-VLOOKUP(C11,INDIRECT($A$3&amp;$A$19),7,FALSE)))</f>
        <v>629.9</v>
      </c>
      <c r="I11" s="11">
        <f ca="1">IF(G11=$A$16,-VLOOKUP(C11,INDIRECT($A$3&amp;$A$19),8,FALSE),IF(G11=$A$15,VLOOKUP(C11,INDIRECT($A$3&amp;$A$19),8,FALSE)))</f>
        <v>-817.25</v>
      </c>
      <c r="J11" s="58">
        <f ca="1">ROUNDDOWN((L11/ABS(E11)),0)</f>
        <v>895</v>
      </c>
      <c r="K11" s="7">
        <f ca="1">ROUNDDOWN((M11/ABS(F11)),0)</f>
        <v>680</v>
      </c>
      <c r="L11" s="60">
        <f t="shared" ca="1" si="9"/>
        <v>543338.00558749994</v>
      </c>
      <c r="M11" s="60">
        <f t="shared" ca="1" si="10"/>
        <v>543338.00558749994</v>
      </c>
      <c r="N11" s="62">
        <f ca="1">(E11+H11)*J11</f>
        <v>20495.499999999978</v>
      </c>
      <c r="O11" s="62">
        <f ca="1">(F11+I11)*K11</f>
        <v>-13158.000000000015</v>
      </c>
      <c r="P11" s="62">
        <f t="shared" ca="1" si="4"/>
        <v>7337.4999999999636</v>
      </c>
      <c r="Q11" s="60">
        <f t="shared" ca="1" si="5"/>
        <v>1102.6637500000002</v>
      </c>
      <c r="R11" s="62">
        <f t="shared" ca="1" si="11"/>
        <v>6234.8362499999639</v>
      </c>
      <c r="S11" s="64">
        <f t="shared" ca="1" si="6"/>
        <v>1092910.8474249998</v>
      </c>
      <c r="T11" s="66">
        <f t="shared" ca="1" si="7"/>
        <v>5.7375300327632767E-3</v>
      </c>
      <c r="U11" s="68">
        <f ca="1">S11/MAX($S$3:S11)-1</f>
        <v>0</v>
      </c>
      <c r="V11" s="18"/>
      <c r="AC11" s="8" t="s">
        <v>94</v>
      </c>
      <c r="AD11" s="27">
        <f ca="1">AD7*AD9+AD8*AD10</f>
        <v>3.8940172172963533E-3</v>
      </c>
      <c r="AK11" s="7">
        <f t="shared" si="14"/>
        <v>8</v>
      </c>
      <c r="AL11" s="37">
        <f t="shared" ca="1" si="12"/>
        <v>41284</v>
      </c>
      <c r="AM11" s="62">
        <f t="shared" ca="1" si="13"/>
        <v>0</v>
      </c>
      <c r="AN11" s="76">
        <f t="shared" ca="1" si="15"/>
        <v>1000000</v>
      </c>
      <c r="AO11" s="78">
        <f t="shared" ca="1" si="16"/>
        <v>0</v>
      </c>
    </row>
    <row r="12" spans="1:45" x14ac:dyDescent="0.3">
      <c r="B12" s="53">
        <f t="shared" ca="1" si="0"/>
        <v>41382</v>
      </c>
      <c r="C12" s="7">
        <f t="shared" si="8"/>
        <v>10</v>
      </c>
      <c r="D12" s="7" t="str">
        <f t="shared" ca="1" si="1"/>
        <v>SHORT</v>
      </c>
      <c r="E12" s="56">
        <f t="shared" ca="1" si="2"/>
        <v>620.95000000000005</v>
      </c>
      <c r="F12" s="7">
        <f t="shared" ca="1" si="3"/>
        <v>-770.8</v>
      </c>
      <c r="G12" s="7" t="str">
        <f ca="1">IF(D12=$A$14,$A$16,IF(D12=$A$13,$A$15))</f>
        <v>COVER</v>
      </c>
      <c r="H12" s="56">
        <f ca="1">IF(G12=$A$16,VLOOKUP(C12,INDIRECT($A$3&amp;$A$19),7,FALSE),IF(G12=$A$15,-VLOOKUP(C12,INDIRECT($A$3&amp;$A$19),7,FALSE)))</f>
        <v>-673.6</v>
      </c>
      <c r="I12" s="11">
        <f ca="1">IF(G12=$A$16,-VLOOKUP(C12,INDIRECT($A$3&amp;$A$19),8,FALSE),IF(G12=$A$15,VLOOKUP(C12,INDIRECT($A$3&amp;$A$19),8,FALSE)))</f>
        <v>818.25</v>
      </c>
      <c r="J12" s="58">
        <f ca="1">ROUNDDOWN((L12/ABS(E12)),0)</f>
        <v>880</v>
      </c>
      <c r="K12" s="7">
        <f ca="1">ROUNDDOWN((M12/ABS(F12)),0)</f>
        <v>708</v>
      </c>
      <c r="L12" s="60">
        <f t="shared" ca="1" si="9"/>
        <v>546455.42371249991</v>
      </c>
      <c r="M12" s="60">
        <f t="shared" ca="1" si="10"/>
        <v>546455.42371249991</v>
      </c>
      <c r="N12" s="62">
        <f ca="1">(E12+H12)*J12</f>
        <v>-46331.999999999978</v>
      </c>
      <c r="O12" s="62">
        <f ca="1">(F12+I12)*K12</f>
        <v>33594.600000000035</v>
      </c>
      <c r="P12" s="62">
        <f t="shared" ca="1" si="4"/>
        <v>-12737.399999999943</v>
      </c>
      <c r="Q12" s="60">
        <f t="shared" ca="1" si="5"/>
        <v>1132.1257000000001</v>
      </c>
      <c r="R12" s="62">
        <f t="shared" ca="1" si="11"/>
        <v>-13869.525699999944</v>
      </c>
      <c r="S12" s="64">
        <f t="shared" ca="1" si="6"/>
        <v>1079041.3217249999</v>
      </c>
      <c r="T12" s="66">
        <f t="shared" ca="1" si="7"/>
        <v>-1.2690445641268767E-2</v>
      </c>
      <c r="U12" s="68">
        <f ca="1">S12/MAX($S$3:S12)-1</f>
        <v>-1.2690445641268755E-2</v>
      </c>
      <c r="V12" s="18"/>
      <c r="AK12" s="7">
        <f t="shared" si="14"/>
        <v>9</v>
      </c>
      <c r="AL12" s="37">
        <f t="shared" ca="1" si="12"/>
        <v>41285</v>
      </c>
      <c r="AM12" s="62">
        <f t="shared" ca="1" si="13"/>
        <v>0</v>
      </c>
      <c r="AN12" s="76">
        <f t="shared" ca="1" si="15"/>
        <v>1000000</v>
      </c>
      <c r="AO12" s="78">
        <f t="shared" ca="1" si="16"/>
        <v>0</v>
      </c>
    </row>
    <row r="13" spans="1:45" x14ac:dyDescent="0.3">
      <c r="A13" t="s">
        <v>67</v>
      </c>
      <c r="B13" s="53">
        <f t="shared" ca="1" si="0"/>
        <v>41401</v>
      </c>
      <c r="C13" s="7">
        <f t="shared" si="8"/>
        <v>11</v>
      </c>
      <c r="D13" s="7" t="str">
        <f t="shared" ca="1" si="1"/>
        <v>BUY</v>
      </c>
      <c r="E13" s="56">
        <f t="shared" ca="1" si="2"/>
        <v>-689.55</v>
      </c>
      <c r="F13" s="7">
        <f t="shared" ca="1" si="3"/>
        <v>862.75</v>
      </c>
      <c r="G13" s="7" t="str">
        <f ca="1">IF(D13=$A$14,$A$16,IF(D13=$A$13,$A$15))</f>
        <v>SELL</v>
      </c>
      <c r="H13" s="56">
        <f ca="1">IF(G13=$A$16,VLOOKUP(C13,INDIRECT($A$3&amp;$A$19),7,FALSE),IF(G13=$A$15,-VLOOKUP(C13,INDIRECT($A$3&amp;$A$19),7,FALSE)))</f>
        <v>688.05</v>
      </c>
      <c r="I13" s="11">
        <f ca="1">IF(G13=$A$16,-VLOOKUP(C13,INDIRECT($A$3&amp;$A$19),8,FALSE),IF(G13=$A$15,VLOOKUP(C13,INDIRECT($A$3&amp;$A$19),8,FALSE)))</f>
        <v>-853.75</v>
      </c>
      <c r="J13" s="58">
        <f ca="1">ROUNDDOWN((L13/ABS(E13)),0)</f>
        <v>782</v>
      </c>
      <c r="K13" s="7">
        <f ca="1">ROUNDDOWN((M13/ABS(F13)),0)</f>
        <v>625</v>
      </c>
      <c r="L13" s="60">
        <f t="shared" ca="1" si="9"/>
        <v>539520.66086249996</v>
      </c>
      <c r="M13" s="60">
        <f t="shared" ca="1" si="10"/>
        <v>539520.66086249996</v>
      </c>
      <c r="N13" s="62">
        <f ca="1">(E13+H13)*J13</f>
        <v>-1173</v>
      </c>
      <c r="O13" s="62">
        <f ca="1">(F13+I13)*K13</f>
        <v>5625</v>
      </c>
      <c r="P13" s="62">
        <f t="shared" ca="1" si="4"/>
        <v>4452</v>
      </c>
      <c r="Q13" s="60">
        <f t="shared" ca="1" si="5"/>
        <v>1075.0478499999999</v>
      </c>
      <c r="R13" s="62">
        <f t="shared" ca="1" si="11"/>
        <v>3376.9521500000001</v>
      </c>
      <c r="S13" s="64">
        <f t="shared" ca="1" si="6"/>
        <v>1082418.273875</v>
      </c>
      <c r="T13" s="66">
        <f t="shared" ca="1" si="7"/>
        <v>3.1295855700887018E-3</v>
      </c>
      <c r="U13" s="68">
        <f ca="1">S13/MAX($S$3:S13)-1</f>
        <v>-9.6005759067369079E-3</v>
      </c>
      <c r="V13" s="18"/>
      <c r="AK13" s="7">
        <f t="shared" si="14"/>
        <v>10</v>
      </c>
      <c r="AL13" s="37">
        <f t="shared" ca="1" si="12"/>
        <v>41288</v>
      </c>
      <c r="AM13" s="62">
        <f t="shared" ca="1" si="13"/>
        <v>0</v>
      </c>
      <c r="AN13" s="76">
        <f t="shared" ca="1" si="15"/>
        <v>1000000</v>
      </c>
      <c r="AO13" s="78">
        <f t="shared" ca="1" si="16"/>
        <v>0</v>
      </c>
    </row>
    <row r="14" spans="1:45" x14ac:dyDescent="0.3">
      <c r="A14" t="s">
        <v>65</v>
      </c>
      <c r="B14" s="53">
        <f t="shared" ca="1" si="0"/>
        <v>41404</v>
      </c>
      <c r="C14" s="7">
        <f t="shared" si="8"/>
        <v>12</v>
      </c>
      <c r="D14" s="7" t="str">
        <f t="shared" ca="1" si="1"/>
        <v>BUY</v>
      </c>
      <c r="E14" s="56">
        <f t="shared" ca="1" si="2"/>
        <v>-697.15</v>
      </c>
      <c r="F14" s="7">
        <f t="shared" ca="1" si="3"/>
        <v>885</v>
      </c>
      <c r="G14" s="7" t="str">
        <f ca="1">IF(D14=$A$14,$A$16,IF(D14=$A$13,$A$15))</f>
        <v>SELL</v>
      </c>
      <c r="H14" s="56">
        <f ca="1">IF(G14=$A$16,VLOOKUP(C14,INDIRECT($A$3&amp;$A$19),7,FALSE),IF(G14=$A$15,-VLOOKUP(C14,INDIRECT($A$3&amp;$A$19),7,FALSE)))</f>
        <v>703.35</v>
      </c>
      <c r="I14" s="11">
        <f ca="1">IF(G14=$A$16,-VLOOKUP(C14,INDIRECT($A$3&amp;$A$19),8,FALSE),IF(G14=$A$15,VLOOKUP(C14,INDIRECT($A$3&amp;$A$19),8,FALSE)))</f>
        <v>-877.3</v>
      </c>
      <c r="J14" s="58">
        <f ca="1">ROUNDDOWN((L14/ABS(E14)),0)</f>
        <v>776</v>
      </c>
      <c r="K14" s="7">
        <f ca="1">ROUNDDOWN((M14/ABS(F14)),0)</f>
        <v>611</v>
      </c>
      <c r="L14" s="60">
        <f t="shared" ca="1" si="9"/>
        <v>541209.13693749998</v>
      </c>
      <c r="M14" s="60">
        <f t="shared" ca="1" si="10"/>
        <v>541209.13693749998</v>
      </c>
      <c r="N14" s="62">
        <f ca="1">(E14+H14)*J14</f>
        <v>4811.2000000000353</v>
      </c>
      <c r="O14" s="62">
        <f ca="1">(F14+I14)*K14</f>
        <v>4704.700000000028</v>
      </c>
      <c r="P14" s="62">
        <f t="shared" ca="1" si="4"/>
        <v>9515.9000000000633</v>
      </c>
      <c r="Q14" s="60">
        <f t="shared" ca="1" si="5"/>
        <v>1081.7766499999998</v>
      </c>
      <c r="R14" s="62">
        <f t="shared" ca="1" si="11"/>
        <v>8434.1233500000635</v>
      </c>
      <c r="S14" s="64">
        <f t="shared" ca="1" si="6"/>
        <v>1090852.397225</v>
      </c>
      <c r="T14" s="66">
        <f t="shared" ca="1" si="7"/>
        <v>7.7919262392035843E-3</v>
      </c>
      <c r="U14" s="68">
        <f ca="1">S14/MAX($S$3:S14)-1</f>
        <v>-1.8834566468525216E-3</v>
      </c>
      <c r="V14" s="18"/>
      <c r="AK14" s="7">
        <f t="shared" si="14"/>
        <v>11</v>
      </c>
      <c r="AL14" s="37">
        <f t="shared" ca="1" si="12"/>
        <v>41289</v>
      </c>
      <c r="AM14" s="62">
        <f t="shared" ca="1" si="13"/>
        <v>0</v>
      </c>
      <c r="AN14" s="76">
        <f t="shared" ca="1" si="15"/>
        <v>1000000</v>
      </c>
      <c r="AO14" s="78">
        <f t="shared" ca="1" si="16"/>
        <v>0</v>
      </c>
    </row>
    <row r="15" spans="1:45" x14ac:dyDescent="0.3">
      <c r="A15" t="s">
        <v>68</v>
      </c>
      <c r="B15" s="53">
        <f t="shared" ca="1" si="0"/>
        <v>41410</v>
      </c>
      <c r="C15" s="7">
        <f t="shared" si="8"/>
        <v>13</v>
      </c>
      <c r="D15" s="7" t="str">
        <f t="shared" ca="1" si="1"/>
        <v>BUY</v>
      </c>
      <c r="E15" s="56">
        <f t="shared" ca="1" si="2"/>
        <v>-714.85</v>
      </c>
      <c r="F15" s="7">
        <f t="shared" ca="1" si="3"/>
        <v>910.05</v>
      </c>
      <c r="G15" s="7" t="str">
        <f ca="1">IF(D15=$A$14,$A$16,IF(D15=$A$13,$A$15))</f>
        <v>SELL</v>
      </c>
      <c r="H15" s="56">
        <f ca="1">IF(G15=$A$16,VLOOKUP(C15,INDIRECT($A$3&amp;$A$19),7,FALSE),IF(G15=$A$15,-VLOOKUP(C15,INDIRECT($A$3&amp;$A$19),7,FALSE)))</f>
        <v>722.8</v>
      </c>
      <c r="I15" s="11">
        <f ca="1">IF(G15=$A$16,-VLOOKUP(C15,INDIRECT($A$3&amp;$A$19),8,FALSE),IF(G15=$A$15,VLOOKUP(C15,INDIRECT($A$3&amp;$A$19),8,FALSE)))</f>
        <v>-908.35</v>
      </c>
      <c r="J15" s="58">
        <f ca="1">ROUNDDOWN((L15/ABS(E15)),0)</f>
        <v>762</v>
      </c>
      <c r="K15" s="7">
        <f ca="1">ROUNDDOWN((M15/ABS(F15)),0)</f>
        <v>599</v>
      </c>
      <c r="L15" s="60">
        <f t="shared" ca="1" si="9"/>
        <v>545426.19861249998</v>
      </c>
      <c r="M15" s="60">
        <f t="shared" ca="1" si="10"/>
        <v>545426.19861249998</v>
      </c>
      <c r="N15" s="62">
        <f ca="1">(E15+H15)*J15</f>
        <v>6057.8999999999478</v>
      </c>
      <c r="O15" s="62">
        <f ca="1">(F15+I15)*K15</f>
        <v>1018.2999999999591</v>
      </c>
      <c r="P15" s="62">
        <f t="shared" ca="1" si="4"/>
        <v>7076.199999999907</v>
      </c>
      <c r="Q15" s="60">
        <f t="shared" ca="1" si="5"/>
        <v>1092.35545</v>
      </c>
      <c r="R15" s="62">
        <f t="shared" ca="1" si="11"/>
        <v>5983.844549999907</v>
      </c>
      <c r="S15" s="64">
        <f t="shared" ca="1" si="6"/>
        <v>1096836.2417749998</v>
      </c>
      <c r="T15" s="66">
        <f t="shared" ca="1" si="7"/>
        <v>5.4854759133518916E-3</v>
      </c>
      <c r="U15" s="68">
        <f ca="1">S15/MAX($S$3:S15)-1</f>
        <v>0</v>
      </c>
      <c r="V15" s="18"/>
      <c r="AK15" s="7">
        <f t="shared" si="14"/>
        <v>12</v>
      </c>
      <c r="AL15" s="37">
        <f t="shared" ca="1" si="12"/>
        <v>41290</v>
      </c>
      <c r="AM15" s="62">
        <f t="shared" ca="1" si="13"/>
        <v>0</v>
      </c>
      <c r="AN15" s="76">
        <f t="shared" ca="1" si="15"/>
        <v>1000000</v>
      </c>
      <c r="AO15" s="78">
        <f t="shared" ca="1" si="16"/>
        <v>0</v>
      </c>
    </row>
    <row r="16" spans="1:45" x14ac:dyDescent="0.3">
      <c r="A16" t="s">
        <v>66</v>
      </c>
      <c r="B16" s="53">
        <f t="shared" ca="1" si="0"/>
        <v>41423</v>
      </c>
      <c r="C16" s="7">
        <f t="shared" si="8"/>
        <v>14</v>
      </c>
      <c r="D16" s="7" t="str">
        <f t="shared" ca="1" si="1"/>
        <v>BUY</v>
      </c>
      <c r="E16" s="56">
        <f t="shared" ca="1" si="2"/>
        <v>-707.8</v>
      </c>
      <c r="F16" s="7">
        <f t="shared" ca="1" si="3"/>
        <v>902.05</v>
      </c>
      <c r="G16" s="7" t="str">
        <f ca="1">IF(D16=$A$14,$A$16,IF(D16=$A$13,$A$15))</f>
        <v>SELL</v>
      </c>
      <c r="H16" s="56">
        <f ca="1">IF(G16=$A$16,VLOOKUP(C16,INDIRECT($A$3&amp;$A$19),7,FALSE),IF(G16=$A$15,-VLOOKUP(C16,INDIRECT($A$3&amp;$A$19),7,FALSE)))</f>
        <v>715.95</v>
      </c>
      <c r="I16" s="11">
        <f ca="1">IF(G16=$A$16,-VLOOKUP(C16,INDIRECT($A$3&amp;$A$19),8,FALSE),IF(G16=$A$15,VLOOKUP(C16,INDIRECT($A$3&amp;$A$19),8,FALSE)))</f>
        <v>-910.55</v>
      </c>
      <c r="J16" s="58">
        <f ca="1">ROUNDDOWN((L16/ABS(E16)),0)</f>
        <v>774</v>
      </c>
      <c r="K16" s="7">
        <f ca="1">ROUNDDOWN((M16/ABS(F16)),0)</f>
        <v>607</v>
      </c>
      <c r="L16" s="60">
        <f t="shared" ca="1" si="9"/>
        <v>548418.12088749988</v>
      </c>
      <c r="M16" s="60">
        <f t="shared" ca="1" si="10"/>
        <v>548418.12088749988</v>
      </c>
      <c r="N16" s="62">
        <f ca="1">(E16+H16)*J16</f>
        <v>6308.1000000000704</v>
      </c>
      <c r="O16" s="62">
        <f ca="1">(F16+I16)*K16</f>
        <v>-5159.5</v>
      </c>
      <c r="P16" s="62">
        <f t="shared" ca="1" si="4"/>
        <v>1148.6000000000704</v>
      </c>
      <c r="Q16" s="60">
        <f t="shared" ca="1" si="5"/>
        <v>1101.11535</v>
      </c>
      <c r="R16" s="62">
        <f t="shared" ca="1" si="11"/>
        <v>47.48465000007036</v>
      </c>
      <c r="S16" s="64">
        <f t="shared" ca="1" si="6"/>
        <v>1096883.7264249998</v>
      </c>
      <c r="T16" s="66">
        <f t="shared" ca="1" si="7"/>
        <v>4.3292378744913095E-5</v>
      </c>
      <c r="U16" s="68">
        <f ca="1">S16/MAX($S$3:S16)-1</f>
        <v>0</v>
      </c>
      <c r="V16" s="18"/>
      <c r="AK16" s="7">
        <f t="shared" si="14"/>
        <v>13</v>
      </c>
      <c r="AL16" s="37">
        <f t="shared" ca="1" si="12"/>
        <v>41291</v>
      </c>
      <c r="AM16" s="62">
        <f t="shared" ca="1" si="13"/>
        <v>0</v>
      </c>
      <c r="AN16" s="76">
        <f t="shared" ca="1" si="15"/>
        <v>1000000</v>
      </c>
      <c r="AO16" s="78">
        <f t="shared" ca="1" si="16"/>
        <v>0</v>
      </c>
    </row>
    <row r="17" spans="1:41" x14ac:dyDescent="0.3">
      <c r="B17" s="53">
        <f t="shared" ca="1" si="0"/>
        <v>41435</v>
      </c>
      <c r="C17" s="7">
        <f t="shared" si="8"/>
        <v>15</v>
      </c>
      <c r="D17" s="7" t="str">
        <f t="shared" ca="1" si="1"/>
        <v>SHORT</v>
      </c>
      <c r="E17" s="56">
        <f t="shared" ca="1" si="2"/>
        <v>689.15</v>
      </c>
      <c r="F17" s="7">
        <f t="shared" ca="1" si="3"/>
        <v>-869.05</v>
      </c>
      <c r="G17" s="7" t="str">
        <f ca="1">IF(D17=$A$14,$A$16,IF(D17=$A$13,$A$15))</f>
        <v>COVER</v>
      </c>
      <c r="H17" s="56">
        <f ca="1">IF(G17=$A$16,VLOOKUP(C17,INDIRECT($A$3&amp;$A$19),7,FALSE),IF(G17=$A$15,-VLOOKUP(C17,INDIRECT($A$3&amp;$A$19),7,FALSE)))</f>
        <v>-676.35</v>
      </c>
      <c r="I17" s="11">
        <f ca="1">IF(G17=$A$16,-VLOOKUP(C17,INDIRECT($A$3&amp;$A$19),8,FALSE),IF(G17=$A$15,VLOOKUP(C17,INDIRECT($A$3&amp;$A$19),8,FALSE)))</f>
        <v>852.6</v>
      </c>
      <c r="J17" s="58">
        <f ca="1">ROUNDDOWN((L17/ABS(E17)),0)</f>
        <v>795</v>
      </c>
      <c r="K17" s="7">
        <f ca="1">ROUNDDOWN((M17/ABS(F17)),0)</f>
        <v>631</v>
      </c>
      <c r="L17" s="60">
        <f t="shared" ca="1" si="9"/>
        <v>548441.86321249988</v>
      </c>
      <c r="M17" s="60">
        <f t="shared" ca="1" si="10"/>
        <v>548441.86321249988</v>
      </c>
      <c r="N17" s="62">
        <f ca="1">(E17+H17)*J17</f>
        <v>10175.999999999964</v>
      </c>
      <c r="O17" s="62">
        <f ca="1">(F17+I17)*K17</f>
        <v>-10379.949999999957</v>
      </c>
      <c r="P17" s="62">
        <f t="shared" ca="1" si="4"/>
        <v>-203.94999999999345</v>
      </c>
      <c r="Q17" s="60">
        <f t="shared" ca="1" si="5"/>
        <v>1085.966825</v>
      </c>
      <c r="R17" s="62">
        <f t="shared" ca="1" si="11"/>
        <v>-1289.9168249999934</v>
      </c>
      <c r="S17" s="64">
        <f t="shared" ca="1" si="6"/>
        <v>1095593.8095999998</v>
      </c>
      <c r="T17" s="66">
        <f t="shared" ca="1" si="7"/>
        <v>-1.1759831912213099E-3</v>
      </c>
      <c r="U17" s="68">
        <f ca="1">S17/MAX($S$3:S17)-1</f>
        <v>-1.1759831912212526E-3</v>
      </c>
      <c r="V17" s="18"/>
      <c r="AK17" s="7">
        <f t="shared" si="14"/>
        <v>14</v>
      </c>
      <c r="AL17" s="37">
        <f t="shared" ca="1" si="12"/>
        <v>41292</v>
      </c>
      <c r="AM17" s="62">
        <f t="shared" ca="1" si="13"/>
        <v>11302.918224999963</v>
      </c>
      <c r="AN17" s="76">
        <f t="shared" ca="1" si="15"/>
        <v>1011302.9182249999</v>
      </c>
      <c r="AO17" s="78">
        <f t="shared" ca="1" si="16"/>
        <v>1.1302918224999913E-2</v>
      </c>
    </row>
    <row r="18" spans="1:41" x14ac:dyDescent="0.3">
      <c r="A18" t="s">
        <v>141</v>
      </c>
      <c r="B18" s="53">
        <f t="shared" ca="1" si="0"/>
        <v>41459</v>
      </c>
      <c r="C18" s="7">
        <f t="shared" si="8"/>
        <v>16</v>
      </c>
      <c r="D18" s="7" t="str">
        <f t="shared" ca="1" si="1"/>
        <v>BUY</v>
      </c>
      <c r="E18" s="56">
        <f t="shared" ca="1" si="2"/>
        <v>-667.35</v>
      </c>
      <c r="F18" s="7">
        <f t="shared" ca="1" si="3"/>
        <v>844.4</v>
      </c>
      <c r="G18" s="7" t="str">
        <f ca="1">IF(D18=$A$14,$A$16,IF(D18=$A$13,$A$15))</f>
        <v>SELL</v>
      </c>
      <c r="H18" s="56">
        <f ca="1">IF(G18=$A$16,VLOOKUP(C18,INDIRECT($A$3&amp;$A$19),7,FALSE),IF(G18=$A$15,-VLOOKUP(C18,INDIRECT($A$3&amp;$A$19),7,FALSE)))</f>
        <v>655.15</v>
      </c>
      <c r="I18" s="11">
        <f ca="1">IF(G18=$A$16,-VLOOKUP(C18,INDIRECT($A$3&amp;$A$19),8,FALSE),IF(G18=$A$15,VLOOKUP(C18,INDIRECT($A$3&amp;$A$19),8,FALSE)))</f>
        <v>-852.1</v>
      </c>
      <c r="J18" s="58">
        <f ca="1">ROUNDDOWN((L18/ABS(E18)),0)</f>
        <v>820</v>
      </c>
      <c r="K18" s="7">
        <f ca="1">ROUNDDOWN((M18/ABS(F18)),0)</f>
        <v>648</v>
      </c>
      <c r="L18" s="60">
        <f t="shared" ca="1" si="9"/>
        <v>547796.9047999999</v>
      </c>
      <c r="M18" s="60">
        <f t="shared" ca="1" si="10"/>
        <v>547796.9047999999</v>
      </c>
      <c r="N18" s="62">
        <f ca="1">(E18+H18)*J18</f>
        <v>-10004.000000000036</v>
      </c>
      <c r="O18" s="62">
        <f ca="1">(F18+I18)*K18</f>
        <v>-4989.6000000000295</v>
      </c>
      <c r="P18" s="62">
        <f t="shared" ca="1" si="4"/>
        <v>-14993.600000000066</v>
      </c>
      <c r="Q18" s="60">
        <f t="shared" ca="1" si="5"/>
        <v>1091.8910000000001</v>
      </c>
      <c r="R18" s="62">
        <f t="shared" ca="1" si="11"/>
        <v>-16085.491000000065</v>
      </c>
      <c r="S18" s="64">
        <f t="shared" ca="1" si="6"/>
        <v>1079508.3185999996</v>
      </c>
      <c r="T18" s="66">
        <f t="shared" ca="1" si="7"/>
        <v>-1.4681984198023957E-2</v>
      </c>
      <c r="U18" s="68">
        <f ca="1">S18/MAX($S$3:S18)-1</f>
        <v>-1.5840701622614639E-2</v>
      </c>
      <c r="V18" s="18"/>
      <c r="AK18" s="7">
        <f t="shared" si="14"/>
        <v>15</v>
      </c>
      <c r="AL18" s="37">
        <f t="shared" ca="1" si="12"/>
        <v>41295</v>
      </c>
      <c r="AM18" s="62">
        <f t="shared" ca="1" si="13"/>
        <v>0</v>
      </c>
      <c r="AN18" s="76">
        <f t="shared" ca="1" si="15"/>
        <v>1011302.9182249999</v>
      </c>
      <c r="AO18" s="78">
        <f t="shared" ca="1" si="16"/>
        <v>0</v>
      </c>
    </row>
    <row r="19" spans="1:41" x14ac:dyDescent="0.3">
      <c r="A19" t="s">
        <v>142</v>
      </c>
      <c r="B19" s="53">
        <f t="shared" ca="1" si="0"/>
        <v>41479</v>
      </c>
      <c r="C19" s="7">
        <f t="shared" si="8"/>
        <v>17</v>
      </c>
      <c r="D19" s="7" t="str">
        <f t="shared" ca="1" si="1"/>
        <v>SHORT</v>
      </c>
      <c r="E19" s="56">
        <f t="shared" ca="1" si="2"/>
        <v>667.75</v>
      </c>
      <c r="F19" s="7">
        <f t="shared" ca="1" si="3"/>
        <v>-850.1</v>
      </c>
      <c r="G19" s="7" t="str">
        <f ca="1">IF(D19=$A$14,$A$16,IF(D19=$A$13,$A$15))</f>
        <v>COVER</v>
      </c>
      <c r="H19" s="56">
        <f ca="1">IF(G19=$A$16,VLOOKUP(C19,INDIRECT($A$3&amp;$A$19),7,FALSE),IF(G19=$A$15,-VLOOKUP(C19,INDIRECT($A$3&amp;$A$19),7,FALSE)))</f>
        <v>-659.95</v>
      </c>
      <c r="I19" s="11">
        <f ca="1">IF(G19=$A$16,-VLOOKUP(C19,INDIRECT($A$3&amp;$A$19),8,FALSE),IF(G19=$A$15,VLOOKUP(C19,INDIRECT($A$3&amp;$A$19),8,FALSE)))</f>
        <v>803.25</v>
      </c>
      <c r="J19" s="58">
        <f ca="1">ROUNDDOWN((L19/ABS(E19)),0)</f>
        <v>808</v>
      </c>
      <c r="K19" s="7">
        <f ca="1">ROUNDDOWN((M19/ABS(F19)),0)</f>
        <v>634</v>
      </c>
      <c r="L19" s="60">
        <f t="shared" ca="1" si="9"/>
        <v>539754.15929999982</v>
      </c>
      <c r="M19" s="60">
        <f t="shared" ca="1" si="10"/>
        <v>539754.15929999982</v>
      </c>
      <c r="N19" s="62">
        <f ca="1">(E19+H19)*J19</f>
        <v>6302.3999999999633</v>
      </c>
      <c r="O19" s="62">
        <f ca="1">(F19+I19)*K19</f>
        <v>-29702.900000000016</v>
      </c>
      <c r="P19" s="62">
        <f t="shared" ca="1" si="4"/>
        <v>-23400.500000000051</v>
      </c>
      <c r="Q19" s="60">
        <f t="shared" ca="1" si="5"/>
        <v>1060.5027500000001</v>
      </c>
      <c r="R19" s="62">
        <f t="shared" ca="1" si="11"/>
        <v>-24461.002750000051</v>
      </c>
      <c r="S19" s="64">
        <f t="shared" ca="1" si="6"/>
        <v>1055047.3158499997</v>
      </c>
      <c r="T19" s="66">
        <f t="shared" ca="1" si="7"/>
        <v>-2.2659392548010384E-2</v>
      </c>
      <c r="U19" s="68">
        <f ca="1">S19/MAX($S$3:S19)-1</f>
        <v>-3.8141153494322233E-2</v>
      </c>
      <c r="V19" s="18"/>
      <c r="AK19" s="7">
        <f t="shared" si="14"/>
        <v>16</v>
      </c>
      <c r="AL19" s="37">
        <f t="shared" ca="1" si="12"/>
        <v>41296</v>
      </c>
      <c r="AM19" s="62">
        <f t="shared" ca="1" si="13"/>
        <v>0</v>
      </c>
      <c r="AN19" s="76">
        <f t="shared" ca="1" si="15"/>
        <v>1011302.9182249999</v>
      </c>
      <c r="AO19" s="78">
        <f t="shared" ca="1" si="16"/>
        <v>0</v>
      </c>
    </row>
    <row r="20" spans="1:41" x14ac:dyDescent="0.3">
      <c r="B20" s="53">
        <f t="shared" ca="1" si="0"/>
        <v>41492</v>
      </c>
      <c r="C20" s="7">
        <f t="shared" si="8"/>
        <v>18</v>
      </c>
      <c r="D20" s="7" t="str">
        <f t="shared" ca="1" si="1"/>
        <v>BUY</v>
      </c>
      <c r="E20" s="56">
        <f t="shared" ca="1" si="2"/>
        <v>-644.1</v>
      </c>
      <c r="F20" s="7">
        <f t="shared" ca="1" si="3"/>
        <v>805.55</v>
      </c>
      <c r="G20" s="7" t="str">
        <f ca="1">IF(D20=$A$14,$A$16,IF(D20=$A$13,$A$15))</f>
        <v>SELL</v>
      </c>
      <c r="H20" s="56">
        <f ca="1">IF(G20=$A$16,VLOOKUP(C20,INDIRECT($A$3&amp;$A$19),7,FALSE),IF(G20=$A$15,-VLOOKUP(C20,INDIRECT($A$3&amp;$A$19),7,FALSE)))</f>
        <v>608.65</v>
      </c>
      <c r="I20" s="11">
        <f ca="1">IF(G20=$A$16,-VLOOKUP(C20,INDIRECT($A$3&amp;$A$19),8,FALSE),IF(G20=$A$15,VLOOKUP(C20,INDIRECT($A$3&amp;$A$19),8,FALSE)))</f>
        <v>-751.85</v>
      </c>
      <c r="J20" s="58">
        <f ca="1">ROUNDDOWN((L20/ABS(E20)),0)</f>
        <v>819</v>
      </c>
      <c r="K20" s="7">
        <f ca="1">ROUNDDOWN((M20/ABS(F20)),0)</f>
        <v>654</v>
      </c>
      <c r="L20" s="60">
        <f t="shared" ca="1" si="9"/>
        <v>527523.65792499983</v>
      </c>
      <c r="M20" s="60">
        <f t="shared" ca="1" si="10"/>
        <v>527523.65792499983</v>
      </c>
      <c r="N20" s="62">
        <f ca="1">(E20+H20)*J20</f>
        <v>-29033.550000000036</v>
      </c>
      <c r="O20" s="62">
        <f ca="1">(F20+I20)*K20</f>
        <v>35119.799999999952</v>
      </c>
      <c r="P20" s="62">
        <f t="shared" ca="1" si="4"/>
        <v>6086.2499999999163</v>
      </c>
      <c r="Q20" s="60">
        <f t="shared" ca="1" si="5"/>
        <v>1022.270925</v>
      </c>
      <c r="R20" s="62">
        <f t="shared" ca="1" si="11"/>
        <v>5063.9790749999165</v>
      </c>
      <c r="S20" s="64">
        <f t="shared" ca="1" si="6"/>
        <v>1060111.2949249996</v>
      </c>
      <c r="T20" s="66">
        <f t="shared" ca="1" si="7"/>
        <v>4.7997649005154979E-3</v>
      </c>
      <c r="U20" s="68">
        <f ca="1">S20/MAX($S$3:S20)-1</f>
        <v>-3.3524457163613963E-2</v>
      </c>
      <c r="V20" s="18"/>
      <c r="AK20" s="7">
        <f t="shared" si="14"/>
        <v>17</v>
      </c>
      <c r="AL20" s="37">
        <f t="shared" ca="1" si="12"/>
        <v>41297</v>
      </c>
      <c r="AM20" s="62">
        <f t="shared" ca="1" si="13"/>
        <v>0</v>
      </c>
      <c r="AN20" s="76">
        <f t="shared" ca="1" si="15"/>
        <v>1011302.9182249999</v>
      </c>
      <c r="AO20" s="78">
        <f t="shared" ca="1" si="16"/>
        <v>0</v>
      </c>
    </row>
    <row r="21" spans="1:41" x14ac:dyDescent="0.3">
      <c r="A21" t="s">
        <v>146</v>
      </c>
      <c r="B21" s="53">
        <f t="shared" ca="1" si="0"/>
        <v>41498</v>
      </c>
      <c r="C21" s="7">
        <f t="shared" si="8"/>
        <v>19</v>
      </c>
      <c r="D21" s="7" t="str">
        <f t="shared" ca="1" si="1"/>
        <v>SHORT</v>
      </c>
      <c r="E21" s="56">
        <f t="shared" ca="1" si="2"/>
        <v>601.20000000000005</v>
      </c>
      <c r="F21" s="7">
        <f t="shared" ca="1" si="3"/>
        <v>-729.7</v>
      </c>
      <c r="G21" s="7" t="str">
        <f ca="1">IF(D21=$A$14,$A$16,IF(D21=$A$13,$A$15))</f>
        <v>COVER</v>
      </c>
      <c r="H21" s="56">
        <f ca="1">IF(G21=$A$16,VLOOKUP(C21,INDIRECT($A$3&amp;$A$19),7,FALSE),IF(G21=$A$15,-VLOOKUP(C21,INDIRECT($A$3&amp;$A$19),7,FALSE)))</f>
        <v>-602.20000000000005</v>
      </c>
      <c r="I21" s="11">
        <f ca="1">IF(G21=$A$16,-VLOOKUP(C21,INDIRECT($A$3&amp;$A$19),8,FALSE),IF(G21=$A$15,VLOOKUP(C21,INDIRECT($A$3&amp;$A$19),8,FALSE)))</f>
        <v>769.75</v>
      </c>
      <c r="J21" s="58">
        <f ca="1">ROUNDDOWN((L21/ABS(E21)),0)</f>
        <v>881</v>
      </c>
      <c r="K21" s="7">
        <f ca="1">ROUNDDOWN((M21/ABS(F21)),0)</f>
        <v>726</v>
      </c>
      <c r="L21" s="60">
        <f t="shared" ca="1" si="9"/>
        <v>530055.64746249979</v>
      </c>
      <c r="M21" s="60">
        <f t="shared" ca="1" si="10"/>
        <v>530055.64746249979</v>
      </c>
      <c r="N21" s="62">
        <f ca="1">(E21+H21)*J21</f>
        <v>-881</v>
      </c>
      <c r="O21" s="62">
        <f ca="1">(F21+I21)*K21</f>
        <v>29076.299999999967</v>
      </c>
      <c r="P21" s="62">
        <f t="shared" ca="1" si="4"/>
        <v>28195.299999999967</v>
      </c>
      <c r="Q21" s="60">
        <f t="shared" ca="1" si="5"/>
        <v>1074.3980500000002</v>
      </c>
      <c r="R21" s="62">
        <f t="shared" ca="1" si="11"/>
        <v>27120.901949999967</v>
      </c>
      <c r="S21" s="64">
        <f t="shared" ca="1" si="6"/>
        <v>1087232.1968749994</v>
      </c>
      <c r="T21" s="66">
        <f t="shared" ca="1" si="7"/>
        <v>2.5583070456690782E-2</v>
      </c>
      <c r="U21" s="68">
        <f ca="1">S21/MAX($S$3:S21)-1</f>
        <v>-8.7990452565623878E-3</v>
      </c>
      <c r="V21" s="18"/>
      <c r="AK21" s="7">
        <f t="shared" si="14"/>
        <v>18</v>
      </c>
      <c r="AL21" s="37">
        <f t="shared" ca="1" si="12"/>
        <v>41298</v>
      </c>
      <c r="AM21" s="62">
        <f t="shared" ca="1" si="13"/>
        <v>9971.6154999999744</v>
      </c>
      <c r="AN21" s="76">
        <f t="shared" ca="1" si="15"/>
        <v>1021274.5337249999</v>
      </c>
      <c r="AO21" s="78">
        <f t="shared" ca="1" si="16"/>
        <v>9.8601668405167396E-3</v>
      </c>
    </row>
    <row r="22" spans="1:41" x14ac:dyDescent="0.3">
      <c r="A22" t="s">
        <v>145</v>
      </c>
      <c r="B22" s="53">
        <f t="shared" ca="1" si="0"/>
        <v>41519</v>
      </c>
      <c r="C22" s="7">
        <f t="shared" si="8"/>
        <v>20</v>
      </c>
      <c r="D22" s="7" t="str">
        <f t="shared" ca="1" si="1"/>
        <v>SHORT</v>
      </c>
      <c r="E22" s="56">
        <f t="shared" ca="1" si="2"/>
        <v>607.54999999999995</v>
      </c>
      <c r="F22" s="7">
        <f t="shared" ca="1" si="3"/>
        <v>-740.85</v>
      </c>
      <c r="G22" s="7" t="str">
        <f ca="1">IF(D22=$A$14,$A$16,IF(D22=$A$13,$A$15))</f>
        <v>COVER</v>
      </c>
      <c r="H22" s="56">
        <f ca="1">IF(G22=$A$16,VLOOKUP(C22,INDIRECT($A$3&amp;$A$19),7,FALSE),IF(G22=$A$15,-VLOOKUP(C22,INDIRECT($A$3&amp;$A$19),7,FALSE)))</f>
        <v>-589.5</v>
      </c>
      <c r="I22" s="11">
        <f ca="1">IF(G22=$A$16,-VLOOKUP(C22,INDIRECT($A$3&amp;$A$19),8,FALSE),IF(G22=$A$15,VLOOKUP(C22,INDIRECT($A$3&amp;$A$19),8,FALSE)))</f>
        <v>738.4</v>
      </c>
      <c r="J22" s="58">
        <f ca="1">ROUNDDOWN((L22/ABS(E22)),0)</f>
        <v>894</v>
      </c>
      <c r="K22" s="7">
        <f ca="1">ROUNDDOWN((M22/ABS(F22)),0)</f>
        <v>733</v>
      </c>
      <c r="L22" s="60">
        <f t="shared" ca="1" si="9"/>
        <v>543616.09843749972</v>
      </c>
      <c r="M22" s="60">
        <f t="shared" ca="1" si="10"/>
        <v>543616.09843749972</v>
      </c>
      <c r="N22" s="62">
        <f ca="1">(E22+H22)*J22</f>
        <v>16136.699999999959</v>
      </c>
      <c r="O22" s="62">
        <f ca="1">(F22+I22)*K22</f>
        <v>-1795.8500000000333</v>
      </c>
      <c r="P22" s="62">
        <f t="shared" ca="1" si="4"/>
        <v>14340.849999999926</v>
      </c>
      <c r="Q22" s="60">
        <f t="shared" ca="1" si="5"/>
        <v>1077.2264749999999</v>
      </c>
      <c r="R22" s="62">
        <f t="shared" ca="1" si="11"/>
        <v>13263.623524999926</v>
      </c>
      <c r="S22" s="64">
        <f t="shared" ca="1" si="6"/>
        <v>1100495.8203999994</v>
      </c>
      <c r="T22" s="66">
        <f t="shared" ca="1" si="7"/>
        <v>1.219943960740234E-2</v>
      </c>
      <c r="U22" s="68">
        <f ca="1">S22/MAX($S$3:S22)-1</f>
        <v>0</v>
      </c>
      <c r="V22" s="18"/>
      <c r="AK22" s="7">
        <f t="shared" si="14"/>
        <v>19</v>
      </c>
      <c r="AL22" s="37">
        <f t="shared" ca="1" si="12"/>
        <v>41299</v>
      </c>
      <c r="AM22" s="62">
        <f t="shared" ca="1" si="13"/>
        <v>0</v>
      </c>
      <c r="AN22" s="76">
        <f t="shared" ca="1" si="15"/>
        <v>1021274.5337249999</v>
      </c>
      <c r="AO22" s="78">
        <f t="shared" ca="1" si="16"/>
        <v>0</v>
      </c>
    </row>
    <row r="23" spans="1:41" x14ac:dyDescent="0.3">
      <c r="B23" s="53">
        <f t="shared" ca="1" si="0"/>
        <v>41534</v>
      </c>
      <c r="C23" s="7">
        <f t="shared" si="8"/>
        <v>21</v>
      </c>
      <c r="D23" s="7" t="str">
        <f t="shared" ca="1" si="1"/>
        <v>BUY</v>
      </c>
      <c r="E23" s="56">
        <f t="shared" ca="1" si="2"/>
        <v>-564.04999999999995</v>
      </c>
      <c r="F23" s="7">
        <f t="shared" ca="1" si="3"/>
        <v>709.5</v>
      </c>
      <c r="G23" s="7" t="str">
        <f ca="1">IF(D23=$A$14,$A$16,IF(D23=$A$13,$A$15))</f>
        <v>SELL</v>
      </c>
      <c r="H23" s="56">
        <f ca="1">IF(G23=$A$16,VLOOKUP(C23,INDIRECT($A$3&amp;$A$19),7,FALSE),IF(G23=$A$15,-VLOOKUP(C23,INDIRECT($A$3&amp;$A$19),7,FALSE)))</f>
        <v>642.25</v>
      </c>
      <c r="I23" s="11">
        <f ca="1">IF(G23=$A$16,-VLOOKUP(C23,INDIRECT($A$3&amp;$A$19),8,FALSE),IF(G23=$A$15,VLOOKUP(C23,INDIRECT($A$3&amp;$A$19),8,FALSE)))</f>
        <v>-803.95</v>
      </c>
      <c r="J23" s="58">
        <f ca="1">ROUNDDOWN((L23/ABS(E23)),0)</f>
        <v>975</v>
      </c>
      <c r="K23" s="7">
        <f ca="1">ROUNDDOWN((M23/ABS(F23)),0)</f>
        <v>775</v>
      </c>
      <c r="L23" s="60">
        <f t="shared" ca="1" si="9"/>
        <v>550247.91019999969</v>
      </c>
      <c r="M23" s="60">
        <f t="shared" ca="1" si="10"/>
        <v>550247.91019999969</v>
      </c>
      <c r="N23" s="62">
        <f ca="1">(E23+H23)*J23</f>
        <v>76245.000000000044</v>
      </c>
      <c r="O23" s="62">
        <f ca="1">(F23+I23)*K23</f>
        <v>-73198.750000000029</v>
      </c>
      <c r="P23" s="62">
        <f t="shared" ca="1" si="4"/>
        <v>3046.2500000000146</v>
      </c>
      <c r="Q23" s="60">
        <f t="shared" ca="1" si="5"/>
        <v>1174.5331249999999</v>
      </c>
      <c r="R23" s="62">
        <f t="shared" ca="1" si="11"/>
        <v>1871.7168750000146</v>
      </c>
      <c r="S23" s="64">
        <f t="shared" ca="1" si="6"/>
        <v>1102367.5372749993</v>
      </c>
      <c r="T23" s="66">
        <f t="shared" ca="1" si="7"/>
        <v>1.7007941695950267E-3</v>
      </c>
      <c r="U23" s="68">
        <f ca="1">S23/MAX($S$3:S23)-1</f>
        <v>0</v>
      </c>
      <c r="V23" s="18"/>
      <c r="AK23" s="7">
        <f t="shared" si="14"/>
        <v>20</v>
      </c>
      <c r="AL23" s="37">
        <f t="shared" ca="1" si="12"/>
        <v>41302</v>
      </c>
      <c r="AM23" s="62">
        <f t="shared" ca="1" si="13"/>
        <v>0</v>
      </c>
      <c r="AN23" s="76">
        <f t="shared" ca="1" si="15"/>
        <v>1021274.5337249999</v>
      </c>
      <c r="AO23" s="78">
        <f t="shared" ca="1" si="16"/>
        <v>0</v>
      </c>
    </row>
    <row r="24" spans="1:41" x14ac:dyDescent="0.3">
      <c r="B24" s="53">
        <f t="shared" ca="1" si="0"/>
        <v>41542</v>
      </c>
      <c r="C24" s="7">
        <f t="shared" si="8"/>
        <v>22</v>
      </c>
      <c r="D24" s="7" t="str">
        <f t="shared" ca="1" si="1"/>
        <v>SHORT</v>
      </c>
      <c r="E24" s="56">
        <f t="shared" ca="1" si="2"/>
        <v>650.5</v>
      </c>
      <c r="F24" s="7">
        <f t="shared" ca="1" si="3"/>
        <v>-799.2</v>
      </c>
      <c r="G24" s="7" t="str">
        <f ca="1">IF(D24=$A$14,$A$16,IF(D24=$A$13,$A$15))</f>
        <v>COVER</v>
      </c>
      <c r="H24" s="56">
        <f ca="1">IF(G24=$A$16,VLOOKUP(C24,INDIRECT($A$3&amp;$A$19),7,FALSE),IF(G24=$A$15,-VLOOKUP(C24,INDIRECT($A$3&amp;$A$19),7,FALSE)))</f>
        <v>-620.6</v>
      </c>
      <c r="I24" s="11">
        <f ca="1">IF(G24=$A$16,-VLOOKUP(C24,INDIRECT($A$3&amp;$A$19),8,FALSE),IF(G24=$A$15,VLOOKUP(C24,INDIRECT($A$3&amp;$A$19),8,FALSE)))</f>
        <v>779.65</v>
      </c>
      <c r="J24" s="58">
        <f ca="1">ROUNDDOWN((L24/ABS(E24)),0)</f>
        <v>847</v>
      </c>
      <c r="K24" s="7">
        <f ca="1">ROUNDDOWN((M24/ABS(F24)),0)</f>
        <v>689</v>
      </c>
      <c r="L24" s="60">
        <f t="shared" ca="1" si="9"/>
        <v>551183.76863749966</v>
      </c>
      <c r="M24" s="60">
        <f t="shared" ca="1" si="10"/>
        <v>551183.76863749966</v>
      </c>
      <c r="N24" s="62">
        <f ca="1">(E24+H24)*J24</f>
        <v>25325.299999999981</v>
      </c>
      <c r="O24" s="62">
        <f ca="1">(F24+I24)*K24</f>
        <v>-13469.950000000046</v>
      </c>
      <c r="P24" s="62">
        <f t="shared" ca="1" si="4"/>
        <v>11855.349999999935</v>
      </c>
      <c r="Q24" s="60">
        <f t="shared" ca="1" si="5"/>
        <v>1082.2246749999999</v>
      </c>
      <c r="R24" s="62">
        <f t="shared" ca="1" si="11"/>
        <v>10773.125324999935</v>
      </c>
      <c r="S24" s="64">
        <f t="shared" ca="1" si="6"/>
        <v>1113140.6625999992</v>
      </c>
      <c r="T24" s="66">
        <f t="shared" ca="1" si="7"/>
        <v>9.7727164132849868E-3</v>
      </c>
      <c r="U24" s="68">
        <f ca="1">S24/MAX($S$3:S24)-1</f>
        <v>0</v>
      </c>
      <c r="V24" s="18"/>
      <c r="AK24" s="7">
        <f t="shared" si="14"/>
        <v>21</v>
      </c>
      <c r="AL24" s="37">
        <f t="shared" ca="1" si="12"/>
        <v>41303</v>
      </c>
      <c r="AM24" s="62">
        <f t="shared" ca="1" si="13"/>
        <v>6529.3459749999165</v>
      </c>
      <c r="AN24" s="76">
        <f t="shared" ca="1" si="15"/>
        <v>1027803.8796999998</v>
      </c>
      <c r="AO24" s="78">
        <f t="shared" ca="1" si="16"/>
        <v>6.393330842378679E-3</v>
      </c>
    </row>
    <row r="25" spans="1:41" x14ac:dyDescent="0.3">
      <c r="B25" s="53">
        <f t="shared" ca="1" si="0"/>
        <v>41551</v>
      </c>
      <c r="C25" s="7">
        <f t="shared" si="8"/>
        <v>23</v>
      </c>
      <c r="D25" s="7" t="str">
        <f t="shared" ca="1" si="1"/>
        <v>BUY</v>
      </c>
      <c r="E25" s="56">
        <f t="shared" ca="1" si="2"/>
        <v>-621.15</v>
      </c>
      <c r="F25" s="7">
        <f t="shared" ca="1" si="3"/>
        <v>792.85</v>
      </c>
      <c r="G25" s="7" t="str">
        <f ca="1">IF(D25=$A$14,$A$16,IF(D25=$A$13,$A$15))</f>
        <v>SELL</v>
      </c>
      <c r="H25" s="56">
        <f ca="1">IF(G25=$A$16,VLOOKUP(C25,INDIRECT($A$3&amp;$A$19),7,FALSE),IF(G25=$A$15,-VLOOKUP(C25,INDIRECT($A$3&amp;$A$19),7,FALSE)))</f>
        <v>640.45000000000005</v>
      </c>
      <c r="I25" s="11">
        <f ca="1">IF(G25=$A$16,-VLOOKUP(C25,INDIRECT($A$3&amp;$A$19),8,FALSE),IF(G25=$A$15,VLOOKUP(C25,INDIRECT($A$3&amp;$A$19),8,FALSE)))</f>
        <v>-798.7</v>
      </c>
      <c r="J25" s="58">
        <f ca="1">ROUNDDOWN((L25/ABS(E25)),0)</f>
        <v>896</v>
      </c>
      <c r="K25" s="7">
        <f ca="1">ROUNDDOWN((M25/ABS(F25)),0)</f>
        <v>701</v>
      </c>
      <c r="L25" s="60">
        <f t="shared" ca="1" si="9"/>
        <v>556570.33129999961</v>
      </c>
      <c r="M25" s="60">
        <f t="shared" ca="1" si="10"/>
        <v>556570.33129999961</v>
      </c>
      <c r="N25" s="62">
        <f ca="1">(E25+H25)*J25</f>
        <v>17292.800000000061</v>
      </c>
      <c r="O25" s="62">
        <f ca="1">(F25+I25)*K25</f>
        <v>-4100.8500000000158</v>
      </c>
      <c r="P25" s="62">
        <f t="shared" ca="1" si="4"/>
        <v>13191.950000000044</v>
      </c>
      <c r="Q25" s="60">
        <f t="shared" ca="1" si="5"/>
        <v>1123.0350750000002</v>
      </c>
      <c r="R25" s="62">
        <f t="shared" ca="1" si="11"/>
        <v>12068.914925000045</v>
      </c>
      <c r="S25" s="64">
        <f t="shared" ca="1" si="6"/>
        <v>1125209.5775249992</v>
      </c>
      <c r="T25" s="66">
        <f t="shared" ca="1" si="7"/>
        <v>1.0842219074820502E-2</v>
      </c>
      <c r="U25" s="68">
        <f ca="1">S25/MAX($S$3:S25)-1</f>
        <v>0</v>
      </c>
      <c r="V25" s="18"/>
      <c r="AK25" s="7">
        <f t="shared" si="14"/>
        <v>22</v>
      </c>
      <c r="AL25" s="37">
        <f t="shared" ca="1" si="12"/>
        <v>41304</v>
      </c>
      <c r="AM25" s="62">
        <f t="shared" ca="1" si="13"/>
        <v>0</v>
      </c>
      <c r="AN25" s="76">
        <f t="shared" ca="1" si="15"/>
        <v>1027803.8796999998</v>
      </c>
      <c r="AO25" s="78">
        <f t="shared" ca="1" si="16"/>
        <v>0</v>
      </c>
    </row>
    <row r="26" spans="1:41" x14ac:dyDescent="0.3">
      <c r="B26" s="53">
        <f t="shared" ca="1" si="0"/>
        <v>41570</v>
      </c>
      <c r="C26" s="7">
        <f t="shared" si="8"/>
        <v>24</v>
      </c>
      <c r="D26" s="7" t="str">
        <f t="shared" ca="1" si="1"/>
        <v>SHORT</v>
      </c>
      <c r="E26" s="56">
        <f t="shared" ca="1" si="2"/>
        <v>649.15</v>
      </c>
      <c r="F26" s="7">
        <f t="shared" ca="1" si="3"/>
        <v>-802.2</v>
      </c>
      <c r="G26" s="7" t="str">
        <f ca="1">IF(D26=$A$14,$A$16,IF(D26=$A$13,$A$15))</f>
        <v>COVER</v>
      </c>
      <c r="H26" s="56">
        <f ca="1">IF(G26=$A$16,VLOOKUP(C26,INDIRECT($A$3&amp;$A$19),7,FALSE),IF(G26=$A$15,-VLOOKUP(C26,INDIRECT($A$3&amp;$A$19),7,FALSE)))</f>
        <v>-660.2</v>
      </c>
      <c r="I26" s="11">
        <f ca="1">IF(G26=$A$16,-VLOOKUP(C26,INDIRECT($A$3&amp;$A$19),8,FALSE),IF(G26=$A$15,VLOOKUP(C26,INDIRECT($A$3&amp;$A$19),8,FALSE)))</f>
        <v>809.7</v>
      </c>
      <c r="J26" s="58">
        <f ca="1">ROUNDDOWN((L26/ABS(E26)),0)</f>
        <v>866</v>
      </c>
      <c r="K26" s="7">
        <f ca="1">ROUNDDOWN((M26/ABS(F26)),0)</f>
        <v>701</v>
      </c>
      <c r="L26" s="60">
        <f t="shared" ca="1" si="9"/>
        <v>562604.78876249958</v>
      </c>
      <c r="M26" s="60">
        <f t="shared" ca="1" si="10"/>
        <v>562604.78876249958</v>
      </c>
      <c r="N26" s="62">
        <f ca="1">(E26+H26)*J26</f>
        <v>-9569.3000000000593</v>
      </c>
      <c r="O26" s="62">
        <f ca="1">(F26+I26)*K26</f>
        <v>5257.5</v>
      </c>
      <c r="P26" s="62">
        <f t="shared" ca="1" si="4"/>
        <v>-4311.8000000000593</v>
      </c>
      <c r="Q26" s="60">
        <f t="shared" ca="1" si="5"/>
        <v>1131.9195</v>
      </c>
      <c r="R26" s="62">
        <f t="shared" ca="1" si="11"/>
        <v>-5443.7195000000593</v>
      </c>
      <c r="S26" s="64">
        <f t="shared" ca="1" si="6"/>
        <v>1119765.858024999</v>
      </c>
      <c r="T26" s="66">
        <f t="shared" ca="1" si="7"/>
        <v>-4.837960508631659E-3</v>
      </c>
      <c r="U26" s="68">
        <f ca="1">S26/MAX($S$3:S26)-1</f>
        <v>-4.8379605086317223E-3</v>
      </c>
      <c r="V26" s="18"/>
      <c r="AK26" s="7">
        <f t="shared" si="14"/>
        <v>23</v>
      </c>
      <c r="AL26" s="37">
        <f t="shared" ca="1" si="12"/>
        <v>41305</v>
      </c>
      <c r="AM26" s="62">
        <f t="shared" ca="1" si="13"/>
        <v>0</v>
      </c>
      <c r="AN26" s="76">
        <f t="shared" ca="1" si="15"/>
        <v>1027803.8796999998</v>
      </c>
      <c r="AO26" s="78">
        <f t="shared" ca="1" si="16"/>
        <v>0</v>
      </c>
    </row>
    <row r="27" spans="1:41" x14ac:dyDescent="0.3">
      <c r="B27" s="53">
        <f t="shared" ca="1" si="0"/>
        <v>41575</v>
      </c>
      <c r="C27" s="7">
        <f t="shared" si="8"/>
        <v>25</v>
      </c>
      <c r="D27" s="7" t="str">
        <f t="shared" ca="1" si="1"/>
        <v>SHORT</v>
      </c>
      <c r="E27" s="56">
        <f t="shared" ca="1" si="2"/>
        <v>672.55</v>
      </c>
      <c r="F27" s="7">
        <f t="shared" ca="1" si="3"/>
        <v>-809.8</v>
      </c>
      <c r="G27" s="7" t="str">
        <f ca="1">IF(D27=$A$14,$A$16,IF(D27=$A$13,$A$15))</f>
        <v>COVER</v>
      </c>
      <c r="H27" s="56">
        <f ca="1">IF(G27=$A$16,VLOOKUP(C27,INDIRECT($A$3&amp;$A$19),7,FALSE),IF(G27=$A$15,-VLOOKUP(C27,INDIRECT($A$3&amp;$A$19),7,FALSE)))</f>
        <v>-667.9</v>
      </c>
      <c r="I27" s="11">
        <f ca="1">IF(G27=$A$16,-VLOOKUP(C27,INDIRECT($A$3&amp;$A$19),8,FALSE),IF(G27=$A$15,VLOOKUP(C27,INDIRECT($A$3&amp;$A$19),8,FALSE)))</f>
        <v>820.85</v>
      </c>
      <c r="J27" s="58">
        <f ca="1">ROUNDDOWN((L27/ABS(E27)),0)</f>
        <v>832</v>
      </c>
      <c r="K27" s="7">
        <f ca="1">ROUNDDOWN((M27/ABS(F27)),0)</f>
        <v>691</v>
      </c>
      <c r="L27" s="60">
        <f t="shared" ca="1" si="9"/>
        <v>559882.92901249952</v>
      </c>
      <c r="M27" s="60">
        <f t="shared" ca="1" si="10"/>
        <v>559882.92901249952</v>
      </c>
      <c r="N27" s="62">
        <f ca="1">(E27+H27)*J27</f>
        <v>3868.7999999999811</v>
      </c>
      <c r="O27" s="62">
        <f ca="1">(F27+I27)*K27</f>
        <v>7635.5500000000475</v>
      </c>
      <c r="P27" s="62">
        <f t="shared" ca="1" si="4"/>
        <v>11504.350000000028</v>
      </c>
      <c r="Q27" s="60">
        <f t="shared" ca="1" si="5"/>
        <v>1121.0167750000001</v>
      </c>
      <c r="R27" s="62">
        <f t="shared" ca="1" si="11"/>
        <v>10383.333225000028</v>
      </c>
      <c r="S27" s="64">
        <f t="shared" ca="1" si="6"/>
        <v>1130149.191249999</v>
      </c>
      <c r="T27" s="66">
        <f t="shared" ca="1" si="7"/>
        <v>9.2727717590119791E-3</v>
      </c>
      <c r="U27" s="68">
        <f ca="1">S27/MAX($S$3:S27)-1</f>
        <v>0</v>
      </c>
      <c r="V27" s="18"/>
      <c r="AK27" s="7">
        <f t="shared" si="14"/>
        <v>24</v>
      </c>
      <c r="AL27" s="37">
        <f t="shared" ca="1" si="12"/>
        <v>41306</v>
      </c>
      <c r="AM27" s="62">
        <f t="shared" ca="1" si="13"/>
        <v>0</v>
      </c>
      <c r="AN27" s="76">
        <f t="shared" ca="1" si="15"/>
        <v>1027803.8796999998</v>
      </c>
      <c r="AO27" s="78">
        <f t="shared" ca="1" si="16"/>
        <v>0</v>
      </c>
    </row>
    <row r="28" spans="1:41" x14ac:dyDescent="0.3">
      <c r="B28" s="53">
        <f t="shared" ca="1" si="0"/>
        <v>41586</v>
      </c>
      <c r="C28" s="7">
        <f t="shared" si="8"/>
        <v>26</v>
      </c>
      <c r="D28" s="7" t="str">
        <f t="shared" ca="1" si="1"/>
        <v>BUY</v>
      </c>
      <c r="E28" s="56">
        <f t="shared" ca="1" si="2"/>
        <v>-667.9</v>
      </c>
      <c r="F28" s="7">
        <f t="shared" ca="1" si="3"/>
        <v>820.85</v>
      </c>
      <c r="G28" s="7" t="str">
        <f ca="1">IF(D28=$A$14,$A$16,IF(D28=$A$13,$A$15))</f>
        <v>SELL</v>
      </c>
      <c r="H28" s="56">
        <f ca="1">IF(G28=$A$16,VLOOKUP(C28,INDIRECT($A$3&amp;$A$19),7,FALSE),IF(G28=$A$15,-VLOOKUP(C28,INDIRECT($A$3&amp;$A$19),7,FALSE)))</f>
        <v>652.5</v>
      </c>
      <c r="I28" s="11">
        <f ca="1">IF(G28=$A$16,-VLOOKUP(C28,INDIRECT($A$3&amp;$A$19),8,FALSE),IF(G28=$A$15,VLOOKUP(C28,INDIRECT($A$3&amp;$A$19),8,FALSE)))</f>
        <v>-809.35</v>
      </c>
      <c r="J28" s="58">
        <f ca="1">ROUNDDOWN((L28/ABS(E28)),0)</f>
        <v>846</v>
      </c>
      <c r="K28" s="7">
        <f ca="1">ROUNDDOWN((M28/ABS(F28)),0)</f>
        <v>688</v>
      </c>
      <c r="L28" s="60">
        <f t="shared" ca="1" si="9"/>
        <v>565074.59562499949</v>
      </c>
      <c r="M28" s="60">
        <f t="shared" ca="1" si="10"/>
        <v>565074.59562499949</v>
      </c>
      <c r="N28" s="62">
        <f ca="1">(E28+H28)*J28</f>
        <v>-13028.399999999981</v>
      </c>
      <c r="O28" s="62">
        <f ca="1">(F28+I28)*K28</f>
        <v>7912</v>
      </c>
      <c r="P28" s="62">
        <f t="shared" ca="1" si="4"/>
        <v>-5116.3999999999814</v>
      </c>
      <c r="Q28" s="60">
        <f t="shared" ca="1" si="5"/>
        <v>1119.3180000000002</v>
      </c>
      <c r="R28" s="62">
        <f t="shared" ca="1" si="11"/>
        <v>-6235.7179999999817</v>
      </c>
      <c r="S28" s="64">
        <f t="shared" ca="1" si="6"/>
        <v>1123913.4732499991</v>
      </c>
      <c r="T28" s="66">
        <f t="shared" ca="1" si="7"/>
        <v>-5.5176060366888199E-3</v>
      </c>
      <c r="U28" s="68">
        <f ca="1">S28/MAX($S$3:S28)-1</f>
        <v>-5.5176060366887159E-3</v>
      </c>
      <c r="V28" s="18"/>
      <c r="AK28" s="7">
        <f t="shared" si="14"/>
        <v>25</v>
      </c>
      <c r="AL28" s="37">
        <f t="shared" ca="1" si="12"/>
        <v>41309</v>
      </c>
      <c r="AM28" s="62">
        <f t="shared" ca="1" si="13"/>
        <v>0</v>
      </c>
      <c r="AN28" s="76">
        <f t="shared" ca="1" si="15"/>
        <v>1027803.8796999998</v>
      </c>
      <c r="AO28" s="78">
        <f t="shared" ca="1" si="16"/>
        <v>0</v>
      </c>
    </row>
    <row r="29" spans="1:41" x14ac:dyDescent="0.3">
      <c r="B29" s="53">
        <f t="shared" ca="1" si="0"/>
        <v>41598</v>
      </c>
      <c r="C29" s="7">
        <f t="shared" si="8"/>
        <v>27</v>
      </c>
      <c r="D29" s="7" t="str">
        <f t="shared" ca="1" si="1"/>
        <v>SHORT</v>
      </c>
      <c r="E29" s="56">
        <f t="shared" ca="1" si="2"/>
        <v>654.25</v>
      </c>
      <c r="F29" s="7">
        <f t="shared" ca="1" si="3"/>
        <v>-805.35</v>
      </c>
      <c r="G29" s="7" t="str">
        <f ca="1">IF(D29=$A$14,$A$16,IF(D29=$A$13,$A$15))</f>
        <v>COVER</v>
      </c>
      <c r="H29" s="56">
        <f ca="1">IF(G29=$A$16,VLOOKUP(C29,INDIRECT($A$3&amp;$A$19),7,FALSE),IF(G29=$A$15,-VLOOKUP(C29,INDIRECT($A$3&amp;$A$19),7,FALSE)))</f>
        <v>-649.54999999999995</v>
      </c>
      <c r="I29" s="11">
        <f ca="1">IF(G29=$A$16,-VLOOKUP(C29,INDIRECT($A$3&amp;$A$19),8,FALSE),IF(G29=$A$15,VLOOKUP(C29,INDIRECT($A$3&amp;$A$19),8,FALSE)))</f>
        <v>807.75</v>
      </c>
      <c r="J29" s="58">
        <f ca="1">ROUNDDOWN((L29/ABS(E29)),0)</f>
        <v>858</v>
      </c>
      <c r="K29" s="7">
        <f ca="1">ROUNDDOWN((M29/ABS(F29)),0)</f>
        <v>697</v>
      </c>
      <c r="L29" s="60">
        <f t="shared" ca="1" si="9"/>
        <v>561956.73662499955</v>
      </c>
      <c r="M29" s="60">
        <f t="shared" ca="1" si="10"/>
        <v>561956.73662499955</v>
      </c>
      <c r="N29" s="62">
        <f ca="1">(E29+H29)*J29</f>
        <v>4032.600000000039</v>
      </c>
      <c r="O29" s="62">
        <f ca="1">(F29+I29)*K29</f>
        <v>1672.7999999999843</v>
      </c>
      <c r="P29" s="62">
        <f t="shared" ca="1" si="4"/>
        <v>5705.4000000000233</v>
      </c>
      <c r="Q29" s="60">
        <f t="shared" ca="1" si="5"/>
        <v>1121.4955500000001</v>
      </c>
      <c r="R29" s="62">
        <f t="shared" ca="1" si="11"/>
        <v>4583.9044500000236</v>
      </c>
      <c r="S29" s="64">
        <f t="shared" ca="1" si="6"/>
        <v>1128497.3776999991</v>
      </c>
      <c r="T29" s="66">
        <f t="shared" ca="1" si="7"/>
        <v>4.0785207750422591E-3</v>
      </c>
      <c r="U29" s="68">
        <f ca="1">S29/MAX($S$3:S29)-1</f>
        <v>-1.4615889324955944E-3</v>
      </c>
      <c r="V29" s="18"/>
      <c r="AK29" s="7">
        <f t="shared" si="14"/>
        <v>26</v>
      </c>
      <c r="AL29" s="37">
        <f t="shared" ca="1" si="12"/>
        <v>41310</v>
      </c>
      <c r="AM29" s="62">
        <f t="shared" ca="1" si="13"/>
        <v>0</v>
      </c>
      <c r="AN29" s="76">
        <f t="shared" ca="1" si="15"/>
        <v>1027803.8796999998</v>
      </c>
      <c r="AO29" s="78">
        <f t="shared" ca="1" si="16"/>
        <v>0</v>
      </c>
    </row>
    <row r="30" spans="1:41" x14ac:dyDescent="0.3">
      <c r="B30" s="53">
        <f t="shared" ca="1" si="0"/>
        <v>41612</v>
      </c>
      <c r="C30" s="7">
        <f t="shared" si="8"/>
        <v>28</v>
      </c>
      <c r="D30" s="7" t="str">
        <f t="shared" ca="1" si="1"/>
        <v>BUY</v>
      </c>
      <c r="E30" s="56">
        <f t="shared" ca="1" si="2"/>
        <v>-653.4</v>
      </c>
      <c r="F30" s="7">
        <f t="shared" ca="1" si="3"/>
        <v>814.1</v>
      </c>
      <c r="G30" s="7" t="str">
        <f ca="1">IF(D30=$A$14,$A$16,IF(D30=$A$13,$A$15))</f>
        <v>SELL</v>
      </c>
      <c r="H30" s="56">
        <f ca="1">IF(G30=$A$16,VLOOKUP(C30,INDIRECT($A$3&amp;$A$19),7,FALSE),IF(G30=$A$15,-VLOOKUP(C30,INDIRECT($A$3&amp;$A$19),7,FALSE)))</f>
        <v>657.6</v>
      </c>
      <c r="I30" s="11">
        <f ca="1">IF(G30=$A$16,-VLOOKUP(C30,INDIRECT($A$3&amp;$A$19),8,FALSE),IF(G30=$A$15,VLOOKUP(C30,INDIRECT($A$3&amp;$A$19),8,FALSE)))</f>
        <v>-812.15</v>
      </c>
      <c r="J30" s="58">
        <f ca="1">ROUNDDOWN((L30/ABS(E30)),0)</f>
        <v>863</v>
      </c>
      <c r="K30" s="7">
        <f ca="1">ROUNDDOWN((M30/ABS(F30)),0)</f>
        <v>693</v>
      </c>
      <c r="L30" s="60">
        <f t="shared" ca="1" si="9"/>
        <v>564248.68884999957</v>
      </c>
      <c r="M30" s="60">
        <f t="shared" ca="1" si="10"/>
        <v>564248.68884999957</v>
      </c>
      <c r="N30" s="62">
        <f ca="1">(E30+H30)*J30</f>
        <v>3624.6000000000395</v>
      </c>
      <c r="O30" s="62">
        <f ca="1">(F30+I30)*K30</f>
        <v>1351.3500000000315</v>
      </c>
      <c r="P30" s="62">
        <f t="shared" ca="1" si="4"/>
        <v>4975.9500000000708</v>
      </c>
      <c r="Q30" s="60">
        <f t="shared" ca="1" si="5"/>
        <v>1129.192125</v>
      </c>
      <c r="R30" s="62">
        <f t="shared" ca="1" si="11"/>
        <v>3846.7578750000707</v>
      </c>
      <c r="S30" s="64">
        <f t="shared" ca="1" si="6"/>
        <v>1132344.1355749993</v>
      </c>
      <c r="T30" s="66">
        <f t="shared" ca="1" si="7"/>
        <v>3.4087432997320592E-3</v>
      </c>
      <c r="U30" s="68">
        <f ca="1">S30/MAX($S$3:S30)-1</f>
        <v>0</v>
      </c>
      <c r="V30" s="18"/>
      <c r="AK30" s="7">
        <f t="shared" si="14"/>
        <v>27</v>
      </c>
      <c r="AL30" s="37">
        <f t="shared" ca="1" si="12"/>
        <v>41311</v>
      </c>
      <c r="AM30" s="62">
        <f t="shared" ca="1" si="13"/>
        <v>0</v>
      </c>
      <c r="AN30" s="76">
        <f t="shared" ca="1" si="15"/>
        <v>1027803.8796999998</v>
      </c>
      <c r="AO30" s="78">
        <f t="shared" ca="1" si="16"/>
        <v>0</v>
      </c>
    </row>
    <row r="31" spans="1:41" x14ac:dyDescent="0.3">
      <c r="B31" s="53">
        <f t="shared" ca="1" si="0"/>
        <v>41626</v>
      </c>
      <c r="C31" s="7">
        <f t="shared" si="8"/>
        <v>29</v>
      </c>
      <c r="D31" s="7" t="str">
        <f t="shared" ca="1" si="1"/>
        <v>SHORT</v>
      </c>
      <c r="E31" s="56">
        <f t="shared" ca="1" si="2"/>
        <v>688.1</v>
      </c>
      <c r="F31" s="7">
        <f t="shared" ca="1" si="3"/>
        <v>-827.45</v>
      </c>
      <c r="G31" s="7" t="str">
        <f ca="1">IF(D31=$A$14,$A$16,IF(D31=$A$13,$A$15))</f>
        <v>COVER</v>
      </c>
      <c r="H31" s="56">
        <f ca="1">IF(G31=$A$16,VLOOKUP(C31,INDIRECT($A$3&amp;$A$19),7,FALSE),IF(G31=$A$15,-VLOOKUP(C31,INDIRECT($A$3&amp;$A$19),7,FALSE)))</f>
        <v>-666.25</v>
      </c>
      <c r="I31" s="11">
        <f ca="1">IF(G31=$A$16,-VLOOKUP(C31,INDIRECT($A$3&amp;$A$19),8,FALSE),IF(G31=$A$15,VLOOKUP(C31,INDIRECT($A$3&amp;$A$19),8,FALSE)))</f>
        <v>798.25</v>
      </c>
      <c r="J31" s="58">
        <f ca="1">ROUNDDOWN((L31/ABS(E31)),0)</f>
        <v>822</v>
      </c>
      <c r="K31" s="7">
        <f ca="1">ROUNDDOWN((M31/ABS(F31)),0)</f>
        <v>684</v>
      </c>
      <c r="L31" s="60">
        <f t="shared" ca="1" si="9"/>
        <v>566172.06778749963</v>
      </c>
      <c r="M31" s="60">
        <f t="shared" ca="1" si="10"/>
        <v>566172.06778749963</v>
      </c>
      <c r="N31" s="62">
        <f ca="1">(E31+H31)*J31</f>
        <v>17960.700000000019</v>
      </c>
      <c r="O31" s="62">
        <f ca="1">(F31+I31)*K31</f>
        <v>-19972.800000000032</v>
      </c>
      <c r="P31" s="62">
        <f t="shared" ca="1" si="4"/>
        <v>-2012.1000000000131</v>
      </c>
      <c r="Q31" s="60">
        <f t="shared" ca="1" si="5"/>
        <v>1112.62725</v>
      </c>
      <c r="R31" s="62">
        <f t="shared" ca="1" si="11"/>
        <v>-3124.7272500000131</v>
      </c>
      <c r="S31" s="64">
        <f t="shared" ca="1" si="6"/>
        <v>1129219.4083249993</v>
      </c>
      <c r="T31" s="66">
        <f t="shared" ca="1" si="7"/>
        <v>-2.7595208486802386E-3</v>
      </c>
      <c r="U31" s="68">
        <f ca="1">S31/MAX($S$3:S31)-1</f>
        <v>-2.7595208486802525E-3</v>
      </c>
      <c r="V31" s="18"/>
      <c r="AK31" s="7">
        <f t="shared" si="14"/>
        <v>28</v>
      </c>
      <c r="AL31" s="37">
        <f t="shared" ca="1" si="12"/>
        <v>41312</v>
      </c>
      <c r="AM31" s="62">
        <f t="shared" ca="1" si="13"/>
        <v>0</v>
      </c>
      <c r="AN31" s="76">
        <f t="shared" ca="1" si="15"/>
        <v>1027803.8796999998</v>
      </c>
      <c r="AO31" s="78">
        <f t="shared" ca="1" si="16"/>
        <v>0</v>
      </c>
    </row>
    <row r="32" spans="1:41" x14ac:dyDescent="0.3">
      <c r="B32" s="53">
        <f t="shared" ca="1" si="0"/>
        <v>41634</v>
      </c>
      <c r="C32" s="7">
        <f t="shared" si="8"/>
        <v>30</v>
      </c>
      <c r="D32" s="7" t="str">
        <f t="shared" ca="1" si="1"/>
        <v>BUY</v>
      </c>
      <c r="E32" s="56">
        <f t="shared" ca="1" si="2"/>
        <v>-666.25</v>
      </c>
      <c r="F32" s="7">
        <f t="shared" ca="1" si="3"/>
        <v>798.25</v>
      </c>
      <c r="G32" s="7" t="str">
        <f ca="1">IF(D32=$A$14,$A$16,IF(D32=$A$13,$A$15))</f>
        <v>SELL</v>
      </c>
      <c r="H32" s="56">
        <f ca="1">IF(G32=$A$16,VLOOKUP(C32,INDIRECT($A$3&amp;$A$19),7,FALSE),IF(G32=$A$15,-VLOOKUP(C32,INDIRECT($A$3&amp;$A$19),7,FALSE)))</f>
        <v>669.05</v>
      </c>
      <c r="I32" s="11">
        <f ca="1">IF(G32=$A$16,-VLOOKUP(C32,INDIRECT($A$3&amp;$A$19),8,FALSE),IF(G32=$A$15,VLOOKUP(C32,INDIRECT($A$3&amp;$A$19),8,FALSE)))</f>
        <v>-779.3</v>
      </c>
      <c r="J32" s="58">
        <f ca="1">ROUNDDOWN((L32/ABS(E32)),0)</f>
        <v>847</v>
      </c>
      <c r="K32" s="7">
        <f ca="1">ROUNDDOWN((M32/ABS(F32)),0)</f>
        <v>707</v>
      </c>
      <c r="L32" s="60">
        <f t="shared" ca="1" si="9"/>
        <v>564609.70416249963</v>
      </c>
      <c r="M32" s="60">
        <f t="shared" ca="1" si="10"/>
        <v>564609.70416249963</v>
      </c>
      <c r="N32" s="62">
        <f ca="1">(E32+H32)*J32</f>
        <v>2371.5999999999613</v>
      </c>
      <c r="O32" s="62">
        <f ca="1">(F32+I32)*K32</f>
        <v>13397.650000000032</v>
      </c>
      <c r="P32" s="62">
        <f t="shared" ca="1" si="4"/>
        <v>15769.249999999993</v>
      </c>
      <c r="Q32" s="60">
        <f t="shared" ca="1" si="5"/>
        <v>1123.1634749999998</v>
      </c>
      <c r="R32" s="62">
        <f t="shared" ca="1" si="11"/>
        <v>14646.086524999993</v>
      </c>
      <c r="S32" s="64">
        <f t="shared" ca="1" si="6"/>
        <v>1143865.4948499992</v>
      </c>
      <c r="T32" s="66">
        <f t="shared" ca="1" si="7"/>
        <v>1.2970098120014531E-2</v>
      </c>
      <c r="U32" s="68">
        <f ca="1">S32/MAX($S$3:S32)-1</f>
        <v>0</v>
      </c>
      <c r="V32" s="18"/>
      <c r="AK32" s="7">
        <f t="shared" si="14"/>
        <v>29</v>
      </c>
      <c r="AL32" s="37">
        <f t="shared" ca="1" si="12"/>
        <v>41313</v>
      </c>
      <c r="AM32" s="62">
        <f t="shared" ca="1" si="13"/>
        <v>0</v>
      </c>
      <c r="AN32" s="76">
        <f t="shared" ca="1" si="15"/>
        <v>1027803.8796999998</v>
      </c>
      <c r="AO32" s="78">
        <f t="shared" ca="1" si="16"/>
        <v>0</v>
      </c>
    </row>
    <row r="33" spans="2:41" x14ac:dyDescent="0.3">
      <c r="B33" s="54">
        <f t="shared" ca="1" si="0"/>
        <v>41638</v>
      </c>
      <c r="C33" s="8">
        <f t="shared" si="8"/>
        <v>31</v>
      </c>
      <c r="D33" s="8" t="str">
        <f t="shared" ca="1" si="1"/>
        <v>SHORT</v>
      </c>
      <c r="E33" s="57">
        <f t="shared" ca="1" si="2"/>
        <v>669.05</v>
      </c>
      <c r="F33" s="8">
        <f t="shared" ca="1" si="3"/>
        <v>-779.3</v>
      </c>
      <c r="G33" s="8" t="str">
        <f ca="1">IF(D33=$A$14,$A$16,IF(D33=$A$13,$A$15))</f>
        <v>COVER</v>
      </c>
      <c r="H33" s="57">
        <f ca="1">IF(G33=$A$16,VLOOKUP(C33,INDIRECT($A$3&amp;$A$19),7,FALSE),IF(G33=$A$15,-VLOOKUP(C33,INDIRECT($A$3&amp;$A$19),7,FALSE)))</f>
        <v>-669.5</v>
      </c>
      <c r="I33" s="12">
        <f ca="1">IF(G33=$A$16,-VLOOKUP(C33,INDIRECT($A$3&amp;$A$19),8,FALSE),IF(G33=$A$15,VLOOKUP(C33,INDIRECT($A$3&amp;$A$19),8,FALSE)))</f>
        <v>795.65</v>
      </c>
      <c r="J33" s="59">
        <f ca="1">ROUNDDOWN((L33/ABS(E33)),0)</f>
        <v>854</v>
      </c>
      <c r="K33" s="8">
        <f ca="1">ROUNDDOWN((M33/ABS(F33)),0)</f>
        <v>733</v>
      </c>
      <c r="L33" s="61">
        <f t="shared" ca="1" si="9"/>
        <v>571932.7474249996</v>
      </c>
      <c r="M33" s="61">
        <f t="shared" ca="1" si="10"/>
        <v>571932.7474249996</v>
      </c>
      <c r="N33" s="63">
        <f ca="1">(E33+H33)*J33</f>
        <v>-384.30000000003884</v>
      </c>
      <c r="O33" s="63">
        <f ca="1">(F33+I33)*K33</f>
        <v>11984.550000000017</v>
      </c>
      <c r="P33" s="63">
        <f t="shared" ca="1" si="4"/>
        <v>11600.249999999978</v>
      </c>
      <c r="Q33" s="61">
        <f t="shared" ca="1" si="5"/>
        <v>1148.780025</v>
      </c>
      <c r="R33" s="63">
        <f t="shared" ca="1" si="11"/>
        <v>10451.469974999978</v>
      </c>
      <c r="S33" s="65">
        <f t="shared" ca="1" si="6"/>
        <v>1154316.9648249992</v>
      </c>
      <c r="T33" s="67">
        <f t="shared" ca="1" si="7"/>
        <v>9.1369746023946038E-3</v>
      </c>
      <c r="U33" s="69">
        <f ca="1">S33/MAX($S$3:S33)-1</f>
        <v>0</v>
      </c>
      <c r="V33" s="18"/>
      <c r="AK33" s="7">
        <f t="shared" si="14"/>
        <v>30</v>
      </c>
      <c r="AL33" s="37">
        <f t="shared" ca="1" si="12"/>
        <v>41316</v>
      </c>
      <c r="AM33" s="62">
        <f t="shared" ca="1" si="13"/>
        <v>17782.297225000009</v>
      </c>
      <c r="AN33" s="76">
        <f t="shared" ca="1" si="15"/>
        <v>1045586.1769249998</v>
      </c>
      <c r="AO33" s="78">
        <f t="shared" ca="1" si="16"/>
        <v>1.7301255206577316E-2</v>
      </c>
    </row>
    <row r="34" spans="2:41" x14ac:dyDescent="0.3">
      <c r="AK34" s="7">
        <f t="shared" si="14"/>
        <v>31</v>
      </c>
      <c r="AL34" s="37">
        <f t="shared" ca="1" si="12"/>
        <v>41317</v>
      </c>
      <c r="AM34" s="62">
        <f t="shared" ca="1" si="13"/>
        <v>0</v>
      </c>
      <c r="AN34" s="76">
        <f t="shared" ca="1" si="15"/>
        <v>1045586.1769249998</v>
      </c>
      <c r="AO34" s="78">
        <f t="shared" ca="1" si="16"/>
        <v>0</v>
      </c>
    </row>
    <row r="35" spans="2:41" x14ac:dyDescent="0.3">
      <c r="E35" s="18"/>
      <c r="F35" s="18"/>
      <c r="G35" s="18"/>
      <c r="H35" s="18"/>
      <c r="I35" s="18"/>
      <c r="P35" s="18"/>
      <c r="Q35" s="29"/>
      <c r="AK35" s="7">
        <f t="shared" si="14"/>
        <v>32</v>
      </c>
      <c r="AL35" s="37">
        <f t="shared" ca="1" si="12"/>
        <v>41318</v>
      </c>
      <c r="AM35" s="62">
        <f t="shared" ca="1" si="13"/>
        <v>0</v>
      </c>
      <c r="AN35" s="76">
        <f t="shared" ca="1" si="15"/>
        <v>1045586.1769249998</v>
      </c>
      <c r="AO35" s="78">
        <f t="shared" ca="1" si="16"/>
        <v>0</v>
      </c>
    </row>
    <row r="36" spans="2:41" x14ac:dyDescent="0.3">
      <c r="E36" s="18"/>
      <c r="F36" s="18"/>
      <c r="G36" s="18"/>
      <c r="H36" s="18"/>
      <c r="I36" s="18"/>
      <c r="AK36" s="7">
        <f t="shared" si="14"/>
        <v>33</v>
      </c>
      <c r="AL36" s="37">
        <f t="shared" ca="1" si="12"/>
        <v>41319</v>
      </c>
      <c r="AM36" s="62">
        <f t="shared" ca="1" si="13"/>
        <v>0</v>
      </c>
      <c r="AN36" s="76">
        <f t="shared" ca="1" si="15"/>
        <v>1045586.1769249998</v>
      </c>
      <c r="AO36" s="78">
        <f t="shared" ca="1" si="16"/>
        <v>0</v>
      </c>
    </row>
    <row r="37" spans="2:41" x14ac:dyDescent="0.3">
      <c r="E37" s="18"/>
      <c r="F37" s="18"/>
      <c r="G37" s="18"/>
      <c r="H37" s="18"/>
      <c r="I37" s="18"/>
      <c r="AK37" s="7">
        <f t="shared" si="14"/>
        <v>34</v>
      </c>
      <c r="AL37" s="37">
        <f t="shared" ca="1" si="12"/>
        <v>41320</v>
      </c>
      <c r="AM37" s="62">
        <f t="shared" ca="1" si="13"/>
        <v>0</v>
      </c>
      <c r="AN37" s="76">
        <f t="shared" ca="1" si="15"/>
        <v>1045586.1769249998</v>
      </c>
      <c r="AO37" s="78">
        <f t="shared" ca="1" si="16"/>
        <v>0</v>
      </c>
    </row>
    <row r="38" spans="2:41" x14ac:dyDescent="0.3">
      <c r="E38" s="18"/>
      <c r="F38" s="18"/>
      <c r="G38" s="18"/>
      <c r="H38" s="18"/>
      <c r="I38" s="18"/>
      <c r="AK38" s="7">
        <f t="shared" si="14"/>
        <v>35</v>
      </c>
      <c r="AL38" s="37">
        <f t="shared" ca="1" si="12"/>
        <v>41323</v>
      </c>
      <c r="AM38" s="62">
        <f t="shared" ca="1" si="13"/>
        <v>0</v>
      </c>
      <c r="AN38" s="76">
        <f t="shared" ca="1" si="15"/>
        <v>1045586.1769249998</v>
      </c>
      <c r="AO38" s="78">
        <f t="shared" ca="1" si="16"/>
        <v>0</v>
      </c>
    </row>
    <row r="39" spans="2:41" x14ac:dyDescent="0.3">
      <c r="E39" s="18"/>
      <c r="F39" s="18"/>
      <c r="G39" s="18"/>
      <c r="H39" s="18"/>
      <c r="I39" s="18"/>
      <c r="AK39" s="7">
        <f t="shared" si="14"/>
        <v>36</v>
      </c>
      <c r="AL39" s="37">
        <f t="shared" ca="1" si="12"/>
        <v>41324</v>
      </c>
      <c r="AM39" s="62">
        <f t="shared" ca="1" si="13"/>
        <v>0</v>
      </c>
      <c r="AN39" s="76">
        <f t="shared" ca="1" si="15"/>
        <v>1045586.1769249998</v>
      </c>
      <c r="AO39" s="78">
        <f t="shared" ca="1" si="16"/>
        <v>0</v>
      </c>
    </row>
    <row r="40" spans="2:41" x14ac:dyDescent="0.3">
      <c r="E40" s="18"/>
      <c r="F40" s="18"/>
      <c r="G40" s="18"/>
      <c r="H40" s="18"/>
      <c r="I40" s="18"/>
      <c r="AK40" s="7">
        <f t="shared" si="14"/>
        <v>37</v>
      </c>
      <c r="AL40" s="37">
        <f t="shared" ca="1" si="12"/>
        <v>41325</v>
      </c>
      <c r="AM40" s="62">
        <f t="shared" ca="1" si="13"/>
        <v>0</v>
      </c>
      <c r="AN40" s="76">
        <f t="shared" ca="1" si="15"/>
        <v>1045586.1769249998</v>
      </c>
      <c r="AO40" s="78">
        <f t="shared" ca="1" si="16"/>
        <v>0</v>
      </c>
    </row>
    <row r="41" spans="2:41" x14ac:dyDescent="0.3">
      <c r="E41" s="18"/>
      <c r="F41" s="18"/>
      <c r="G41" s="18"/>
      <c r="H41" s="18"/>
      <c r="I41" s="18"/>
      <c r="AK41" s="7">
        <f t="shared" si="14"/>
        <v>38</v>
      </c>
      <c r="AL41" s="37">
        <f t="shared" ca="1" si="12"/>
        <v>41326</v>
      </c>
      <c r="AM41" s="62">
        <f t="shared" ca="1" si="13"/>
        <v>7692.1614500000205</v>
      </c>
      <c r="AN41" s="76">
        <f t="shared" ca="1" si="15"/>
        <v>1053278.3383749998</v>
      </c>
      <c r="AO41" s="78">
        <f t="shared" ca="1" si="16"/>
        <v>7.3567933660161379E-3</v>
      </c>
    </row>
    <row r="42" spans="2:41" x14ac:dyDescent="0.3">
      <c r="E42" s="18"/>
      <c r="F42" s="18"/>
      <c r="G42" s="18"/>
      <c r="H42" s="18"/>
      <c r="I42" s="18"/>
      <c r="AK42" s="7">
        <f t="shared" si="14"/>
        <v>39</v>
      </c>
      <c r="AL42" s="37">
        <f t="shared" ca="1" si="12"/>
        <v>41327</v>
      </c>
      <c r="AM42" s="62">
        <f t="shared" ca="1" si="13"/>
        <v>0</v>
      </c>
      <c r="AN42" s="76">
        <f t="shared" ca="1" si="15"/>
        <v>1053278.3383749998</v>
      </c>
      <c r="AO42" s="78">
        <f t="shared" ca="1" si="16"/>
        <v>0</v>
      </c>
    </row>
    <row r="43" spans="2:41" x14ac:dyDescent="0.3">
      <c r="E43" s="18"/>
      <c r="F43" s="18"/>
      <c r="G43" s="18"/>
      <c r="H43" s="18"/>
      <c r="I43" s="18"/>
      <c r="AK43" s="7">
        <f t="shared" si="14"/>
        <v>40</v>
      </c>
      <c r="AL43" s="37">
        <f t="shared" ca="1" si="12"/>
        <v>41330</v>
      </c>
      <c r="AM43" s="62">
        <f t="shared" ca="1" si="13"/>
        <v>0</v>
      </c>
      <c r="AN43" s="76">
        <f t="shared" ca="1" si="15"/>
        <v>1053278.3383749998</v>
      </c>
      <c r="AO43" s="78">
        <f t="shared" ca="1" si="16"/>
        <v>0</v>
      </c>
    </row>
    <row r="44" spans="2:41" x14ac:dyDescent="0.3">
      <c r="E44" s="18"/>
      <c r="F44" s="18"/>
      <c r="G44" s="18"/>
      <c r="H44" s="18"/>
      <c r="I44" s="18"/>
      <c r="AK44" s="7">
        <f t="shared" si="14"/>
        <v>41</v>
      </c>
      <c r="AL44" s="37">
        <f t="shared" ca="1" si="12"/>
        <v>41331</v>
      </c>
      <c r="AM44" s="62">
        <f t="shared" ca="1" si="13"/>
        <v>0</v>
      </c>
      <c r="AN44" s="76">
        <f t="shared" ca="1" si="15"/>
        <v>1053278.3383749998</v>
      </c>
      <c r="AO44" s="78">
        <f t="shared" ca="1" si="16"/>
        <v>0</v>
      </c>
    </row>
    <row r="45" spans="2:41" x14ac:dyDescent="0.3">
      <c r="E45" s="18"/>
      <c r="F45" s="18"/>
      <c r="G45" s="18"/>
      <c r="H45" s="18"/>
      <c r="I45" s="18"/>
      <c r="AK45" s="7">
        <f t="shared" si="14"/>
        <v>42</v>
      </c>
      <c r="AL45" s="37">
        <f t="shared" ca="1" si="12"/>
        <v>41332</v>
      </c>
      <c r="AM45" s="62">
        <f t="shared" ca="1" si="13"/>
        <v>11135.967100000045</v>
      </c>
      <c r="AN45" s="76">
        <f t="shared" ca="1" si="15"/>
        <v>1064414.3054749998</v>
      </c>
      <c r="AO45" s="78">
        <f t="shared" ca="1" si="16"/>
        <v>1.0572672668062845E-2</v>
      </c>
    </row>
    <row r="46" spans="2:41" x14ac:dyDescent="0.3">
      <c r="E46" s="18"/>
      <c r="F46" s="18"/>
      <c r="G46" s="18"/>
      <c r="H46" s="18"/>
      <c r="I46" s="18"/>
      <c r="AK46" s="7">
        <f t="shared" si="14"/>
        <v>43</v>
      </c>
      <c r="AL46" s="37">
        <f t="shared" ca="1" si="12"/>
        <v>41333</v>
      </c>
      <c r="AM46" s="62">
        <f t="shared" ca="1" si="13"/>
        <v>0</v>
      </c>
      <c r="AN46" s="76">
        <f t="shared" ca="1" si="15"/>
        <v>1064414.3054749998</v>
      </c>
      <c r="AO46" s="78">
        <f t="shared" ca="1" si="16"/>
        <v>0</v>
      </c>
    </row>
    <row r="47" spans="2:41" x14ac:dyDescent="0.3">
      <c r="E47" s="18"/>
      <c r="F47" s="18"/>
      <c r="G47" s="18"/>
      <c r="H47" s="18"/>
      <c r="I47" s="18"/>
      <c r="AK47" s="7">
        <f t="shared" si="14"/>
        <v>44</v>
      </c>
      <c r="AL47" s="37">
        <f t="shared" ca="1" si="12"/>
        <v>41334</v>
      </c>
      <c r="AM47" s="62">
        <f t="shared" ca="1" si="13"/>
        <v>0</v>
      </c>
      <c r="AN47" s="76">
        <f t="shared" ca="1" si="15"/>
        <v>1064414.3054749998</v>
      </c>
      <c r="AO47" s="78">
        <f t="shared" ca="1" si="16"/>
        <v>0</v>
      </c>
    </row>
    <row r="48" spans="2:41" x14ac:dyDescent="0.3">
      <c r="E48" s="18"/>
      <c r="F48" s="18"/>
      <c r="G48" s="18"/>
      <c r="H48" s="18"/>
      <c r="I48" s="18"/>
      <c r="AK48" s="7">
        <f t="shared" si="14"/>
        <v>45</v>
      </c>
      <c r="AL48" s="37">
        <f t="shared" ca="1" si="12"/>
        <v>41337</v>
      </c>
      <c r="AM48" s="62">
        <f t="shared" ca="1" si="13"/>
        <v>0</v>
      </c>
      <c r="AN48" s="76">
        <f t="shared" ca="1" si="15"/>
        <v>1064414.3054749998</v>
      </c>
      <c r="AO48" s="78">
        <f t="shared" ca="1" si="16"/>
        <v>0</v>
      </c>
    </row>
    <row r="49" spans="5:41" x14ac:dyDescent="0.3">
      <c r="E49" s="18"/>
      <c r="F49" s="18"/>
      <c r="G49" s="18"/>
      <c r="H49" s="18"/>
      <c r="I49" s="18"/>
      <c r="AK49" s="7">
        <f t="shared" si="14"/>
        <v>46</v>
      </c>
      <c r="AL49" s="37">
        <f t="shared" ca="1" si="12"/>
        <v>41338</v>
      </c>
      <c r="AM49" s="62">
        <f t="shared" ca="1" si="13"/>
        <v>0</v>
      </c>
      <c r="AN49" s="76">
        <f t="shared" ca="1" si="15"/>
        <v>1064414.3054749998</v>
      </c>
      <c r="AO49" s="78">
        <f t="shared" ca="1" si="16"/>
        <v>0</v>
      </c>
    </row>
    <row r="50" spans="5:41" x14ac:dyDescent="0.3">
      <c r="E50" s="18"/>
      <c r="F50" s="18"/>
      <c r="G50" s="18"/>
      <c r="H50" s="18"/>
      <c r="I50" s="18"/>
      <c r="AK50" s="7">
        <f t="shared" si="14"/>
        <v>47</v>
      </c>
      <c r="AL50" s="37">
        <f t="shared" ca="1" si="12"/>
        <v>41339</v>
      </c>
      <c r="AM50" s="62">
        <f t="shared" ca="1" si="13"/>
        <v>0</v>
      </c>
      <c r="AN50" s="76">
        <f t="shared" ca="1" si="15"/>
        <v>1064414.3054749998</v>
      </c>
      <c r="AO50" s="78">
        <f t="shared" ca="1" si="16"/>
        <v>0</v>
      </c>
    </row>
    <row r="51" spans="5:41" x14ac:dyDescent="0.3">
      <c r="E51" s="18"/>
      <c r="F51" s="18"/>
      <c r="G51" s="18"/>
      <c r="H51" s="18"/>
      <c r="I51" s="18"/>
      <c r="AK51" s="7">
        <f t="shared" si="14"/>
        <v>48</v>
      </c>
      <c r="AL51" s="37">
        <f t="shared" ca="1" si="12"/>
        <v>41340</v>
      </c>
      <c r="AM51" s="62">
        <f t="shared" ca="1" si="13"/>
        <v>12296.777799999993</v>
      </c>
      <c r="AN51" s="76">
        <f t="shared" ca="1" si="15"/>
        <v>1076711.0832749999</v>
      </c>
      <c r="AO51" s="78">
        <f t="shared" ca="1" si="16"/>
        <v>1.155262357594165E-2</v>
      </c>
    </row>
    <row r="52" spans="5:41" x14ac:dyDescent="0.3">
      <c r="E52" s="18"/>
      <c r="F52" s="18"/>
      <c r="G52" s="18"/>
      <c r="H52" s="18"/>
      <c r="I52" s="18"/>
      <c r="AK52" s="7">
        <f t="shared" si="14"/>
        <v>49</v>
      </c>
      <c r="AL52" s="37">
        <f t="shared" ca="1" si="12"/>
        <v>41341</v>
      </c>
      <c r="AM52" s="62">
        <f t="shared" ca="1" si="13"/>
        <v>0</v>
      </c>
      <c r="AN52" s="76">
        <f t="shared" ca="1" si="15"/>
        <v>1076711.0832749999</v>
      </c>
      <c r="AO52" s="78">
        <f t="shared" ca="1" si="16"/>
        <v>0</v>
      </c>
    </row>
    <row r="53" spans="5:41" x14ac:dyDescent="0.3">
      <c r="E53" s="18"/>
      <c r="F53" s="18"/>
      <c r="G53" s="18"/>
      <c r="H53" s="18"/>
      <c r="I53" s="18"/>
      <c r="AK53" s="7">
        <f t="shared" si="14"/>
        <v>50</v>
      </c>
      <c r="AL53" s="37">
        <f t="shared" ca="1" si="12"/>
        <v>41344</v>
      </c>
      <c r="AM53" s="62">
        <f t="shared" ca="1" si="13"/>
        <v>0</v>
      </c>
      <c r="AN53" s="76">
        <f t="shared" ca="1" si="15"/>
        <v>1076711.0832749999</v>
      </c>
      <c r="AO53" s="78">
        <f t="shared" ca="1" si="16"/>
        <v>0</v>
      </c>
    </row>
    <row r="54" spans="5:41" x14ac:dyDescent="0.3">
      <c r="E54" s="18"/>
      <c r="F54" s="18"/>
      <c r="G54" s="18"/>
      <c r="H54" s="18"/>
      <c r="I54" s="18"/>
      <c r="AK54" s="7">
        <f t="shared" si="14"/>
        <v>51</v>
      </c>
      <c r="AL54" s="37">
        <f t="shared" ca="1" si="12"/>
        <v>41345</v>
      </c>
      <c r="AM54" s="62">
        <f t="shared" ca="1" si="13"/>
        <v>0</v>
      </c>
      <c r="AN54" s="76">
        <f t="shared" ca="1" si="15"/>
        <v>1076711.0832749999</v>
      </c>
      <c r="AO54" s="78">
        <f t="shared" ca="1" si="16"/>
        <v>0</v>
      </c>
    </row>
    <row r="55" spans="5:41" x14ac:dyDescent="0.3">
      <c r="E55" s="18"/>
      <c r="F55" s="18"/>
      <c r="G55" s="18"/>
      <c r="H55" s="18"/>
      <c r="I55" s="18"/>
      <c r="AK55" s="7">
        <f t="shared" si="14"/>
        <v>52</v>
      </c>
      <c r="AL55" s="37">
        <f t="shared" ca="1" si="12"/>
        <v>41346</v>
      </c>
      <c r="AM55" s="62">
        <f t="shared" ca="1" si="13"/>
        <v>0</v>
      </c>
      <c r="AN55" s="76">
        <f t="shared" ca="1" si="15"/>
        <v>1076711.0832749999</v>
      </c>
      <c r="AO55" s="78">
        <f t="shared" ca="1" si="16"/>
        <v>0</v>
      </c>
    </row>
    <row r="56" spans="5:41" x14ac:dyDescent="0.3">
      <c r="E56" s="18"/>
      <c r="F56" s="18"/>
      <c r="G56" s="18"/>
      <c r="H56" s="18"/>
      <c r="I56" s="18"/>
      <c r="AK56" s="7">
        <f t="shared" si="14"/>
        <v>53</v>
      </c>
      <c r="AL56" s="37">
        <f t="shared" ca="1" si="12"/>
        <v>41347</v>
      </c>
      <c r="AM56" s="62">
        <f t="shared" ca="1" si="13"/>
        <v>0</v>
      </c>
      <c r="AN56" s="76">
        <f t="shared" ca="1" si="15"/>
        <v>1076711.0832749999</v>
      </c>
      <c r="AO56" s="78">
        <f t="shared" ca="1" si="16"/>
        <v>0</v>
      </c>
    </row>
    <row r="57" spans="5:41" x14ac:dyDescent="0.3">
      <c r="E57" s="18"/>
      <c r="F57" s="18"/>
      <c r="G57" s="18"/>
      <c r="H57" s="18"/>
      <c r="I57" s="18"/>
      <c r="AK57" s="7">
        <f t="shared" si="14"/>
        <v>54</v>
      </c>
      <c r="AL57" s="37">
        <f t="shared" ca="1" si="12"/>
        <v>41348</v>
      </c>
      <c r="AM57" s="62">
        <f t="shared" ca="1" si="13"/>
        <v>0</v>
      </c>
      <c r="AN57" s="76">
        <f t="shared" ca="1" si="15"/>
        <v>1076711.0832749999</v>
      </c>
      <c r="AO57" s="78">
        <f t="shared" ca="1" si="16"/>
        <v>0</v>
      </c>
    </row>
    <row r="58" spans="5:41" x14ac:dyDescent="0.3">
      <c r="E58" s="18"/>
      <c r="F58" s="18"/>
      <c r="G58" s="18"/>
      <c r="H58" s="18"/>
      <c r="I58" s="18"/>
      <c r="AK58" s="7">
        <f t="shared" si="14"/>
        <v>55</v>
      </c>
      <c r="AL58" s="37">
        <f t="shared" ca="1" si="12"/>
        <v>41351</v>
      </c>
      <c r="AM58" s="62">
        <f t="shared" ca="1" si="13"/>
        <v>0</v>
      </c>
      <c r="AN58" s="76">
        <f t="shared" ca="1" si="15"/>
        <v>1076711.0832749999</v>
      </c>
      <c r="AO58" s="78">
        <f t="shared" ca="1" si="16"/>
        <v>0</v>
      </c>
    </row>
    <row r="59" spans="5:41" x14ac:dyDescent="0.3">
      <c r="E59" s="18"/>
      <c r="F59" s="18"/>
      <c r="G59" s="18"/>
      <c r="H59" s="18"/>
      <c r="I59" s="18"/>
      <c r="AK59" s="7">
        <f t="shared" si="14"/>
        <v>56</v>
      </c>
      <c r="AL59" s="37">
        <f t="shared" ca="1" si="12"/>
        <v>41352</v>
      </c>
      <c r="AM59" s="62">
        <f t="shared" ca="1" si="13"/>
        <v>9964.9278999999788</v>
      </c>
      <c r="AN59" s="76">
        <f t="shared" ca="1" si="15"/>
        <v>1086676.0111749999</v>
      </c>
      <c r="AO59" s="78">
        <f t="shared" ca="1" si="16"/>
        <v>9.2549691879180683E-3</v>
      </c>
    </row>
    <row r="60" spans="5:41" x14ac:dyDescent="0.3">
      <c r="E60" s="18"/>
      <c r="F60" s="18"/>
      <c r="G60" s="18"/>
      <c r="H60" s="18"/>
      <c r="I60" s="18"/>
      <c r="AK60" s="7">
        <f t="shared" si="14"/>
        <v>57</v>
      </c>
      <c r="AL60" s="37">
        <f t="shared" ca="1" si="12"/>
        <v>41353</v>
      </c>
      <c r="AM60" s="62">
        <f t="shared" ca="1" si="13"/>
        <v>0</v>
      </c>
      <c r="AN60" s="76">
        <f t="shared" ca="1" si="15"/>
        <v>1086676.0111749999</v>
      </c>
      <c r="AO60" s="78">
        <f t="shared" ca="1" si="16"/>
        <v>0</v>
      </c>
    </row>
    <row r="61" spans="5:41" x14ac:dyDescent="0.3">
      <c r="E61" s="18"/>
      <c r="F61" s="18"/>
      <c r="G61" s="18"/>
      <c r="H61" s="18"/>
      <c r="I61" s="18"/>
      <c r="AK61" s="7">
        <f t="shared" si="14"/>
        <v>58</v>
      </c>
      <c r="AL61" s="37">
        <f t="shared" ca="1" si="12"/>
        <v>41354</v>
      </c>
      <c r="AM61" s="62">
        <f t="shared" ca="1" si="13"/>
        <v>0</v>
      </c>
      <c r="AN61" s="76">
        <f t="shared" ca="1" si="15"/>
        <v>1086676.0111749999</v>
      </c>
      <c r="AO61" s="78">
        <f t="shared" ca="1" si="16"/>
        <v>0</v>
      </c>
    </row>
    <row r="62" spans="5:41" x14ac:dyDescent="0.3">
      <c r="E62" s="18"/>
      <c r="F62" s="18"/>
      <c r="G62" s="18"/>
      <c r="H62" s="18"/>
      <c r="I62" s="18"/>
      <c r="AK62" s="7">
        <f t="shared" si="14"/>
        <v>59</v>
      </c>
      <c r="AL62" s="37">
        <f t="shared" ca="1" si="12"/>
        <v>41355</v>
      </c>
      <c r="AM62" s="62">
        <f t="shared" ca="1" si="13"/>
        <v>0</v>
      </c>
      <c r="AN62" s="76">
        <f t="shared" ca="1" si="15"/>
        <v>1086676.0111749999</v>
      </c>
      <c r="AO62" s="78">
        <f t="shared" ca="1" si="16"/>
        <v>0</v>
      </c>
    </row>
    <row r="63" spans="5:41" x14ac:dyDescent="0.3">
      <c r="E63" s="18"/>
      <c r="F63" s="18"/>
      <c r="G63" s="18"/>
      <c r="H63" s="18"/>
      <c r="I63" s="18"/>
      <c r="AK63" s="7">
        <f t="shared" si="14"/>
        <v>60</v>
      </c>
      <c r="AL63" s="37">
        <f t="shared" ca="1" si="12"/>
        <v>41358</v>
      </c>
      <c r="AM63" s="62">
        <f t="shared" ca="1" si="13"/>
        <v>0</v>
      </c>
      <c r="AN63" s="76">
        <f t="shared" ca="1" si="15"/>
        <v>1086676.0111749999</v>
      </c>
      <c r="AO63" s="78">
        <f t="shared" ca="1" si="16"/>
        <v>0</v>
      </c>
    </row>
    <row r="64" spans="5:41" x14ac:dyDescent="0.3">
      <c r="E64" s="18"/>
      <c r="F64" s="18"/>
      <c r="G64" s="18"/>
      <c r="H64" s="18"/>
      <c r="I64" s="18"/>
      <c r="AK64" s="7">
        <f t="shared" si="14"/>
        <v>61</v>
      </c>
      <c r="AL64" s="37">
        <f t="shared" ca="1" si="12"/>
        <v>41359</v>
      </c>
      <c r="AM64" s="62">
        <f t="shared" ca="1" si="13"/>
        <v>0</v>
      </c>
      <c r="AN64" s="76">
        <f t="shared" ca="1" si="15"/>
        <v>1086676.0111749999</v>
      </c>
      <c r="AO64" s="78">
        <f t="shared" ca="1" si="16"/>
        <v>0</v>
      </c>
    </row>
    <row r="65" spans="5:41" x14ac:dyDescent="0.3">
      <c r="E65" s="18"/>
      <c r="F65" s="18"/>
      <c r="G65" s="18"/>
      <c r="H65" s="18"/>
      <c r="I65" s="18"/>
      <c r="AK65" s="7">
        <f t="shared" si="14"/>
        <v>62</v>
      </c>
      <c r="AL65" s="37">
        <f t="shared" ca="1" si="12"/>
        <v>41361</v>
      </c>
      <c r="AM65" s="62">
        <f t="shared" ca="1" si="13"/>
        <v>0</v>
      </c>
      <c r="AN65" s="76">
        <f t="shared" ca="1" si="15"/>
        <v>1086676.0111749999</v>
      </c>
      <c r="AO65" s="78">
        <f t="shared" ca="1" si="16"/>
        <v>0</v>
      </c>
    </row>
    <row r="66" spans="5:41" x14ac:dyDescent="0.3">
      <c r="E66" s="18"/>
      <c r="F66" s="18"/>
      <c r="G66" s="18"/>
      <c r="H66" s="18"/>
      <c r="I66" s="18"/>
      <c r="AK66" s="7">
        <f t="shared" si="14"/>
        <v>63</v>
      </c>
      <c r="AL66" s="37">
        <f t="shared" ca="1" si="12"/>
        <v>41365</v>
      </c>
      <c r="AM66" s="62">
        <f t="shared" ca="1" si="13"/>
        <v>0</v>
      </c>
      <c r="AN66" s="76">
        <f t="shared" ca="1" si="15"/>
        <v>1086676.0111749999</v>
      </c>
      <c r="AO66" s="78">
        <f t="shared" ca="1" si="16"/>
        <v>0</v>
      </c>
    </row>
    <row r="67" spans="5:41" x14ac:dyDescent="0.3">
      <c r="E67" s="18">
        <f>SUM(E35:E65)</f>
        <v>0</v>
      </c>
      <c r="F67" s="18">
        <f>SUM(F35:F65)</f>
        <v>0</v>
      </c>
      <c r="G67" s="18">
        <f t="shared" ref="G67:I67" si="17">SUM(G35:G65)</f>
        <v>0</v>
      </c>
      <c r="H67" s="18">
        <f t="shared" si="17"/>
        <v>0</v>
      </c>
      <c r="I67" s="18">
        <f t="shared" si="17"/>
        <v>0</v>
      </c>
      <c r="AK67" s="7">
        <f t="shared" si="14"/>
        <v>64</v>
      </c>
      <c r="AL67" s="37">
        <f t="shared" ca="1" si="12"/>
        <v>41366</v>
      </c>
      <c r="AM67" s="62">
        <f t="shared" ca="1" si="13"/>
        <v>6234.8362499999639</v>
      </c>
      <c r="AN67" s="76">
        <f t="shared" ca="1" si="15"/>
        <v>1092910.8474249998</v>
      </c>
      <c r="AO67" s="78">
        <f t="shared" ca="1" si="16"/>
        <v>5.7375300327632498E-3</v>
      </c>
    </row>
    <row r="68" spans="5:41" x14ac:dyDescent="0.3">
      <c r="E68" s="18">
        <f>E67+F67</f>
        <v>0</v>
      </c>
      <c r="H68" s="18">
        <f>H67+I67</f>
        <v>0</v>
      </c>
      <c r="AK68" s="7">
        <f t="shared" si="14"/>
        <v>65</v>
      </c>
      <c r="AL68" s="37">
        <f t="shared" ca="1" si="12"/>
        <v>41367</v>
      </c>
      <c r="AM68" s="62">
        <f t="shared" ca="1" si="13"/>
        <v>0</v>
      </c>
      <c r="AN68" s="76">
        <f t="shared" ca="1" si="15"/>
        <v>1092910.8474249998</v>
      </c>
      <c r="AO68" s="78">
        <f t="shared" ca="1" si="16"/>
        <v>0</v>
      </c>
    </row>
    <row r="69" spans="5:41" x14ac:dyDescent="0.3">
      <c r="E69" s="18"/>
      <c r="AK69" s="7">
        <f t="shared" si="14"/>
        <v>66</v>
      </c>
      <c r="AL69" s="37">
        <f t="shared" ref="AL69:AL132" ca="1" si="18">VLOOKUP(AK69,INDIRECT($A$3&amp;$A$22),2,FALSE)</f>
        <v>41368</v>
      </c>
      <c r="AM69" s="62">
        <f t="shared" ref="AM69:AM132" ca="1" si="19">IFERROR(VLOOKUP(AL69,$B$3:$U$33,17,FALSE),0)</f>
        <v>0</v>
      </c>
      <c r="AN69" s="76">
        <f t="shared" ca="1" si="15"/>
        <v>1092910.8474249998</v>
      </c>
      <c r="AO69" s="78">
        <f t="shared" ca="1" si="16"/>
        <v>0</v>
      </c>
    </row>
    <row r="70" spans="5:41" x14ac:dyDescent="0.3">
      <c r="E70" s="18"/>
      <c r="AK70" s="7">
        <f t="shared" ref="AK70:AK133" si="20">AK69+1</f>
        <v>67</v>
      </c>
      <c r="AL70" s="37">
        <f t="shared" ca="1" si="18"/>
        <v>41369</v>
      </c>
      <c r="AM70" s="62">
        <f t="shared" ca="1" si="19"/>
        <v>0</v>
      </c>
      <c r="AN70" s="76">
        <f t="shared" ref="AN70:AN133" ca="1" si="21">AM70+AN69</f>
        <v>1092910.8474249998</v>
      </c>
      <c r="AO70" s="78">
        <f t="shared" ref="AO70:AO133" ca="1" si="22">(AN70-AN69)/AN69</f>
        <v>0</v>
      </c>
    </row>
    <row r="71" spans="5:41" x14ac:dyDescent="0.3">
      <c r="E71" s="18"/>
      <c r="AK71" s="7">
        <f t="shared" si="20"/>
        <v>68</v>
      </c>
      <c r="AL71" s="37">
        <f t="shared" ca="1" si="18"/>
        <v>41372</v>
      </c>
      <c r="AM71" s="62">
        <f t="shared" ca="1" si="19"/>
        <v>0</v>
      </c>
      <c r="AN71" s="76">
        <f t="shared" ca="1" si="21"/>
        <v>1092910.8474249998</v>
      </c>
      <c r="AO71" s="78">
        <f t="shared" ca="1" si="22"/>
        <v>0</v>
      </c>
    </row>
    <row r="72" spans="5:41" x14ac:dyDescent="0.3">
      <c r="E72" s="18"/>
      <c r="AK72" s="7">
        <f t="shared" si="20"/>
        <v>69</v>
      </c>
      <c r="AL72" s="37">
        <f t="shared" ca="1" si="18"/>
        <v>41373</v>
      </c>
      <c r="AM72" s="62">
        <f t="shared" ca="1" si="19"/>
        <v>0</v>
      </c>
      <c r="AN72" s="76">
        <f t="shared" ca="1" si="21"/>
        <v>1092910.8474249998</v>
      </c>
      <c r="AO72" s="78">
        <f t="shared" ca="1" si="22"/>
        <v>0</v>
      </c>
    </row>
    <row r="73" spans="5:41" x14ac:dyDescent="0.3">
      <c r="E73" s="18"/>
      <c r="AK73" s="7">
        <f t="shared" si="20"/>
        <v>70</v>
      </c>
      <c r="AL73" s="37">
        <f t="shared" ca="1" si="18"/>
        <v>41374</v>
      </c>
      <c r="AM73" s="62">
        <f t="shared" ca="1" si="19"/>
        <v>0</v>
      </c>
      <c r="AN73" s="76">
        <f t="shared" ca="1" si="21"/>
        <v>1092910.8474249998</v>
      </c>
      <c r="AO73" s="78">
        <f t="shared" ca="1" si="22"/>
        <v>0</v>
      </c>
    </row>
    <row r="74" spans="5:41" x14ac:dyDescent="0.3">
      <c r="E74" s="18"/>
      <c r="AK74" s="7">
        <f t="shared" si="20"/>
        <v>71</v>
      </c>
      <c r="AL74" s="37">
        <f t="shared" ca="1" si="18"/>
        <v>41375</v>
      </c>
      <c r="AM74" s="62">
        <f t="shared" ca="1" si="19"/>
        <v>0</v>
      </c>
      <c r="AN74" s="76">
        <f t="shared" ca="1" si="21"/>
        <v>1092910.8474249998</v>
      </c>
      <c r="AO74" s="78">
        <f t="shared" ca="1" si="22"/>
        <v>0</v>
      </c>
    </row>
    <row r="75" spans="5:41" x14ac:dyDescent="0.3">
      <c r="AK75" s="7">
        <f t="shared" si="20"/>
        <v>72</v>
      </c>
      <c r="AL75" s="37">
        <f t="shared" ca="1" si="18"/>
        <v>41376</v>
      </c>
      <c r="AM75" s="62">
        <f t="shared" ca="1" si="19"/>
        <v>0</v>
      </c>
      <c r="AN75" s="76">
        <f t="shared" ca="1" si="21"/>
        <v>1092910.8474249998</v>
      </c>
      <c r="AO75" s="78">
        <f t="shared" ca="1" si="22"/>
        <v>0</v>
      </c>
    </row>
    <row r="76" spans="5:41" x14ac:dyDescent="0.3">
      <c r="AK76" s="7">
        <f t="shared" si="20"/>
        <v>73</v>
      </c>
      <c r="AL76" s="37">
        <f t="shared" ca="1" si="18"/>
        <v>41379</v>
      </c>
      <c r="AM76" s="62">
        <f t="shared" ca="1" si="19"/>
        <v>0</v>
      </c>
      <c r="AN76" s="76">
        <f t="shared" ca="1" si="21"/>
        <v>1092910.8474249998</v>
      </c>
      <c r="AO76" s="78">
        <f t="shared" ca="1" si="22"/>
        <v>0</v>
      </c>
    </row>
    <row r="77" spans="5:41" x14ac:dyDescent="0.3">
      <c r="AK77" s="7">
        <f t="shared" si="20"/>
        <v>74</v>
      </c>
      <c r="AL77" s="37">
        <f t="shared" ca="1" si="18"/>
        <v>41380</v>
      </c>
      <c r="AM77" s="62">
        <f t="shared" ca="1" si="19"/>
        <v>0</v>
      </c>
      <c r="AN77" s="76">
        <f t="shared" ca="1" si="21"/>
        <v>1092910.8474249998</v>
      </c>
      <c r="AO77" s="78">
        <f t="shared" ca="1" si="22"/>
        <v>0</v>
      </c>
    </row>
    <row r="78" spans="5:41" x14ac:dyDescent="0.3">
      <c r="AK78" s="7">
        <f t="shared" si="20"/>
        <v>75</v>
      </c>
      <c r="AL78" s="37">
        <f t="shared" ca="1" si="18"/>
        <v>41381</v>
      </c>
      <c r="AM78" s="62">
        <f t="shared" ca="1" si="19"/>
        <v>0</v>
      </c>
      <c r="AN78" s="76">
        <f t="shared" ca="1" si="21"/>
        <v>1092910.8474249998</v>
      </c>
      <c r="AO78" s="78">
        <f t="shared" ca="1" si="22"/>
        <v>0</v>
      </c>
    </row>
    <row r="79" spans="5:41" x14ac:dyDescent="0.3">
      <c r="AK79" s="7">
        <f t="shared" si="20"/>
        <v>76</v>
      </c>
      <c r="AL79" s="37">
        <f t="shared" ca="1" si="18"/>
        <v>41382</v>
      </c>
      <c r="AM79" s="62">
        <f t="shared" ca="1" si="19"/>
        <v>-13869.525699999944</v>
      </c>
      <c r="AN79" s="76">
        <f t="shared" ca="1" si="21"/>
        <v>1079041.3217249999</v>
      </c>
      <c r="AO79" s="78">
        <f t="shared" ca="1" si="22"/>
        <v>-1.2690445641268712E-2</v>
      </c>
    </row>
    <row r="80" spans="5:41" x14ac:dyDescent="0.3">
      <c r="AK80" s="7">
        <f t="shared" si="20"/>
        <v>77</v>
      </c>
      <c r="AL80" s="37">
        <f t="shared" ca="1" si="18"/>
        <v>41386</v>
      </c>
      <c r="AM80" s="62">
        <f t="shared" ca="1" si="19"/>
        <v>0</v>
      </c>
      <c r="AN80" s="76">
        <f t="shared" ca="1" si="21"/>
        <v>1079041.3217249999</v>
      </c>
      <c r="AO80" s="78">
        <f t="shared" ca="1" si="22"/>
        <v>0</v>
      </c>
    </row>
    <row r="81" spans="37:41" x14ac:dyDescent="0.3">
      <c r="AK81" s="7">
        <f t="shared" si="20"/>
        <v>78</v>
      </c>
      <c r="AL81" s="37">
        <f t="shared" ca="1" si="18"/>
        <v>41387</v>
      </c>
      <c r="AM81" s="62">
        <f t="shared" ca="1" si="19"/>
        <v>0</v>
      </c>
      <c r="AN81" s="76">
        <f t="shared" ca="1" si="21"/>
        <v>1079041.3217249999</v>
      </c>
      <c r="AO81" s="78">
        <f t="shared" ca="1" si="22"/>
        <v>0</v>
      </c>
    </row>
    <row r="82" spans="37:41" x14ac:dyDescent="0.3">
      <c r="AK82" s="7">
        <f t="shared" si="20"/>
        <v>79</v>
      </c>
      <c r="AL82" s="37">
        <f t="shared" ca="1" si="18"/>
        <v>41389</v>
      </c>
      <c r="AM82" s="62">
        <f t="shared" ca="1" si="19"/>
        <v>0</v>
      </c>
      <c r="AN82" s="76">
        <f t="shared" ca="1" si="21"/>
        <v>1079041.3217249999</v>
      </c>
      <c r="AO82" s="78">
        <f t="shared" ca="1" si="22"/>
        <v>0</v>
      </c>
    </row>
    <row r="83" spans="37:41" x14ac:dyDescent="0.3">
      <c r="AK83" s="7">
        <f t="shared" si="20"/>
        <v>80</v>
      </c>
      <c r="AL83" s="37">
        <f t="shared" ca="1" si="18"/>
        <v>41390</v>
      </c>
      <c r="AM83" s="62">
        <f t="shared" ca="1" si="19"/>
        <v>0</v>
      </c>
      <c r="AN83" s="76">
        <f t="shared" ca="1" si="21"/>
        <v>1079041.3217249999</v>
      </c>
      <c r="AO83" s="78">
        <f t="shared" ca="1" si="22"/>
        <v>0</v>
      </c>
    </row>
    <row r="84" spans="37:41" x14ac:dyDescent="0.3">
      <c r="AK84" s="7">
        <f t="shared" si="20"/>
        <v>81</v>
      </c>
      <c r="AL84" s="37">
        <f t="shared" ca="1" si="18"/>
        <v>41393</v>
      </c>
      <c r="AM84" s="62">
        <f t="shared" ca="1" si="19"/>
        <v>0</v>
      </c>
      <c r="AN84" s="76">
        <f t="shared" ca="1" si="21"/>
        <v>1079041.3217249999</v>
      </c>
      <c r="AO84" s="78">
        <f t="shared" ca="1" si="22"/>
        <v>0</v>
      </c>
    </row>
    <row r="85" spans="37:41" x14ac:dyDescent="0.3">
      <c r="AK85" s="7">
        <f t="shared" si="20"/>
        <v>82</v>
      </c>
      <c r="AL85" s="37">
        <f t="shared" ca="1" si="18"/>
        <v>41394</v>
      </c>
      <c r="AM85" s="62">
        <f t="shared" ca="1" si="19"/>
        <v>0</v>
      </c>
      <c r="AN85" s="76">
        <f t="shared" ca="1" si="21"/>
        <v>1079041.3217249999</v>
      </c>
      <c r="AO85" s="78">
        <f t="shared" ca="1" si="22"/>
        <v>0</v>
      </c>
    </row>
    <row r="86" spans="37:41" x14ac:dyDescent="0.3">
      <c r="AK86" s="7">
        <f t="shared" si="20"/>
        <v>83</v>
      </c>
      <c r="AL86" s="37">
        <f t="shared" ca="1" si="18"/>
        <v>41396</v>
      </c>
      <c r="AM86" s="62">
        <f t="shared" ca="1" si="19"/>
        <v>0</v>
      </c>
      <c r="AN86" s="76">
        <f t="shared" ca="1" si="21"/>
        <v>1079041.3217249999</v>
      </c>
      <c r="AO86" s="78">
        <f t="shared" ca="1" si="22"/>
        <v>0</v>
      </c>
    </row>
    <row r="87" spans="37:41" x14ac:dyDescent="0.3">
      <c r="AK87" s="7">
        <f t="shared" si="20"/>
        <v>84</v>
      </c>
      <c r="AL87" s="37">
        <f t="shared" ca="1" si="18"/>
        <v>41397</v>
      </c>
      <c r="AM87" s="62">
        <f t="shared" ca="1" si="19"/>
        <v>0</v>
      </c>
      <c r="AN87" s="76">
        <f t="shared" ca="1" si="21"/>
        <v>1079041.3217249999</v>
      </c>
      <c r="AO87" s="78">
        <f t="shared" ca="1" si="22"/>
        <v>0</v>
      </c>
    </row>
    <row r="88" spans="37:41" x14ac:dyDescent="0.3">
      <c r="AK88" s="7">
        <f t="shared" si="20"/>
        <v>85</v>
      </c>
      <c r="AL88" s="37">
        <f t="shared" ca="1" si="18"/>
        <v>41400</v>
      </c>
      <c r="AM88" s="62">
        <f t="shared" ca="1" si="19"/>
        <v>0</v>
      </c>
      <c r="AN88" s="76">
        <f t="shared" ca="1" si="21"/>
        <v>1079041.3217249999</v>
      </c>
      <c r="AO88" s="78">
        <f t="shared" ca="1" si="22"/>
        <v>0</v>
      </c>
    </row>
    <row r="89" spans="37:41" x14ac:dyDescent="0.3">
      <c r="AK89" s="7">
        <f t="shared" si="20"/>
        <v>86</v>
      </c>
      <c r="AL89" s="37">
        <f t="shared" ca="1" si="18"/>
        <v>41401</v>
      </c>
      <c r="AM89" s="62">
        <f t="shared" ca="1" si="19"/>
        <v>3376.9521500000001</v>
      </c>
      <c r="AN89" s="76">
        <f t="shared" ca="1" si="21"/>
        <v>1082418.273875</v>
      </c>
      <c r="AO89" s="78">
        <f t="shared" ca="1" si="22"/>
        <v>3.1295855700887261E-3</v>
      </c>
    </row>
    <row r="90" spans="37:41" x14ac:dyDescent="0.3">
      <c r="AK90" s="7">
        <f t="shared" si="20"/>
        <v>87</v>
      </c>
      <c r="AL90" s="37">
        <f t="shared" ca="1" si="18"/>
        <v>41402</v>
      </c>
      <c r="AM90" s="62">
        <f t="shared" ca="1" si="19"/>
        <v>0</v>
      </c>
      <c r="AN90" s="76">
        <f t="shared" ca="1" si="21"/>
        <v>1082418.273875</v>
      </c>
      <c r="AO90" s="78">
        <f t="shared" ca="1" si="22"/>
        <v>0</v>
      </c>
    </row>
    <row r="91" spans="37:41" x14ac:dyDescent="0.3">
      <c r="AK91" s="7">
        <f t="shared" si="20"/>
        <v>88</v>
      </c>
      <c r="AL91" s="37">
        <f t="shared" ca="1" si="18"/>
        <v>41403</v>
      </c>
      <c r="AM91" s="62">
        <f t="shared" ca="1" si="19"/>
        <v>0</v>
      </c>
      <c r="AN91" s="76">
        <f t="shared" ca="1" si="21"/>
        <v>1082418.273875</v>
      </c>
      <c r="AO91" s="78">
        <f t="shared" ca="1" si="22"/>
        <v>0</v>
      </c>
    </row>
    <row r="92" spans="37:41" x14ac:dyDescent="0.3">
      <c r="AK92" s="7">
        <f t="shared" si="20"/>
        <v>89</v>
      </c>
      <c r="AL92" s="37">
        <f t="shared" ca="1" si="18"/>
        <v>41404</v>
      </c>
      <c r="AM92" s="62">
        <f t="shared" ca="1" si="19"/>
        <v>8434.1233500000635</v>
      </c>
      <c r="AN92" s="76">
        <f t="shared" ca="1" si="21"/>
        <v>1090852.397225</v>
      </c>
      <c r="AO92" s="78">
        <f t="shared" ca="1" si="22"/>
        <v>7.791926239203534E-3</v>
      </c>
    </row>
    <row r="93" spans="37:41" x14ac:dyDescent="0.3">
      <c r="AK93" s="7">
        <f t="shared" si="20"/>
        <v>90</v>
      </c>
      <c r="AL93" s="37">
        <f t="shared" ca="1" si="18"/>
        <v>41405</v>
      </c>
      <c r="AM93" s="62">
        <f t="shared" ca="1" si="19"/>
        <v>0</v>
      </c>
      <c r="AN93" s="76">
        <f t="shared" ca="1" si="21"/>
        <v>1090852.397225</v>
      </c>
      <c r="AO93" s="78">
        <f t="shared" ca="1" si="22"/>
        <v>0</v>
      </c>
    </row>
    <row r="94" spans="37:41" x14ac:dyDescent="0.3">
      <c r="AK94" s="7">
        <f t="shared" si="20"/>
        <v>91</v>
      </c>
      <c r="AL94" s="37">
        <f t="shared" ca="1" si="18"/>
        <v>41407</v>
      </c>
      <c r="AM94" s="62">
        <f t="shared" ca="1" si="19"/>
        <v>0</v>
      </c>
      <c r="AN94" s="76">
        <f t="shared" ca="1" si="21"/>
        <v>1090852.397225</v>
      </c>
      <c r="AO94" s="78">
        <f t="shared" ca="1" si="22"/>
        <v>0</v>
      </c>
    </row>
    <row r="95" spans="37:41" x14ac:dyDescent="0.3">
      <c r="AK95" s="7">
        <f t="shared" si="20"/>
        <v>92</v>
      </c>
      <c r="AL95" s="37">
        <f t="shared" ca="1" si="18"/>
        <v>41408</v>
      </c>
      <c r="AM95" s="62">
        <f t="shared" ca="1" si="19"/>
        <v>0</v>
      </c>
      <c r="AN95" s="76">
        <f t="shared" ca="1" si="21"/>
        <v>1090852.397225</v>
      </c>
      <c r="AO95" s="78">
        <f t="shared" ca="1" si="22"/>
        <v>0</v>
      </c>
    </row>
    <row r="96" spans="37:41" x14ac:dyDescent="0.3">
      <c r="AK96" s="7">
        <f t="shared" si="20"/>
        <v>93</v>
      </c>
      <c r="AL96" s="37">
        <f t="shared" ca="1" si="18"/>
        <v>41409</v>
      </c>
      <c r="AM96" s="62">
        <f t="shared" ca="1" si="19"/>
        <v>0</v>
      </c>
      <c r="AN96" s="76">
        <f t="shared" ca="1" si="21"/>
        <v>1090852.397225</v>
      </c>
      <c r="AO96" s="78">
        <f t="shared" ca="1" si="22"/>
        <v>0</v>
      </c>
    </row>
    <row r="97" spans="37:41" x14ac:dyDescent="0.3">
      <c r="AK97" s="7">
        <f t="shared" si="20"/>
        <v>94</v>
      </c>
      <c r="AL97" s="37">
        <f t="shared" ca="1" si="18"/>
        <v>41410</v>
      </c>
      <c r="AM97" s="62">
        <f t="shared" ca="1" si="19"/>
        <v>5983.844549999907</v>
      </c>
      <c r="AN97" s="76">
        <f t="shared" ca="1" si="21"/>
        <v>1096836.2417749998</v>
      </c>
      <c r="AO97" s="78">
        <f t="shared" ca="1" si="22"/>
        <v>5.4854759133517979E-3</v>
      </c>
    </row>
    <row r="98" spans="37:41" x14ac:dyDescent="0.3">
      <c r="AK98" s="7">
        <f t="shared" si="20"/>
        <v>95</v>
      </c>
      <c r="AL98" s="37">
        <f t="shared" ca="1" si="18"/>
        <v>41411</v>
      </c>
      <c r="AM98" s="62">
        <f t="shared" ca="1" si="19"/>
        <v>0</v>
      </c>
      <c r="AN98" s="76">
        <f t="shared" ca="1" si="21"/>
        <v>1096836.2417749998</v>
      </c>
      <c r="AO98" s="78">
        <f t="shared" ca="1" si="22"/>
        <v>0</v>
      </c>
    </row>
    <row r="99" spans="37:41" x14ac:dyDescent="0.3">
      <c r="AK99" s="7">
        <f t="shared" si="20"/>
        <v>96</v>
      </c>
      <c r="AL99" s="37">
        <f t="shared" ca="1" si="18"/>
        <v>41414</v>
      </c>
      <c r="AM99" s="62">
        <f t="shared" ca="1" si="19"/>
        <v>0</v>
      </c>
      <c r="AN99" s="76">
        <f t="shared" ca="1" si="21"/>
        <v>1096836.2417749998</v>
      </c>
      <c r="AO99" s="78">
        <f t="shared" ca="1" si="22"/>
        <v>0</v>
      </c>
    </row>
    <row r="100" spans="37:41" x14ac:dyDescent="0.3">
      <c r="AK100" s="7">
        <f t="shared" si="20"/>
        <v>97</v>
      </c>
      <c r="AL100" s="37">
        <f t="shared" ca="1" si="18"/>
        <v>41415</v>
      </c>
      <c r="AM100" s="62">
        <f t="shared" ca="1" si="19"/>
        <v>0</v>
      </c>
      <c r="AN100" s="76">
        <f t="shared" ca="1" si="21"/>
        <v>1096836.2417749998</v>
      </c>
      <c r="AO100" s="78">
        <f t="shared" ca="1" si="22"/>
        <v>0</v>
      </c>
    </row>
    <row r="101" spans="37:41" x14ac:dyDescent="0.3">
      <c r="AK101" s="7">
        <f t="shared" si="20"/>
        <v>98</v>
      </c>
      <c r="AL101" s="37">
        <f t="shared" ca="1" si="18"/>
        <v>41416</v>
      </c>
      <c r="AM101" s="62">
        <f t="shared" ca="1" si="19"/>
        <v>0</v>
      </c>
      <c r="AN101" s="76">
        <f t="shared" ca="1" si="21"/>
        <v>1096836.2417749998</v>
      </c>
      <c r="AO101" s="78">
        <f t="shared" ca="1" si="22"/>
        <v>0</v>
      </c>
    </row>
    <row r="102" spans="37:41" x14ac:dyDescent="0.3">
      <c r="AK102" s="7">
        <f t="shared" si="20"/>
        <v>99</v>
      </c>
      <c r="AL102" s="37">
        <f t="shared" ca="1" si="18"/>
        <v>41417</v>
      </c>
      <c r="AM102" s="62">
        <f t="shared" ca="1" si="19"/>
        <v>0</v>
      </c>
      <c r="AN102" s="76">
        <f t="shared" ca="1" si="21"/>
        <v>1096836.2417749998</v>
      </c>
      <c r="AO102" s="78">
        <f t="shared" ca="1" si="22"/>
        <v>0</v>
      </c>
    </row>
    <row r="103" spans="37:41" x14ac:dyDescent="0.3">
      <c r="AK103" s="7">
        <f t="shared" si="20"/>
        <v>100</v>
      </c>
      <c r="AL103" s="37">
        <f t="shared" ca="1" si="18"/>
        <v>41418</v>
      </c>
      <c r="AM103" s="62">
        <f t="shared" ca="1" si="19"/>
        <v>0</v>
      </c>
      <c r="AN103" s="76">
        <f t="shared" ca="1" si="21"/>
        <v>1096836.2417749998</v>
      </c>
      <c r="AO103" s="78">
        <f t="shared" ca="1" si="22"/>
        <v>0</v>
      </c>
    </row>
    <row r="104" spans="37:41" x14ac:dyDescent="0.3">
      <c r="AK104" s="7">
        <f t="shared" si="20"/>
        <v>101</v>
      </c>
      <c r="AL104" s="37">
        <f t="shared" ca="1" si="18"/>
        <v>41421</v>
      </c>
      <c r="AM104" s="62">
        <f t="shared" ca="1" si="19"/>
        <v>0</v>
      </c>
      <c r="AN104" s="76">
        <f t="shared" ca="1" si="21"/>
        <v>1096836.2417749998</v>
      </c>
      <c r="AO104" s="78">
        <f t="shared" ca="1" si="22"/>
        <v>0</v>
      </c>
    </row>
    <row r="105" spans="37:41" x14ac:dyDescent="0.3">
      <c r="AK105" s="7">
        <f t="shared" si="20"/>
        <v>102</v>
      </c>
      <c r="AL105" s="37">
        <f t="shared" ca="1" si="18"/>
        <v>41422</v>
      </c>
      <c r="AM105" s="62">
        <f t="shared" ca="1" si="19"/>
        <v>0</v>
      </c>
      <c r="AN105" s="76">
        <f t="shared" ca="1" si="21"/>
        <v>1096836.2417749998</v>
      </c>
      <c r="AO105" s="78">
        <f t="shared" ca="1" si="22"/>
        <v>0</v>
      </c>
    </row>
    <row r="106" spans="37:41" x14ac:dyDescent="0.3">
      <c r="AK106" s="7">
        <f t="shared" si="20"/>
        <v>103</v>
      </c>
      <c r="AL106" s="37">
        <f t="shared" ca="1" si="18"/>
        <v>41423</v>
      </c>
      <c r="AM106" s="62">
        <f t="shared" ca="1" si="19"/>
        <v>47.48465000007036</v>
      </c>
      <c r="AN106" s="76">
        <f t="shared" ca="1" si="21"/>
        <v>1096883.7264249998</v>
      </c>
      <c r="AO106" s="78">
        <f t="shared" ca="1" si="22"/>
        <v>4.3292378744847589E-5</v>
      </c>
    </row>
    <row r="107" spans="37:41" x14ac:dyDescent="0.3">
      <c r="AK107" s="7">
        <f t="shared" si="20"/>
        <v>104</v>
      </c>
      <c r="AL107" s="37">
        <f t="shared" ca="1" si="18"/>
        <v>41424</v>
      </c>
      <c r="AM107" s="62">
        <f t="shared" ca="1" si="19"/>
        <v>0</v>
      </c>
      <c r="AN107" s="76">
        <f t="shared" ca="1" si="21"/>
        <v>1096883.7264249998</v>
      </c>
      <c r="AO107" s="78">
        <f t="shared" ca="1" si="22"/>
        <v>0</v>
      </c>
    </row>
    <row r="108" spans="37:41" x14ac:dyDescent="0.3">
      <c r="AK108" s="7">
        <f t="shared" si="20"/>
        <v>105</v>
      </c>
      <c r="AL108" s="37">
        <f t="shared" ca="1" si="18"/>
        <v>41425</v>
      </c>
      <c r="AM108" s="62">
        <f t="shared" ca="1" si="19"/>
        <v>0</v>
      </c>
      <c r="AN108" s="76">
        <f t="shared" ca="1" si="21"/>
        <v>1096883.7264249998</v>
      </c>
      <c r="AO108" s="78">
        <f t="shared" ca="1" si="22"/>
        <v>0</v>
      </c>
    </row>
    <row r="109" spans="37:41" x14ac:dyDescent="0.3">
      <c r="AK109" s="7">
        <f t="shared" si="20"/>
        <v>106</v>
      </c>
      <c r="AL109" s="37">
        <f t="shared" ca="1" si="18"/>
        <v>41428</v>
      </c>
      <c r="AM109" s="62">
        <f t="shared" ca="1" si="19"/>
        <v>0</v>
      </c>
      <c r="AN109" s="76">
        <f t="shared" ca="1" si="21"/>
        <v>1096883.7264249998</v>
      </c>
      <c r="AO109" s="78">
        <f t="shared" ca="1" si="22"/>
        <v>0</v>
      </c>
    </row>
    <row r="110" spans="37:41" x14ac:dyDescent="0.3">
      <c r="AK110" s="7">
        <f t="shared" si="20"/>
        <v>107</v>
      </c>
      <c r="AL110" s="37">
        <f t="shared" ca="1" si="18"/>
        <v>41429</v>
      </c>
      <c r="AM110" s="62">
        <f t="shared" ca="1" si="19"/>
        <v>0</v>
      </c>
      <c r="AN110" s="76">
        <f t="shared" ca="1" si="21"/>
        <v>1096883.7264249998</v>
      </c>
      <c r="AO110" s="78">
        <f t="shared" ca="1" si="22"/>
        <v>0</v>
      </c>
    </row>
    <row r="111" spans="37:41" x14ac:dyDescent="0.3">
      <c r="AK111" s="7">
        <f t="shared" si="20"/>
        <v>108</v>
      </c>
      <c r="AL111" s="37">
        <f t="shared" ca="1" si="18"/>
        <v>41430</v>
      </c>
      <c r="AM111" s="62">
        <f t="shared" ca="1" si="19"/>
        <v>0</v>
      </c>
      <c r="AN111" s="76">
        <f t="shared" ca="1" si="21"/>
        <v>1096883.7264249998</v>
      </c>
      <c r="AO111" s="78">
        <f t="shared" ca="1" si="22"/>
        <v>0</v>
      </c>
    </row>
    <row r="112" spans="37:41" x14ac:dyDescent="0.3">
      <c r="AK112" s="7">
        <f t="shared" si="20"/>
        <v>109</v>
      </c>
      <c r="AL112" s="37">
        <f t="shared" ca="1" si="18"/>
        <v>41431</v>
      </c>
      <c r="AM112" s="62">
        <f t="shared" ca="1" si="19"/>
        <v>0</v>
      </c>
      <c r="AN112" s="76">
        <f t="shared" ca="1" si="21"/>
        <v>1096883.7264249998</v>
      </c>
      <c r="AO112" s="78">
        <f t="shared" ca="1" si="22"/>
        <v>0</v>
      </c>
    </row>
    <row r="113" spans="37:41" x14ac:dyDescent="0.3">
      <c r="AK113" s="7">
        <f t="shared" si="20"/>
        <v>110</v>
      </c>
      <c r="AL113" s="37">
        <f t="shared" ca="1" si="18"/>
        <v>41432</v>
      </c>
      <c r="AM113" s="62">
        <f t="shared" ca="1" si="19"/>
        <v>0</v>
      </c>
      <c r="AN113" s="76">
        <f t="shared" ca="1" si="21"/>
        <v>1096883.7264249998</v>
      </c>
      <c r="AO113" s="78">
        <f t="shared" ca="1" si="22"/>
        <v>0</v>
      </c>
    </row>
    <row r="114" spans="37:41" x14ac:dyDescent="0.3">
      <c r="AK114" s="7">
        <f t="shared" si="20"/>
        <v>111</v>
      </c>
      <c r="AL114" s="37">
        <f t="shared" ca="1" si="18"/>
        <v>41435</v>
      </c>
      <c r="AM114" s="62">
        <f t="shared" ca="1" si="19"/>
        <v>-1289.9168249999934</v>
      </c>
      <c r="AN114" s="76">
        <f t="shared" ca="1" si="21"/>
        <v>1095593.8095999998</v>
      </c>
      <c r="AO114" s="78">
        <f t="shared" ca="1" si="22"/>
        <v>-1.175983191221283E-3</v>
      </c>
    </row>
    <row r="115" spans="37:41" x14ac:dyDescent="0.3">
      <c r="AK115" s="7">
        <f t="shared" si="20"/>
        <v>112</v>
      </c>
      <c r="AL115" s="37">
        <f t="shared" ca="1" si="18"/>
        <v>41436</v>
      </c>
      <c r="AM115" s="62">
        <f t="shared" ca="1" si="19"/>
        <v>0</v>
      </c>
      <c r="AN115" s="76">
        <f t="shared" ca="1" si="21"/>
        <v>1095593.8095999998</v>
      </c>
      <c r="AO115" s="78">
        <f t="shared" ca="1" si="22"/>
        <v>0</v>
      </c>
    </row>
    <row r="116" spans="37:41" x14ac:dyDescent="0.3">
      <c r="AK116" s="7">
        <f t="shared" si="20"/>
        <v>113</v>
      </c>
      <c r="AL116" s="37">
        <f t="shared" ca="1" si="18"/>
        <v>41437</v>
      </c>
      <c r="AM116" s="62">
        <f t="shared" ca="1" si="19"/>
        <v>0</v>
      </c>
      <c r="AN116" s="76">
        <f t="shared" ca="1" si="21"/>
        <v>1095593.8095999998</v>
      </c>
      <c r="AO116" s="78">
        <f t="shared" ca="1" si="22"/>
        <v>0</v>
      </c>
    </row>
    <row r="117" spans="37:41" x14ac:dyDescent="0.3">
      <c r="AK117" s="7">
        <f t="shared" si="20"/>
        <v>114</v>
      </c>
      <c r="AL117" s="37">
        <f t="shared" ca="1" si="18"/>
        <v>41438</v>
      </c>
      <c r="AM117" s="62">
        <f t="shared" ca="1" si="19"/>
        <v>0</v>
      </c>
      <c r="AN117" s="76">
        <f t="shared" ca="1" si="21"/>
        <v>1095593.8095999998</v>
      </c>
      <c r="AO117" s="78">
        <f t="shared" ca="1" si="22"/>
        <v>0</v>
      </c>
    </row>
    <row r="118" spans="37:41" x14ac:dyDescent="0.3">
      <c r="AK118" s="7">
        <f t="shared" si="20"/>
        <v>115</v>
      </c>
      <c r="AL118" s="37">
        <f t="shared" ca="1" si="18"/>
        <v>41439</v>
      </c>
      <c r="AM118" s="62">
        <f t="shared" ca="1" si="19"/>
        <v>0</v>
      </c>
      <c r="AN118" s="76">
        <f t="shared" ca="1" si="21"/>
        <v>1095593.8095999998</v>
      </c>
      <c r="AO118" s="78">
        <f t="shared" ca="1" si="22"/>
        <v>0</v>
      </c>
    </row>
    <row r="119" spans="37:41" x14ac:dyDescent="0.3">
      <c r="AK119" s="7">
        <f t="shared" si="20"/>
        <v>116</v>
      </c>
      <c r="AL119" s="37">
        <f t="shared" ca="1" si="18"/>
        <v>41442</v>
      </c>
      <c r="AM119" s="62">
        <f t="shared" ca="1" si="19"/>
        <v>0</v>
      </c>
      <c r="AN119" s="76">
        <f t="shared" ca="1" si="21"/>
        <v>1095593.8095999998</v>
      </c>
      <c r="AO119" s="78">
        <f t="shared" ca="1" si="22"/>
        <v>0</v>
      </c>
    </row>
    <row r="120" spans="37:41" x14ac:dyDescent="0.3">
      <c r="AK120" s="7">
        <f t="shared" si="20"/>
        <v>117</v>
      </c>
      <c r="AL120" s="37">
        <f t="shared" ca="1" si="18"/>
        <v>41443</v>
      </c>
      <c r="AM120" s="62">
        <f t="shared" ca="1" si="19"/>
        <v>0</v>
      </c>
      <c r="AN120" s="76">
        <f t="shared" ca="1" si="21"/>
        <v>1095593.8095999998</v>
      </c>
      <c r="AO120" s="78">
        <f t="shared" ca="1" si="22"/>
        <v>0</v>
      </c>
    </row>
    <row r="121" spans="37:41" x14ac:dyDescent="0.3">
      <c r="AK121" s="7">
        <f t="shared" si="20"/>
        <v>118</v>
      </c>
      <c r="AL121" s="37">
        <f t="shared" ca="1" si="18"/>
        <v>41444</v>
      </c>
      <c r="AM121" s="62">
        <f t="shared" ca="1" si="19"/>
        <v>0</v>
      </c>
      <c r="AN121" s="76">
        <f t="shared" ca="1" si="21"/>
        <v>1095593.8095999998</v>
      </c>
      <c r="AO121" s="78">
        <f t="shared" ca="1" si="22"/>
        <v>0</v>
      </c>
    </row>
    <row r="122" spans="37:41" x14ac:dyDescent="0.3">
      <c r="AK122" s="7">
        <f t="shared" si="20"/>
        <v>119</v>
      </c>
      <c r="AL122" s="37">
        <f t="shared" ca="1" si="18"/>
        <v>41445</v>
      </c>
      <c r="AM122" s="62">
        <f t="shared" ca="1" si="19"/>
        <v>0</v>
      </c>
      <c r="AN122" s="76">
        <f t="shared" ca="1" si="21"/>
        <v>1095593.8095999998</v>
      </c>
      <c r="AO122" s="78">
        <f t="shared" ca="1" si="22"/>
        <v>0</v>
      </c>
    </row>
    <row r="123" spans="37:41" x14ac:dyDescent="0.3">
      <c r="AK123" s="7">
        <f t="shared" si="20"/>
        <v>120</v>
      </c>
      <c r="AL123" s="37">
        <f t="shared" ca="1" si="18"/>
        <v>41446</v>
      </c>
      <c r="AM123" s="62">
        <f t="shared" ca="1" si="19"/>
        <v>0</v>
      </c>
      <c r="AN123" s="76">
        <f t="shared" ca="1" si="21"/>
        <v>1095593.8095999998</v>
      </c>
      <c r="AO123" s="78">
        <f t="shared" ca="1" si="22"/>
        <v>0</v>
      </c>
    </row>
    <row r="124" spans="37:41" x14ac:dyDescent="0.3">
      <c r="AK124" s="7">
        <f t="shared" si="20"/>
        <v>121</v>
      </c>
      <c r="AL124" s="37">
        <f t="shared" ca="1" si="18"/>
        <v>41449</v>
      </c>
      <c r="AM124" s="62">
        <f t="shared" ca="1" si="19"/>
        <v>0</v>
      </c>
      <c r="AN124" s="76">
        <f t="shared" ca="1" si="21"/>
        <v>1095593.8095999998</v>
      </c>
      <c r="AO124" s="78">
        <f t="shared" ca="1" si="22"/>
        <v>0</v>
      </c>
    </row>
    <row r="125" spans="37:41" x14ac:dyDescent="0.3">
      <c r="AK125" s="7">
        <f t="shared" si="20"/>
        <v>122</v>
      </c>
      <c r="AL125" s="37">
        <f t="shared" ca="1" si="18"/>
        <v>41450</v>
      </c>
      <c r="AM125" s="62">
        <f t="shared" ca="1" si="19"/>
        <v>0</v>
      </c>
      <c r="AN125" s="76">
        <f t="shared" ca="1" si="21"/>
        <v>1095593.8095999998</v>
      </c>
      <c r="AO125" s="78">
        <f t="shared" ca="1" si="22"/>
        <v>0</v>
      </c>
    </row>
    <row r="126" spans="37:41" x14ac:dyDescent="0.3">
      <c r="AK126" s="7">
        <f t="shared" si="20"/>
        <v>123</v>
      </c>
      <c r="AL126" s="37">
        <f t="shared" ca="1" si="18"/>
        <v>41451</v>
      </c>
      <c r="AM126" s="62">
        <f t="shared" ca="1" si="19"/>
        <v>0</v>
      </c>
      <c r="AN126" s="76">
        <f t="shared" ca="1" si="21"/>
        <v>1095593.8095999998</v>
      </c>
      <c r="AO126" s="78">
        <f t="shared" ca="1" si="22"/>
        <v>0</v>
      </c>
    </row>
    <row r="127" spans="37:41" x14ac:dyDescent="0.3">
      <c r="AK127" s="7">
        <f t="shared" si="20"/>
        <v>124</v>
      </c>
      <c r="AL127" s="37">
        <f t="shared" ca="1" si="18"/>
        <v>41452</v>
      </c>
      <c r="AM127" s="62">
        <f t="shared" ca="1" si="19"/>
        <v>0</v>
      </c>
      <c r="AN127" s="76">
        <f t="shared" ca="1" si="21"/>
        <v>1095593.8095999998</v>
      </c>
      <c r="AO127" s="78">
        <f t="shared" ca="1" si="22"/>
        <v>0</v>
      </c>
    </row>
    <row r="128" spans="37:41" x14ac:dyDescent="0.3">
      <c r="AK128" s="7">
        <f t="shared" si="20"/>
        <v>125</v>
      </c>
      <c r="AL128" s="37">
        <f t="shared" ca="1" si="18"/>
        <v>41453</v>
      </c>
      <c r="AM128" s="62">
        <f t="shared" ca="1" si="19"/>
        <v>0</v>
      </c>
      <c r="AN128" s="76">
        <f t="shared" ca="1" si="21"/>
        <v>1095593.8095999998</v>
      </c>
      <c r="AO128" s="78">
        <f t="shared" ca="1" si="22"/>
        <v>0</v>
      </c>
    </row>
    <row r="129" spans="37:41" x14ac:dyDescent="0.3">
      <c r="AK129" s="7">
        <f t="shared" si="20"/>
        <v>126</v>
      </c>
      <c r="AL129" s="37">
        <f t="shared" ca="1" si="18"/>
        <v>41456</v>
      </c>
      <c r="AM129" s="62">
        <f t="shared" ca="1" si="19"/>
        <v>0</v>
      </c>
      <c r="AN129" s="76">
        <f t="shared" ca="1" si="21"/>
        <v>1095593.8095999998</v>
      </c>
      <c r="AO129" s="78">
        <f t="shared" ca="1" si="22"/>
        <v>0</v>
      </c>
    </row>
    <row r="130" spans="37:41" x14ac:dyDescent="0.3">
      <c r="AK130" s="7">
        <f t="shared" si="20"/>
        <v>127</v>
      </c>
      <c r="AL130" s="37">
        <f t="shared" ca="1" si="18"/>
        <v>41457</v>
      </c>
      <c r="AM130" s="62">
        <f t="shared" ca="1" si="19"/>
        <v>0</v>
      </c>
      <c r="AN130" s="76">
        <f t="shared" ca="1" si="21"/>
        <v>1095593.8095999998</v>
      </c>
      <c r="AO130" s="78">
        <f t="shared" ca="1" si="22"/>
        <v>0</v>
      </c>
    </row>
    <row r="131" spans="37:41" x14ac:dyDescent="0.3">
      <c r="AK131" s="7">
        <f t="shared" si="20"/>
        <v>128</v>
      </c>
      <c r="AL131" s="37">
        <f t="shared" ca="1" si="18"/>
        <v>41458</v>
      </c>
      <c r="AM131" s="62">
        <f t="shared" ca="1" si="19"/>
        <v>0</v>
      </c>
      <c r="AN131" s="76">
        <f t="shared" ca="1" si="21"/>
        <v>1095593.8095999998</v>
      </c>
      <c r="AO131" s="78">
        <f t="shared" ca="1" si="22"/>
        <v>0</v>
      </c>
    </row>
    <row r="132" spans="37:41" x14ac:dyDescent="0.3">
      <c r="AK132" s="7">
        <f t="shared" si="20"/>
        <v>129</v>
      </c>
      <c r="AL132" s="37">
        <f t="shared" ca="1" si="18"/>
        <v>41459</v>
      </c>
      <c r="AM132" s="62">
        <f t="shared" ca="1" si="19"/>
        <v>-16085.491000000065</v>
      </c>
      <c r="AN132" s="76">
        <f t="shared" ca="1" si="21"/>
        <v>1079508.3185999996</v>
      </c>
      <c r="AO132" s="78">
        <f t="shared" ca="1" si="22"/>
        <v>-1.4681984198024038E-2</v>
      </c>
    </row>
    <row r="133" spans="37:41" x14ac:dyDescent="0.3">
      <c r="AK133" s="7">
        <f t="shared" si="20"/>
        <v>130</v>
      </c>
      <c r="AL133" s="37">
        <f t="shared" ref="AL133:AL196" ca="1" si="23">VLOOKUP(AK133,INDIRECT($A$3&amp;$A$22),2,FALSE)</f>
        <v>41460</v>
      </c>
      <c r="AM133" s="62">
        <f t="shared" ref="AM133:AM196" ca="1" si="24">IFERROR(VLOOKUP(AL133,$B$3:$U$33,17,FALSE),0)</f>
        <v>0</v>
      </c>
      <c r="AN133" s="76">
        <f t="shared" ca="1" si="21"/>
        <v>1079508.3185999996</v>
      </c>
      <c r="AO133" s="78">
        <f t="shared" ca="1" si="22"/>
        <v>0</v>
      </c>
    </row>
    <row r="134" spans="37:41" x14ac:dyDescent="0.3">
      <c r="AK134" s="7">
        <f t="shared" ref="AK134:AK197" si="25">AK133+1</f>
        <v>131</v>
      </c>
      <c r="AL134" s="37">
        <f t="shared" ca="1" si="23"/>
        <v>41463</v>
      </c>
      <c r="AM134" s="62">
        <f t="shared" ca="1" si="24"/>
        <v>0</v>
      </c>
      <c r="AN134" s="76">
        <f t="shared" ref="AN134:AN197" ca="1" si="26">AM134+AN133</f>
        <v>1079508.3185999996</v>
      </c>
      <c r="AO134" s="78">
        <f t="shared" ref="AO134:AO197" ca="1" si="27">(AN134-AN133)/AN133</f>
        <v>0</v>
      </c>
    </row>
    <row r="135" spans="37:41" x14ac:dyDescent="0.3">
      <c r="AK135" s="7">
        <f t="shared" si="25"/>
        <v>132</v>
      </c>
      <c r="AL135" s="37">
        <f t="shared" ca="1" si="23"/>
        <v>41464</v>
      </c>
      <c r="AM135" s="62">
        <f t="shared" ca="1" si="24"/>
        <v>0</v>
      </c>
      <c r="AN135" s="76">
        <f t="shared" ca="1" si="26"/>
        <v>1079508.3185999996</v>
      </c>
      <c r="AO135" s="78">
        <f t="shared" ca="1" si="27"/>
        <v>0</v>
      </c>
    </row>
    <row r="136" spans="37:41" x14ac:dyDescent="0.3">
      <c r="AK136" s="7">
        <f t="shared" si="25"/>
        <v>133</v>
      </c>
      <c r="AL136" s="37">
        <f t="shared" ca="1" si="23"/>
        <v>41465</v>
      </c>
      <c r="AM136" s="62">
        <f t="shared" ca="1" si="24"/>
        <v>0</v>
      </c>
      <c r="AN136" s="76">
        <f t="shared" ca="1" si="26"/>
        <v>1079508.3185999996</v>
      </c>
      <c r="AO136" s="78">
        <f t="shared" ca="1" si="27"/>
        <v>0</v>
      </c>
    </row>
    <row r="137" spans="37:41" x14ac:dyDescent="0.3">
      <c r="AK137" s="7">
        <f t="shared" si="25"/>
        <v>134</v>
      </c>
      <c r="AL137" s="37">
        <f t="shared" ca="1" si="23"/>
        <v>41466</v>
      </c>
      <c r="AM137" s="62">
        <f t="shared" ca="1" si="24"/>
        <v>0</v>
      </c>
      <c r="AN137" s="76">
        <f t="shared" ca="1" si="26"/>
        <v>1079508.3185999996</v>
      </c>
      <c r="AO137" s="78">
        <f t="shared" ca="1" si="27"/>
        <v>0</v>
      </c>
    </row>
    <row r="138" spans="37:41" x14ac:dyDescent="0.3">
      <c r="AK138" s="7">
        <f t="shared" si="25"/>
        <v>135</v>
      </c>
      <c r="AL138" s="37">
        <f t="shared" ca="1" si="23"/>
        <v>41467</v>
      </c>
      <c r="AM138" s="62">
        <f t="shared" ca="1" si="24"/>
        <v>0</v>
      </c>
      <c r="AN138" s="76">
        <f t="shared" ca="1" si="26"/>
        <v>1079508.3185999996</v>
      </c>
      <c r="AO138" s="78">
        <f t="shared" ca="1" si="27"/>
        <v>0</v>
      </c>
    </row>
    <row r="139" spans="37:41" x14ac:dyDescent="0.3">
      <c r="AK139" s="7">
        <f t="shared" si="25"/>
        <v>136</v>
      </c>
      <c r="AL139" s="37">
        <f t="shared" ca="1" si="23"/>
        <v>41470</v>
      </c>
      <c r="AM139" s="62">
        <f t="shared" ca="1" si="24"/>
        <v>0</v>
      </c>
      <c r="AN139" s="76">
        <f t="shared" ca="1" si="26"/>
        <v>1079508.3185999996</v>
      </c>
      <c r="AO139" s="78">
        <f t="shared" ca="1" si="27"/>
        <v>0</v>
      </c>
    </row>
    <row r="140" spans="37:41" x14ac:dyDescent="0.3">
      <c r="AK140" s="7">
        <f t="shared" si="25"/>
        <v>137</v>
      </c>
      <c r="AL140" s="37">
        <f t="shared" ca="1" si="23"/>
        <v>41471</v>
      </c>
      <c r="AM140" s="62">
        <f t="shared" ca="1" si="24"/>
        <v>0</v>
      </c>
      <c r="AN140" s="76">
        <f t="shared" ca="1" si="26"/>
        <v>1079508.3185999996</v>
      </c>
      <c r="AO140" s="78">
        <f t="shared" ca="1" si="27"/>
        <v>0</v>
      </c>
    </row>
    <row r="141" spans="37:41" x14ac:dyDescent="0.3">
      <c r="AK141" s="7">
        <f t="shared" si="25"/>
        <v>138</v>
      </c>
      <c r="AL141" s="37">
        <f t="shared" ca="1" si="23"/>
        <v>41472</v>
      </c>
      <c r="AM141" s="62">
        <f t="shared" ca="1" si="24"/>
        <v>0</v>
      </c>
      <c r="AN141" s="76">
        <f t="shared" ca="1" si="26"/>
        <v>1079508.3185999996</v>
      </c>
      <c r="AO141" s="78">
        <f t="shared" ca="1" si="27"/>
        <v>0</v>
      </c>
    </row>
    <row r="142" spans="37:41" x14ac:dyDescent="0.3">
      <c r="AK142" s="7">
        <f t="shared" si="25"/>
        <v>139</v>
      </c>
      <c r="AL142" s="37">
        <f t="shared" ca="1" si="23"/>
        <v>41473</v>
      </c>
      <c r="AM142" s="62">
        <f t="shared" ca="1" si="24"/>
        <v>0</v>
      </c>
      <c r="AN142" s="76">
        <f t="shared" ca="1" si="26"/>
        <v>1079508.3185999996</v>
      </c>
      <c r="AO142" s="78">
        <f t="shared" ca="1" si="27"/>
        <v>0</v>
      </c>
    </row>
    <row r="143" spans="37:41" x14ac:dyDescent="0.3">
      <c r="AK143" s="7">
        <f t="shared" si="25"/>
        <v>140</v>
      </c>
      <c r="AL143" s="37">
        <f t="shared" ca="1" si="23"/>
        <v>41474</v>
      </c>
      <c r="AM143" s="62">
        <f t="shared" ca="1" si="24"/>
        <v>0</v>
      </c>
      <c r="AN143" s="76">
        <f t="shared" ca="1" si="26"/>
        <v>1079508.3185999996</v>
      </c>
      <c r="AO143" s="78">
        <f t="shared" ca="1" si="27"/>
        <v>0</v>
      </c>
    </row>
    <row r="144" spans="37:41" x14ac:dyDescent="0.3">
      <c r="AK144" s="7">
        <f t="shared" si="25"/>
        <v>141</v>
      </c>
      <c r="AL144" s="37">
        <f t="shared" ca="1" si="23"/>
        <v>41477</v>
      </c>
      <c r="AM144" s="62">
        <f t="shared" ca="1" si="24"/>
        <v>0</v>
      </c>
      <c r="AN144" s="76">
        <f t="shared" ca="1" si="26"/>
        <v>1079508.3185999996</v>
      </c>
      <c r="AO144" s="78">
        <f t="shared" ca="1" si="27"/>
        <v>0</v>
      </c>
    </row>
    <row r="145" spans="37:41" x14ac:dyDescent="0.3">
      <c r="AK145" s="7">
        <f t="shared" si="25"/>
        <v>142</v>
      </c>
      <c r="AL145" s="37">
        <f t="shared" ca="1" si="23"/>
        <v>41478</v>
      </c>
      <c r="AM145" s="62">
        <f t="shared" ca="1" si="24"/>
        <v>0</v>
      </c>
      <c r="AN145" s="76">
        <f t="shared" ca="1" si="26"/>
        <v>1079508.3185999996</v>
      </c>
      <c r="AO145" s="78">
        <f t="shared" ca="1" si="27"/>
        <v>0</v>
      </c>
    </row>
    <row r="146" spans="37:41" x14ac:dyDescent="0.3">
      <c r="AK146" s="7">
        <f t="shared" si="25"/>
        <v>143</v>
      </c>
      <c r="AL146" s="37">
        <f t="shared" ca="1" si="23"/>
        <v>41479</v>
      </c>
      <c r="AM146" s="62">
        <f t="shared" ca="1" si="24"/>
        <v>-24461.002750000051</v>
      </c>
      <c r="AN146" s="76">
        <f t="shared" ca="1" si="26"/>
        <v>1055047.3158499997</v>
      </c>
      <c r="AO146" s="78">
        <f t="shared" ca="1" si="27"/>
        <v>-2.2659392548010322E-2</v>
      </c>
    </row>
    <row r="147" spans="37:41" x14ac:dyDescent="0.3">
      <c r="AK147" s="7">
        <f t="shared" si="25"/>
        <v>144</v>
      </c>
      <c r="AL147" s="37">
        <f t="shared" ca="1" si="23"/>
        <v>41480</v>
      </c>
      <c r="AM147" s="62">
        <f t="shared" ca="1" si="24"/>
        <v>0</v>
      </c>
      <c r="AN147" s="76">
        <f t="shared" ca="1" si="26"/>
        <v>1055047.3158499997</v>
      </c>
      <c r="AO147" s="78">
        <f t="shared" ca="1" si="27"/>
        <v>0</v>
      </c>
    </row>
    <row r="148" spans="37:41" x14ac:dyDescent="0.3">
      <c r="AK148" s="7">
        <f t="shared" si="25"/>
        <v>145</v>
      </c>
      <c r="AL148" s="37">
        <f t="shared" ca="1" si="23"/>
        <v>41481</v>
      </c>
      <c r="AM148" s="62">
        <f t="shared" ca="1" si="24"/>
        <v>0</v>
      </c>
      <c r="AN148" s="76">
        <f t="shared" ca="1" si="26"/>
        <v>1055047.3158499997</v>
      </c>
      <c r="AO148" s="78">
        <f t="shared" ca="1" si="27"/>
        <v>0</v>
      </c>
    </row>
    <row r="149" spans="37:41" x14ac:dyDescent="0.3">
      <c r="AK149" s="7">
        <f t="shared" si="25"/>
        <v>146</v>
      </c>
      <c r="AL149" s="37">
        <f t="shared" ca="1" si="23"/>
        <v>41484</v>
      </c>
      <c r="AM149" s="62">
        <f t="shared" ca="1" si="24"/>
        <v>0</v>
      </c>
      <c r="AN149" s="76">
        <f t="shared" ca="1" si="26"/>
        <v>1055047.3158499997</v>
      </c>
      <c r="AO149" s="78">
        <f t="shared" ca="1" si="27"/>
        <v>0</v>
      </c>
    </row>
    <row r="150" spans="37:41" x14ac:dyDescent="0.3">
      <c r="AK150" s="7">
        <f t="shared" si="25"/>
        <v>147</v>
      </c>
      <c r="AL150" s="37">
        <f t="shared" ca="1" si="23"/>
        <v>41485</v>
      </c>
      <c r="AM150" s="62">
        <f t="shared" ca="1" si="24"/>
        <v>0</v>
      </c>
      <c r="AN150" s="76">
        <f t="shared" ca="1" si="26"/>
        <v>1055047.3158499997</v>
      </c>
      <c r="AO150" s="78">
        <f t="shared" ca="1" si="27"/>
        <v>0</v>
      </c>
    </row>
    <row r="151" spans="37:41" x14ac:dyDescent="0.3">
      <c r="AK151" s="7">
        <f t="shared" si="25"/>
        <v>148</v>
      </c>
      <c r="AL151" s="37">
        <f t="shared" ca="1" si="23"/>
        <v>41486</v>
      </c>
      <c r="AM151" s="62">
        <f t="shared" ca="1" si="24"/>
        <v>0</v>
      </c>
      <c r="AN151" s="76">
        <f t="shared" ca="1" si="26"/>
        <v>1055047.3158499997</v>
      </c>
      <c r="AO151" s="78">
        <f t="shared" ca="1" si="27"/>
        <v>0</v>
      </c>
    </row>
    <row r="152" spans="37:41" x14ac:dyDescent="0.3">
      <c r="AK152" s="7">
        <f t="shared" si="25"/>
        <v>149</v>
      </c>
      <c r="AL152" s="37">
        <f t="shared" ca="1" si="23"/>
        <v>41487</v>
      </c>
      <c r="AM152" s="62">
        <f t="shared" ca="1" si="24"/>
        <v>0</v>
      </c>
      <c r="AN152" s="76">
        <f t="shared" ca="1" si="26"/>
        <v>1055047.3158499997</v>
      </c>
      <c r="AO152" s="78">
        <f t="shared" ca="1" si="27"/>
        <v>0</v>
      </c>
    </row>
    <row r="153" spans="37:41" x14ac:dyDescent="0.3">
      <c r="AK153" s="7">
        <f t="shared" si="25"/>
        <v>150</v>
      </c>
      <c r="AL153" s="37">
        <f t="shared" ca="1" si="23"/>
        <v>41488</v>
      </c>
      <c r="AM153" s="62">
        <f t="shared" ca="1" si="24"/>
        <v>0</v>
      </c>
      <c r="AN153" s="76">
        <f t="shared" ca="1" si="26"/>
        <v>1055047.3158499997</v>
      </c>
      <c r="AO153" s="78">
        <f t="shared" ca="1" si="27"/>
        <v>0</v>
      </c>
    </row>
    <row r="154" spans="37:41" x14ac:dyDescent="0.3">
      <c r="AK154" s="7">
        <f t="shared" si="25"/>
        <v>151</v>
      </c>
      <c r="AL154" s="37">
        <f t="shared" ca="1" si="23"/>
        <v>41491</v>
      </c>
      <c r="AM154" s="62">
        <f t="shared" ca="1" si="24"/>
        <v>0</v>
      </c>
      <c r="AN154" s="76">
        <f t="shared" ca="1" si="26"/>
        <v>1055047.3158499997</v>
      </c>
      <c r="AO154" s="78">
        <f t="shared" ca="1" si="27"/>
        <v>0</v>
      </c>
    </row>
    <row r="155" spans="37:41" x14ac:dyDescent="0.3">
      <c r="AK155" s="7">
        <f t="shared" si="25"/>
        <v>152</v>
      </c>
      <c r="AL155" s="37">
        <f t="shared" ca="1" si="23"/>
        <v>41492</v>
      </c>
      <c r="AM155" s="62">
        <f t="shared" ca="1" si="24"/>
        <v>5063.9790749999165</v>
      </c>
      <c r="AN155" s="76">
        <f t="shared" ca="1" si="26"/>
        <v>1060111.2949249996</v>
      </c>
      <c r="AO155" s="78">
        <f t="shared" ca="1" si="27"/>
        <v>4.7997649005155039E-3</v>
      </c>
    </row>
    <row r="156" spans="37:41" x14ac:dyDescent="0.3">
      <c r="AK156" s="7">
        <f t="shared" si="25"/>
        <v>153</v>
      </c>
      <c r="AL156" s="37">
        <f t="shared" ca="1" si="23"/>
        <v>41493</v>
      </c>
      <c r="AM156" s="62">
        <f t="shared" ca="1" si="24"/>
        <v>0</v>
      </c>
      <c r="AN156" s="76">
        <f t="shared" ca="1" si="26"/>
        <v>1060111.2949249996</v>
      </c>
      <c r="AO156" s="78">
        <f t="shared" ca="1" si="27"/>
        <v>0</v>
      </c>
    </row>
    <row r="157" spans="37:41" x14ac:dyDescent="0.3">
      <c r="AK157" s="7">
        <f t="shared" si="25"/>
        <v>154</v>
      </c>
      <c r="AL157" s="37">
        <f t="shared" ca="1" si="23"/>
        <v>41494</v>
      </c>
      <c r="AM157" s="62">
        <f t="shared" ca="1" si="24"/>
        <v>0</v>
      </c>
      <c r="AN157" s="76">
        <f t="shared" ca="1" si="26"/>
        <v>1060111.2949249996</v>
      </c>
      <c r="AO157" s="78">
        <f t="shared" ca="1" si="27"/>
        <v>0</v>
      </c>
    </row>
    <row r="158" spans="37:41" x14ac:dyDescent="0.3">
      <c r="AK158" s="7">
        <f t="shared" si="25"/>
        <v>155</v>
      </c>
      <c r="AL158" s="37">
        <f t="shared" ca="1" si="23"/>
        <v>41498</v>
      </c>
      <c r="AM158" s="62">
        <f t="shared" ca="1" si="24"/>
        <v>27120.901949999967</v>
      </c>
      <c r="AN158" s="76">
        <f t="shared" ca="1" si="26"/>
        <v>1087232.1968749994</v>
      </c>
      <c r="AO158" s="78">
        <f t="shared" ca="1" si="27"/>
        <v>2.5583070456690678E-2</v>
      </c>
    </row>
    <row r="159" spans="37:41" x14ac:dyDescent="0.3">
      <c r="AK159" s="7">
        <f t="shared" si="25"/>
        <v>156</v>
      </c>
      <c r="AL159" s="37">
        <f t="shared" ca="1" si="23"/>
        <v>41499</v>
      </c>
      <c r="AM159" s="62">
        <f t="shared" ca="1" si="24"/>
        <v>0</v>
      </c>
      <c r="AN159" s="76">
        <f t="shared" ca="1" si="26"/>
        <v>1087232.1968749994</v>
      </c>
      <c r="AO159" s="78">
        <f t="shared" ca="1" si="27"/>
        <v>0</v>
      </c>
    </row>
    <row r="160" spans="37:41" x14ac:dyDescent="0.3">
      <c r="AK160" s="7">
        <f t="shared" si="25"/>
        <v>157</v>
      </c>
      <c r="AL160" s="37">
        <f t="shared" ca="1" si="23"/>
        <v>41500</v>
      </c>
      <c r="AM160" s="62">
        <f t="shared" ca="1" si="24"/>
        <v>0</v>
      </c>
      <c r="AN160" s="76">
        <f t="shared" ca="1" si="26"/>
        <v>1087232.1968749994</v>
      </c>
      <c r="AO160" s="78">
        <f t="shared" ca="1" si="27"/>
        <v>0</v>
      </c>
    </row>
    <row r="161" spans="37:41" x14ac:dyDescent="0.3">
      <c r="AK161" s="7">
        <f t="shared" si="25"/>
        <v>158</v>
      </c>
      <c r="AL161" s="37">
        <f t="shared" ca="1" si="23"/>
        <v>41502</v>
      </c>
      <c r="AM161" s="62">
        <f t="shared" ca="1" si="24"/>
        <v>0</v>
      </c>
      <c r="AN161" s="76">
        <f t="shared" ca="1" si="26"/>
        <v>1087232.1968749994</v>
      </c>
      <c r="AO161" s="78">
        <f t="shared" ca="1" si="27"/>
        <v>0</v>
      </c>
    </row>
    <row r="162" spans="37:41" x14ac:dyDescent="0.3">
      <c r="AK162" s="7">
        <f t="shared" si="25"/>
        <v>159</v>
      </c>
      <c r="AL162" s="37">
        <f t="shared" ca="1" si="23"/>
        <v>41505</v>
      </c>
      <c r="AM162" s="62">
        <f t="shared" ca="1" si="24"/>
        <v>0</v>
      </c>
      <c r="AN162" s="76">
        <f t="shared" ca="1" si="26"/>
        <v>1087232.1968749994</v>
      </c>
      <c r="AO162" s="78">
        <f t="shared" ca="1" si="27"/>
        <v>0</v>
      </c>
    </row>
    <row r="163" spans="37:41" x14ac:dyDescent="0.3">
      <c r="AK163" s="7">
        <f t="shared" si="25"/>
        <v>160</v>
      </c>
      <c r="AL163" s="37">
        <f t="shared" ca="1" si="23"/>
        <v>41506</v>
      </c>
      <c r="AM163" s="62">
        <f t="shared" ca="1" si="24"/>
        <v>0</v>
      </c>
      <c r="AN163" s="76">
        <f t="shared" ca="1" si="26"/>
        <v>1087232.1968749994</v>
      </c>
      <c r="AO163" s="78">
        <f t="shared" ca="1" si="27"/>
        <v>0</v>
      </c>
    </row>
    <row r="164" spans="37:41" x14ac:dyDescent="0.3">
      <c r="AK164" s="7">
        <f t="shared" si="25"/>
        <v>161</v>
      </c>
      <c r="AL164" s="37">
        <f t="shared" ca="1" si="23"/>
        <v>41507</v>
      </c>
      <c r="AM164" s="62">
        <f t="shared" ca="1" si="24"/>
        <v>0</v>
      </c>
      <c r="AN164" s="76">
        <f t="shared" ca="1" si="26"/>
        <v>1087232.1968749994</v>
      </c>
      <c r="AO164" s="78">
        <f t="shared" ca="1" si="27"/>
        <v>0</v>
      </c>
    </row>
    <row r="165" spans="37:41" x14ac:dyDescent="0.3">
      <c r="AK165" s="7">
        <f t="shared" si="25"/>
        <v>162</v>
      </c>
      <c r="AL165" s="37">
        <f t="shared" ca="1" si="23"/>
        <v>41508</v>
      </c>
      <c r="AM165" s="62">
        <f t="shared" ca="1" si="24"/>
        <v>0</v>
      </c>
      <c r="AN165" s="76">
        <f t="shared" ca="1" si="26"/>
        <v>1087232.1968749994</v>
      </c>
      <c r="AO165" s="78">
        <f t="shared" ca="1" si="27"/>
        <v>0</v>
      </c>
    </row>
    <row r="166" spans="37:41" x14ac:dyDescent="0.3">
      <c r="AK166" s="7">
        <f t="shared" si="25"/>
        <v>163</v>
      </c>
      <c r="AL166" s="37">
        <f t="shared" ca="1" si="23"/>
        <v>41509</v>
      </c>
      <c r="AM166" s="62">
        <f t="shared" ca="1" si="24"/>
        <v>0</v>
      </c>
      <c r="AN166" s="76">
        <f t="shared" ca="1" si="26"/>
        <v>1087232.1968749994</v>
      </c>
      <c r="AO166" s="78">
        <f t="shared" ca="1" si="27"/>
        <v>0</v>
      </c>
    </row>
    <row r="167" spans="37:41" x14ac:dyDescent="0.3">
      <c r="AK167" s="7">
        <f t="shared" si="25"/>
        <v>164</v>
      </c>
      <c r="AL167" s="37">
        <f t="shared" ca="1" si="23"/>
        <v>41512</v>
      </c>
      <c r="AM167" s="62">
        <f t="shared" ca="1" si="24"/>
        <v>0</v>
      </c>
      <c r="AN167" s="76">
        <f t="shared" ca="1" si="26"/>
        <v>1087232.1968749994</v>
      </c>
      <c r="AO167" s="78">
        <f t="shared" ca="1" si="27"/>
        <v>0</v>
      </c>
    </row>
    <row r="168" spans="37:41" x14ac:dyDescent="0.3">
      <c r="AK168" s="7">
        <f t="shared" si="25"/>
        <v>165</v>
      </c>
      <c r="AL168" s="37">
        <f t="shared" ca="1" si="23"/>
        <v>41513</v>
      </c>
      <c r="AM168" s="62">
        <f t="shared" ca="1" si="24"/>
        <v>0</v>
      </c>
      <c r="AN168" s="76">
        <f t="shared" ca="1" si="26"/>
        <v>1087232.1968749994</v>
      </c>
      <c r="AO168" s="78">
        <f t="shared" ca="1" si="27"/>
        <v>0</v>
      </c>
    </row>
    <row r="169" spans="37:41" x14ac:dyDescent="0.3">
      <c r="AK169" s="7">
        <f t="shared" si="25"/>
        <v>166</v>
      </c>
      <c r="AL169" s="37">
        <f t="shared" ca="1" si="23"/>
        <v>41514</v>
      </c>
      <c r="AM169" s="62">
        <f t="shared" ca="1" si="24"/>
        <v>0</v>
      </c>
      <c r="AN169" s="76">
        <f t="shared" ca="1" si="26"/>
        <v>1087232.1968749994</v>
      </c>
      <c r="AO169" s="78">
        <f t="shared" ca="1" si="27"/>
        <v>0</v>
      </c>
    </row>
    <row r="170" spans="37:41" x14ac:dyDescent="0.3">
      <c r="AK170" s="7">
        <f t="shared" si="25"/>
        <v>167</v>
      </c>
      <c r="AL170" s="37">
        <f t="shared" ca="1" si="23"/>
        <v>41515</v>
      </c>
      <c r="AM170" s="62">
        <f t="shared" ca="1" si="24"/>
        <v>0</v>
      </c>
      <c r="AN170" s="76">
        <f t="shared" ca="1" si="26"/>
        <v>1087232.1968749994</v>
      </c>
      <c r="AO170" s="78">
        <f t="shared" ca="1" si="27"/>
        <v>0</v>
      </c>
    </row>
    <row r="171" spans="37:41" x14ac:dyDescent="0.3">
      <c r="AK171" s="7">
        <f t="shared" si="25"/>
        <v>168</v>
      </c>
      <c r="AL171" s="37">
        <f t="shared" ca="1" si="23"/>
        <v>41516</v>
      </c>
      <c r="AM171" s="62">
        <f t="shared" ca="1" si="24"/>
        <v>0</v>
      </c>
      <c r="AN171" s="76">
        <f t="shared" ca="1" si="26"/>
        <v>1087232.1968749994</v>
      </c>
      <c r="AO171" s="78">
        <f t="shared" ca="1" si="27"/>
        <v>0</v>
      </c>
    </row>
    <row r="172" spans="37:41" x14ac:dyDescent="0.3">
      <c r="AK172" s="7">
        <f t="shared" si="25"/>
        <v>169</v>
      </c>
      <c r="AL172" s="37">
        <f t="shared" ca="1" si="23"/>
        <v>41519</v>
      </c>
      <c r="AM172" s="62">
        <f t="shared" ca="1" si="24"/>
        <v>13263.623524999926</v>
      </c>
      <c r="AN172" s="76">
        <f t="shared" ca="1" si="26"/>
        <v>1100495.8203999994</v>
      </c>
      <c r="AO172" s="78">
        <f t="shared" ca="1" si="27"/>
        <v>1.2199439607402357E-2</v>
      </c>
    </row>
    <row r="173" spans="37:41" x14ac:dyDescent="0.3">
      <c r="AK173" s="7">
        <f t="shared" si="25"/>
        <v>170</v>
      </c>
      <c r="AL173" s="37">
        <f t="shared" ca="1" si="23"/>
        <v>41520</v>
      </c>
      <c r="AM173" s="62">
        <f t="shared" ca="1" si="24"/>
        <v>0</v>
      </c>
      <c r="AN173" s="76">
        <f t="shared" ca="1" si="26"/>
        <v>1100495.8203999994</v>
      </c>
      <c r="AO173" s="78">
        <f t="shared" ca="1" si="27"/>
        <v>0</v>
      </c>
    </row>
    <row r="174" spans="37:41" x14ac:dyDescent="0.3">
      <c r="AK174" s="7">
        <f t="shared" si="25"/>
        <v>171</v>
      </c>
      <c r="AL174" s="37">
        <f t="shared" ca="1" si="23"/>
        <v>41521</v>
      </c>
      <c r="AM174" s="62">
        <f t="shared" ca="1" si="24"/>
        <v>0</v>
      </c>
      <c r="AN174" s="76">
        <f t="shared" ca="1" si="26"/>
        <v>1100495.8203999994</v>
      </c>
      <c r="AO174" s="78">
        <f t="shared" ca="1" si="27"/>
        <v>0</v>
      </c>
    </row>
    <row r="175" spans="37:41" x14ac:dyDescent="0.3">
      <c r="AK175" s="7">
        <f t="shared" si="25"/>
        <v>172</v>
      </c>
      <c r="AL175" s="37">
        <f t="shared" ca="1" si="23"/>
        <v>41522</v>
      </c>
      <c r="AM175" s="62">
        <f t="shared" ca="1" si="24"/>
        <v>0</v>
      </c>
      <c r="AN175" s="76">
        <f t="shared" ca="1" si="26"/>
        <v>1100495.8203999994</v>
      </c>
      <c r="AO175" s="78">
        <f t="shared" ca="1" si="27"/>
        <v>0</v>
      </c>
    </row>
    <row r="176" spans="37:41" x14ac:dyDescent="0.3">
      <c r="AK176" s="7">
        <f t="shared" si="25"/>
        <v>173</v>
      </c>
      <c r="AL176" s="37">
        <f t="shared" ca="1" si="23"/>
        <v>41523</v>
      </c>
      <c r="AM176" s="62">
        <f t="shared" ca="1" si="24"/>
        <v>0</v>
      </c>
      <c r="AN176" s="76">
        <f t="shared" ca="1" si="26"/>
        <v>1100495.8203999994</v>
      </c>
      <c r="AO176" s="78">
        <f t="shared" ca="1" si="27"/>
        <v>0</v>
      </c>
    </row>
    <row r="177" spans="37:41" x14ac:dyDescent="0.3">
      <c r="AK177" s="7">
        <f t="shared" si="25"/>
        <v>174</v>
      </c>
      <c r="AL177" s="37">
        <f t="shared" ca="1" si="23"/>
        <v>41527</v>
      </c>
      <c r="AM177" s="62">
        <f t="shared" ca="1" si="24"/>
        <v>0</v>
      </c>
      <c r="AN177" s="76">
        <f t="shared" ca="1" si="26"/>
        <v>1100495.8203999994</v>
      </c>
      <c r="AO177" s="78">
        <f t="shared" ca="1" si="27"/>
        <v>0</v>
      </c>
    </row>
    <row r="178" spans="37:41" x14ac:dyDescent="0.3">
      <c r="AK178" s="7">
        <f t="shared" si="25"/>
        <v>175</v>
      </c>
      <c r="AL178" s="37">
        <f t="shared" ca="1" si="23"/>
        <v>41528</v>
      </c>
      <c r="AM178" s="62">
        <f t="shared" ca="1" si="24"/>
        <v>0</v>
      </c>
      <c r="AN178" s="76">
        <f t="shared" ca="1" si="26"/>
        <v>1100495.8203999994</v>
      </c>
      <c r="AO178" s="78">
        <f t="shared" ca="1" si="27"/>
        <v>0</v>
      </c>
    </row>
    <row r="179" spans="37:41" x14ac:dyDescent="0.3">
      <c r="AK179" s="7">
        <f t="shared" si="25"/>
        <v>176</v>
      </c>
      <c r="AL179" s="37">
        <f t="shared" ca="1" si="23"/>
        <v>41529</v>
      </c>
      <c r="AM179" s="62">
        <f t="shared" ca="1" si="24"/>
        <v>0</v>
      </c>
      <c r="AN179" s="76">
        <f t="shared" ca="1" si="26"/>
        <v>1100495.8203999994</v>
      </c>
      <c r="AO179" s="78">
        <f t="shared" ca="1" si="27"/>
        <v>0</v>
      </c>
    </row>
    <row r="180" spans="37:41" x14ac:dyDescent="0.3">
      <c r="AK180" s="7">
        <f t="shared" si="25"/>
        <v>177</v>
      </c>
      <c r="AL180" s="37">
        <f t="shared" ca="1" si="23"/>
        <v>41530</v>
      </c>
      <c r="AM180" s="62">
        <f t="shared" ca="1" si="24"/>
        <v>0</v>
      </c>
      <c r="AN180" s="76">
        <f t="shared" ca="1" si="26"/>
        <v>1100495.8203999994</v>
      </c>
      <c r="AO180" s="78">
        <f t="shared" ca="1" si="27"/>
        <v>0</v>
      </c>
    </row>
    <row r="181" spans="37:41" x14ac:dyDescent="0.3">
      <c r="AK181" s="7">
        <f t="shared" si="25"/>
        <v>178</v>
      </c>
      <c r="AL181" s="37">
        <f t="shared" ca="1" si="23"/>
        <v>41533</v>
      </c>
      <c r="AM181" s="62">
        <f t="shared" ca="1" si="24"/>
        <v>0</v>
      </c>
      <c r="AN181" s="76">
        <f t="shared" ca="1" si="26"/>
        <v>1100495.8203999994</v>
      </c>
      <c r="AO181" s="78">
        <f t="shared" ca="1" si="27"/>
        <v>0</v>
      </c>
    </row>
    <row r="182" spans="37:41" x14ac:dyDescent="0.3">
      <c r="AK182" s="7">
        <f t="shared" si="25"/>
        <v>179</v>
      </c>
      <c r="AL182" s="37">
        <f t="shared" ca="1" si="23"/>
        <v>41534</v>
      </c>
      <c r="AM182" s="62">
        <f t="shared" ca="1" si="24"/>
        <v>1871.7168750000146</v>
      </c>
      <c r="AN182" s="76">
        <f t="shared" ca="1" si="26"/>
        <v>1102367.5372749993</v>
      </c>
      <c r="AO182" s="78">
        <f t="shared" ca="1" si="27"/>
        <v>1.7007941695949458E-3</v>
      </c>
    </row>
    <row r="183" spans="37:41" x14ac:dyDescent="0.3">
      <c r="AK183" s="7">
        <f t="shared" si="25"/>
        <v>180</v>
      </c>
      <c r="AL183" s="37">
        <f t="shared" ca="1" si="23"/>
        <v>41535</v>
      </c>
      <c r="AM183" s="62">
        <f t="shared" ca="1" si="24"/>
        <v>0</v>
      </c>
      <c r="AN183" s="76">
        <f t="shared" ca="1" si="26"/>
        <v>1102367.5372749993</v>
      </c>
      <c r="AO183" s="78">
        <f t="shared" ca="1" si="27"/>
        <v>0</v>
      </c>
    </row>
    <row r="184" spans="37:41" x14ac:dyDescent="0.3">
      <c r="AK184" s="7">
        <f t="shared" si="25"/>
        <v>181</v>
      </c>
      <c r="AL184" s="37">
        <f t="shared" ca="1" si="23"/>
        <v>41536</v>
      </c>
      <c r="AM184" s="62">
        <f t="shared" ca="1" si="24"/>
        <v>0</v>
      </c>
      <c r="AN184" s="76">
        <f t="shared" ca="1" si="26"/>
        <v>1102367.5372749993</v>
      </c>
      <c r="AO184" s="78">
        <f t="shared" ca="1" si="27"/>
        <v>0</v>
      </c>
    </row>
    <row r="185" spans="37:41" x14ac:dyDescent="0.3">
      <c r="AK185" s="7">
        <f t="shared" si="25"/>
        <v>182</v>
      </c>
      <c r="AL185" s="37">
        <f t="shared" ca="1" si="23"/>
        <v>41537</v>
      </c>
      <c r="AM185" s="62">
        <f t="shared" ca="1" si="24"/>
        <v>0</v>
      </c>
      <c r="AN185" s="76">
        <f t="shared" ca="1" si="26"/>
        <v>1102367.5372749993</v>
      </c>
      <c r="AO185" s="78">
        <f t="shared" ca="1" si="27"/>
        <v>0</v>
      </c>
    </row>
    <row r="186" spans="37:41" x14ac:dyDescent="0.3">
      <c r="AK186" s="7">
        <f t="shared" si="25"/>
        <v>183</v>
      </c>
      <c r="AL186" s="37">
        <f t="shared" ca="1" si="23"/>
        <v>41540</v>
      </c>
      <c r="AM186" s="62">
        <f t="shared" ca="1" si="24"/>
        <v>0</v>
      </c>
      <c r="AN186" s="76">
        <f t="shared" ca="1" si="26"/>
        <v>1102367.5372749993</v>
      </c>
      <c r="AO186" s="78">
        <f t="shared" ca="1" si="27"/>
        <v>0</v>
      </c>
    </row>
    <row r="187" spans="37:41" x14ac:dyDescent="0.3">
      <c r="AK187" s="7">
        <f t="shared" si="25"/>
        <v>184</v>
      </c>
      <c r="AL187" s="37">
        <f t="shared" ca="1" si="23"/>
        <v>41541</v>
      </c>
      <c r="AM187" s="62">
        <f t="shared" ca="1" si="24"/>
        <v>0</v>
      </c>
      <c r="AN187" s="76">
        <f t="shared" ca="1" si="26"/>
        <v>1102367.5372749993</v>
      </c>
      <c r="AO187" s="78">
        <f t="shared" ca="1" si="27"/>
        <v>0</v>
      </c>
    </row>
    <row r="188" spans="37:41" x14ac:dyDescent="0.3">
      <c r="AK188" s="7">
        <f t="shared" si="25"/>
        <v>185</v>
      </c>
      <c r="AL188" s="37">
        <f t="shared" ca="1" si="23"/>
        <v>41542</v>
      </c>
      <c r="AM188" s="62">
        <f t="shared" ca="1" si="24"/>
        <v>10773.125324999935</v>
      </c>
      <c r="AN188" s="76">
        <f t="shared" ca="1" si="26"/>
        <v>1113140.6625999992</v>
      </c>
      <c r="AO188" s="78">
        <f t="shared" ca="1" si="27"/>
        <v>9.7727164132849677E-3</v>
      </c>
    </row>
    <row r="189" spans="37:41" x14ac:dyDescent="0.3">
      <c r="AK189" s="7">
        <f t="shared" si="25"/>
        <v>186</v>
      </c>
      <c r="AL189" s="37">
        <f t="shared" ca="1" si="23"/>
        <v>41543</v>
      </c>
      <c r="AM189" s="62">
        <f t="shared" ca="1" si="24"/>
        <v>0</v>
      </c>
      <c r="AN189" s="76">
        <f t="shared" ca="1" si="26"/>
        <v>1113140.6625999992</v>
      </c>
      <c r="AO189" s="78">
        <f t="shared" ca="1" si="27"/>
        <v>0</v>
      </c>
    </row>
    <row r="190" spans="37:41" x14ac:dyDescent="0.3">
      <c r="AK190" s="7">
        <f t="shared" si="25"/>
        <v>187</v>
      </c>
      <c r="AL190" s="37">
        <f t="shared" ca="1" si="23"/>
        <v>41544</v>
      </c>
      <c r="AM190" s="62">
        <f t="shared" ca="1" si="24"/>
        <v>0</v>
      </c>
      <c r="AN190" s="76">
        <f t="shared" ca="1" si="26"/>
        <v>1113140.6625999992</v>
      </c>
      <c r="AO190" s="78">
        <f t="shared" ca="1" si="27"/>
        <v>0</v>
      </c>
    </row>
    <row r="191" spans="37:41" x14ac:dyDescent="0.3">
      <c r="AK191" s="7">
        <f t="shared" si="25"/>
        <v>188</v>
      </c>
      <c r="AL191" s="37">
        <f t="shared" ca="1" si="23"/>
        <v>41547</v>
      </c>
      <c r="AM191" s="62">
        <f t="shared" ca="1" si="24"/>
        <v>0</v>
      </c>
      <c r="AN191" s="76">
        <f t="shared" ca="1" si="26"/>
        <v>1113140.6625999992</v>
      </c>
      <c r="AO191" s="78">
        <f t="shared" ca="1" si="27"/>
        <v>0</v>
      </c>
    </row>
    <row r="192" spans="37:41" x14ac:dyDescent="0.3">
      <c r="AK192" s="7">
        <f t="shared" si="25"/>
        <v>189</v>
      </c>
      <c r="AL192" s="37">
        <f t="shared" ca="1" si="23"/>
        <v>41548</v>
      </c>
      <c r="AM192" s="62">
        <f t="shared" ca="1" si="24"/>
        <v>0</v>
      </c>
      <c r="AN192" s="76">
        <f t="shared" ca="1" si="26"/>
        <v>1113140.6625999992</v>
      </c>
      <c r="AO192" s="78">
        <f t="shared" ca="1" si="27"/>
        <v>0</v>
      </c>
    </row>
    <row r="193" spans="37:41" x14ac:dyDescent="0.3">
      <c r="AK193" s="7">
        <f t="shared" si="25"/>
        <v>190</v>
      </c>
      <c r="AL193" s="37">
        <f t="shared" ca="1" si="23"/>
        <v>41550</v>
      </c>
      <c r="AM193" s="62">
        <f t="shared" ca="1" si="24"/>
        <v>0</v>
      </c>
      <c r="AN193" s="76">
        <f t="shared" ca="1" si="26"/>
        <v>1113140.6625999992</v>
      </c>
      <c r="AO193" s="78">
        <f t="shared" ca="1" si="27"/>
        <v>0</v>
      </c>
    </row>
    <row r="194" spans="37:41" x14ac:dyDescent="0.3">
      <c r="AK194" s="7">
        <f t="shared" si="25"/>
        <v>191</v>
      </c>
      <c r="AL194" s="37">
        <f t="shared" ca="1" si="23"/>
        <v>41551</v>
      </c>
      <c r="AM194" s="62">
        <f t="shared" ca="1" si="24"/>
        <v>12068.914925000045</v>
      </c>
      <c r="AN194" s="76">
        <f t="shared" ca="1" si="26"/>
        <v>1125209.5775249992</v>
      </c>
      <c r="AO194" s="78">
        <f t="shared" ca="1" si="27"/>
        <v>1.0842219074820402E-2</v>
      </c>
    </row>
    <row r="195" spans="37:41" x14ac:dyDescent="0.3">
      <c r="AK195" s="7">
        <f t="shared" si="25"/>
        <v>192</v>
      </c>
      <c r="AL195" s="37">
        <f t="shared" ca="1" si="23"/>
        <v>41554</v>
      </c>
      <c r="AM195" s="62">
        <f t="shared" ca="1" si="24"/>
        <v>0</v>
      </c>
      <c r="AN195" s="76">
        <f t="shared" ca="1" si="26"/>
        <v>1125209.5775249992</v>
      </c>
      <c r="AO195" s="78">
        <f t="shared" ca="1" si="27"/>
        <v>0</v>
      </c>
    </row>
    <row r="196" spans="37:41" x14ac:dyDescent="0.3">
      <c r="AK196" s="7">
        <f t="shared" si="25"/>
        <v>193</v>
      </c>
      <c r="AL196" s="37">
        <f t="shared" ca="1" si="23"/>
        <v>41555</v>
      </c>
      <c r="AM196" s="62">
        <f t="shared" ca="1" si="24"/>
        <v>0</v>
      </c>
      <c r="AN196" s="76">
        <f t="shared" ca="1" si="26"/>
        <v>1125209.5775249992</v>
      </c>
      <c r="AO196" s="78">
        <f t="shared" ca="1" si="27"/>
        <v>0</v>
      </c>
    </row>
    <row r="197" spans="37:41" x14ac:dyDescent="0.3">
      <c r="AK197" s="7">
        <f t="shared" si="25"/>
        <v>194</v>
      </c>
      <c r="AL197" s="37">
        <f t="shared" ref="AL197:AL253" ca="1" si="28">VLOOKUP(AK197,INDIRECT($A$3&amp;$A$22),2,FALSE)</f>
        <v>41556</v>
      </c>
      <c r="AM197" s="62">
        <f t="shared" ref="AM197:AM253" ca="1" si="29">IFERROR(VLOOKUP(AL197,$B$3:$U$33,17,FALSE),0)</f>
        <v>0</v>
      </c>
      <c r="AN197" s="76">
        <f t="shared" ca="1" si="26"/>
        <v>1125209.5775249992</v>
      </c>
      <c r="AO197" s="78">
        <f t="shared" ca="1" si="27"/>
        <v>0</v>
      </c>
    </row>
    <row r="198" spans="37:41" x14ac:dyDescent="0.3">
      <c r="AK198" s="7">
        <f t="shared" ref="AK198:AK253" si="30">AK197+1</f>
        <v>195</v>
      </c>
      <c r="AL198" s="37">
        <f t="shared" ca="1" si="28"/>
        <v>41557</v>
      </c>
      <c r="AM198" s="62">
        <f t="shared" ca="1" si="29"/>
        <v>0</v>
      </c>
      <c r="AN198" s="76">
        <f t="shared" ref="AN198:AN253" ca="1" si="31">AM198+AN197</f>
        <v>1125209.5775249992</v>
      </c>
      <c r="AO198" s="78">
        <f t="shared" ref="AO198:AO253" ca="1" si="32">(AN198-AN197)/AN197</f>
        <v>0</v>
      </c>
    </row>
    <row r="199" spans="37:41" x14ac:dyDescent="0.3">
      <c r="AK199" s="7">
        <f t="shared" si="30"/>
        <v>196</v>
      </c>
      <c r="AL199" s="37">
        <f t="shared" ca="1" si="28"/>
        <v>41558</v>
      </c>
      <c r="AM199" s="62">
        <f t="shared" ca="1" si="29"/>
        <v>0</v>
      </c>
      <c r="AN199" s="76">
        <f t="shared" ca="1" si="31"/>
        <v>1125209.5775249992</v>
      </c>
      <c r="AO199" s="78">
        <f t="shared" ca="1" si="32"/>
        <v>0</v>
      </c>
    </row>
    <row r="200" spans="37:41" x14ac:dyDescent="0.3">
      <c r="AK200" s="7">
        <f t="shared" si="30"/>
        <v>197</v>
      </c>
      <c r="AL200" s="37">
        <f t="shared" ca="1" si="28"/>
        <v>41561</v>
      </c>
      <c r="AM200" s="62">
        <f t="shared" ca="1" si="29"/>
        <v>0</v>
      </c>
      <c r="AN200" s="76">
        <f t="shared" ca="1" si="31"/>
        <v>1125209.5775249992</v>
      </c>
      <c r="AO200" s="78">
        <f t="shared" ca="1" si="32"/>
        <v>0</v>
      </c>
    </row>
    <row r="201" spans="37:41" x14ac:dyDescent="0.3">
      <c r="AK201" s="7">
        <f t="shared" si="30"/>
        <v>198</v>
      </c>
      <c r="AL201" s="37">
        <f t="shared" ca="1" si="28"/>
        <v>41562</v>
      </c>
      <c r="AM201" s="62">
        <f t="shared" ca="1" si="29"/>
        <v>0</v>
      </c>
      <c r="AN201" s="76">
        <f t="shared" ca="1" si="31"/>
        <v>1125209.5775249992</v>
      </c>
      <c r="AO201" s="78">
        <f t="shared" ca="1" si="32"/>
        <v>0</v>
      </c>
    </row>
    <row r="202" spans="37:41" x14ac:dyDescent="0.3">
      <c r="AK202" s="7">
        <f t="shared" si="30"/>
        <v>199</v>
      </c>
      <c r="AL202" s="37">
        <f t="shared" ca="1" si="28"/>
        <v>41564</v>
      </c>
      <c r="AM202" s="62">
        <f t="shared" ca="1" si="29"/>
        <v>0</v>
      </c>
      <c r="AN202" s="76">
        <f t="shared" ca="1" si="31"/>
        <v>1125209.5775249992</v>
      </c>
      <c r="AO202" s="78">
        <f t="shared" ca="1" si="32"/>
        <v>0</v>
      </c>
    </row>
    <row r="203" spans="37:41" x14ac:dyDescent="0.3">
      <c r="AK203" s="7">
        <f t="shared" si="30"/>
        <v>200</v>
      </c>
      <c r="AL203" s="37">
        <f t="shared" ca="1" si="28"/>
        <v>41565</v>
      </c>
      <c r="AM203" s="62">
        <f t="shared" ca="1" si="29"/>
        <v>0</v>
      </c>
      <c r="AN203" s="76">
        <f t="shared" ca="1" si="31"/>
        <v>1125209.5775249992</v>
      </c>
      <c r="AO203" s="78">
        <f t="shared" ca="1" si="32"/>
        <v>0</v>
      </c>
    </row>
    <row r="204" spans="37:41" x14ac:dyDescent="0.3">
      <c r="AK204" s="7">
        <f t="shared" si="30"/>
        <v>201</v>
      </c>
      <c r="AL204" s="37">
        <f t="shared" ca="1" si="28"/>
        <v>41568</v>
      </c>
      <c r="AM204" s="62">
        <f t="shared" ca="1" si="29"/>
        <v>0</v>
      </c>
      <c r="AN204" s="76">
        <f t="shared" ca="1" si="31"/>
        <v>1125209.5775249992</v>
      </c>
      <c r="AO204" s="78">
        <f t="shared" ca="1" si="32"/>
        <v>0</v>
      </c>
    </row>
    <row r="205" spans="37:41" x14ac:dyDescent="0.3">
      <c r="AK205" s="7">
        <f t="shared" si="30"/>
        <v>202</v>
      </c>
      <c r="AL205" s="37">
        <f t="shared" ca="1" si="28"/>
        <v>41569</v>
      </c>
      <c r="AM205" s="62">
        <f t="shared" ca="1" si="29"/>
        <v>0</v>
      </c>
      <c r="AN205" s="76">
        <f t="shared" ca="1" si="31"/>
        <v>1125209.5775249992</v>
      </c>
      <c r="AO205" s="78">
        <f t="shared" ca="1" si="32"/>
        <v>0</v>
      </c>
    </row>
    <row r="206" spans="37:41" x14ac:dyDescent="0.3">
      <c r="AK206" s="7">
        <f t="shared" si="30"/>
        <v>203</v>
      </c>
      <c r="AL206" s="37">
        <f t="shared" ca="1" si="28"/>
        <v>41570</v>
      </c>
      <c r="AM206" s="62">
        <f t="shared" ca="1" si="29"/>
        <v>-5443.7195000000593</v>
      </c>
      <c r="AN206" s="76">
        <f t="shared" ca="1" si="31"/>
        <v>1119765.858024999</v>
      </c>
      <c r="AO206" s="78">
        <f t="shared" ca="1" si="32"/>
        <v>-4.8379605086317154E-3</v>
      </c>
    </row>
    <row r="207" spans="37:41" x14ac:dyDescent="0.3">
      <c r="AK207" s="7">
        <f t="shared" si="30"/>
        <v>204</v>
      </c>
      <c r="AL207" s="37">
        <f t="shared" ca="1" si="28"/>
        <v>41571</v>
      </c>
      <c r="AM207" s="62">
        <f t="shared" ca="1" si="29"/>
        <v>0</v>
      </c>
      <c r="AN207" s="76">
        <f t="shared" ca="1" si="31"/>
        <v>1119765.858024999</v>
      </c>
      <c r="AO207" s="78">
        <f t="shared" ca="1" si="32"/>
        <v>0</v>
      </c>
    </row>
    <row r="208" spans="37:41" x14ac:dyDescent="0.3">
      <c r="AK208" s="7">
        <f t="shared" si="30"/>
        <v>205</v>
      </c>
      <c r="AL208" s="37">
        <f t="shared" ca="1" si="28"/>
        <v>41572</v>
      </c>
      <c r="AM208" s="62">
        <f t="shared" ca="1" si="29"/>
        <v>0</v>
      </c>
      <c r="AN208" s="76">
        <f t="shared" ca="1" si="31"/>
        <v>1119765.858024999</v>
      </c>
      <c r="AO208" s="78">
        <f t="shared" ca="1" si="32"/>
        <v>0</v>
      </c>
    </row>
    <row r="209" spans="37:41" x14ac:dyDescent="0.3">
      <c r="AK209" s="7">
        <f t="shared" si="30"/>
        <v>206</v>
      </c>
      <c r="AL209" s="37">
        <f t="shared" ca="1" si="28"/>
        <v>41575</v>
      </c>
      <c r="AM209" s="62">
        <f t="shared" ca="1" si="29"/>
        <v>10383.333225000028</v>
      </c>
      <c r="AN209" s="76">
        <f t="shared" ca="1" si="31"/>
        <v>1130149.191249999</v>
      </c>
      <c r="AO209" s="78">
        <f t="shared" ca="1" si="32"/>
        <v>9.2727717590119097E-3</v>
      </c>
    </row>
    <row r="210" spans="37:41" x14ac:dyDescent="0.3">
      <c r="AK210" s="7">
        <f t="shared" si="30"/>
        <v>207</v>
      </c>
      <c r="AL210" s="37">
        <f t="shared" ca="1" si="28"/>
        <v>41576</v>
      </c>
      <c r="AM210" s="62">
        <f t="shared" ca="1" si="29"/>
        <v>0</v>
      </c>
      <c r="AN210" s="76">
        <f t="shared" ca="1" si="31"/>
        <v>1130149.191249999</v>
      </c>
      <c r="AO210" s="78">
        <f t="shared" ca="1" si="32"/>
        <v>0</v>
      </c>
    </row>
    <row r="211" spans="37:41" x14ac:dyDescent="0.3">
      <c r="AK211" s="7">
        <f t="shared" si="30"/>
        <v>208</v>
      </c>
      <c r="AL211" s="37">
        <f t="shared" ca="1" si="28"/>
        <v>41577</v>
      </c>
      <c r="AM211" s="62">
        <f t="shared" ca="1" si="29"/>
        <v>0</v>
      </c>
      <c r="AN211" s="76">
        <f t="shared" ca="1" si="31"/>
        <v>1130149.191249999</v>
      </c>
      <c r="AO211" s="78">
        <f t="shared" ca="1" si="32"/>
        <v>0</v>
      </c>
    </row>
    <row r="212" spans="37:41" x14ac:dyDescent="0.3">
      <c r="AK212" s="7">
        <f t="shared" si="30"/>
        <v>209</v>
      </c>
      <c r="AL212" s="37">
        <f t="shared" ca="1" si="28"/>
        <v>41578</v>
      </c>
      <c r="AM212" s="62">
        <f t="shared" ca="1" si="29"/>
        <v>0</v>
      </c>
      <c r="AN212" s="76">
        <f t="shared" ca="1" si="31"/>
        <v>1130149.191249999</v>
      </c>
      <c r="AO212" s="78">
        <f t="shared" ca="1" si="32"/>
        <v>0</v>
      </c>
    </row>
    <row r="213" spans="37:41" x14ac:dyDescent="0.3">
      <c r="AK213" s="7">
        <f t="shared" si="30"/>
        <v>210</v>
      </c>
      <c r="AL213" s="37">
        <f t="shared" ca="1" si="28"/>
        <v>41579</v>
      </c>
      <c r="AM213" s="62">
        <f t="shared" ca="1" si="29"/>
        <v>0</v>
      </c>
      <c r="AN213" s="76">
        <f t="shared" ca="1" si="31"/>
        <v>1130149.191249999</v>
      </c>
      <c r="AO213" s="78">
        <f t="shared" ca="1" si="32"/>
        <v>0</v>
      </c>
    </row>
    <row r="214" spans="37:41" x14ac:dyDescent="0.3">
      <c r="AK214" s="7">
        <f t="shared" si="30"/>
        <v>211</v>
      </c>
      <c r="AL214" s="37">
        <f t="shared" ca="1" si="28"/>
        <v>41581</v>
      </c>
      <c r="AM214" s="62">
        <f t="shared" ca="1" si="29"/>
        <v>0</v>
      </c>
      <c r="AN214" s="76">
        <f t="shared" ca="1" si="31"/>
        <v>1130149.191249999</v>
      </c>
      <c r="AO214" s="78">
        <f t="shared" ca="1" si="32"/>
        <v>0</v>
      </c>
    </row>
    <row r="215" spans="37:41" x14ac:dyDescent="0.3">
      <c r="AK215" s="7">
        <f t="shared" si="30"/>
        <v>212</v>
      </c>
      <c r="AL215" s="37">
        <f t="shared" ca="1" si="28"/>
        <v>41583</v>
      </c>
      <c r="AM215" s="62">
        <f t="shared" ca="1" si="29"/>
        <v>0</v>
      </c>
      <c r="AN215" s="76">
        <f t="shared" ca="1" si="31"/>
        <v>1130149.191249999</v>
      </c>
      <c r="AO215" s="78">
        <f t="shared" ca="1" si="32"/>
        <v>0</v>
      </c>
    </row>
    <row r="216" spans="37:41" x14ac:dyDescent="0.3">
      <c r="AK216" s="7">
        <f t="shared" si="30"/>
        <v>213</v>
      </c>
      <c r="AL216" s="37">
        <f t="shared" ca="1" si="28"/>
        <v>41584</v>
      </c>
      <c r="AM216" s="62">
        <f t="shared" ca="1" si="29"/>
        <v>0</v>
      </c>
      <c r="AN216" s="76">
        <f t="shared" ca="1" si="31"/>
        <v>1130149.191249999</v>
      </c>
      <c r="AO216" s="78">
        <f t="shared" ca="1" si="32"/>
        <v>0</v>
      </c>
    </row>
    <row r="217" spans="37:41" x14ac:dyDescent="0.3">
      <c r="AK217" s="7">
        <f t="shared" si="30"/>
        <v>214</v>
      </c>
      <c r="AL217" s="37">
        <f t="shared" ca="1" si="28"/>
        <v>41585</v>
      </c>
      <c r="AM217" s="62">
        <f t="shared" ca="1" si="29"/>
        <v>0</v>
      </c>
      <c r="AN217" s="76">
        <f t="shared" ca="1" si="31"/>
        <v>1130149.191249999</v>
      </c>
      <c r="AO217" s="78">
        <f t="shared" ca="1" si="32"/>
        <v>0</v>
      </c>
    </row>
    <row r="218" spans="37:41" x14ac:dyDescent="0.3">
      <c r="AK218" s="7">
        <f t="shared" si="30"/>
        <v>215</v>
      </c>
      <c r="AL218" s="37">
        <f t="shared" ca="1" si="28"/>
        <v>41586</v>
      </c>
      <c r="AM218" s="62">
        <f t="shared" ca="1" si="29"/>
        <v>-6235.7179999999817</v>
      </c>
      <c r="AN218" s="76">
        <f t="shared" ca="1" si="31"/>
        <v>1123913.4732499991</v>
      </c>
      <c r="AO218" s="78">
        <f t="shared" ca="1" si="32"/>
        <v>-5.5176060366887271E-3</v>
      </c>
    </row>
    <row r="219" spans="37:41" x14ac:dyDescent="0.3">
      <c r="AK219" s="7">
        <f t="shared" si="30"/>
        <v>216</v>
      </c>
      <c r="AL219" s="37">
        <f t="shared" ca="1" si="28"/>
        <v>41589</v>
      </c>
      <c r="AM219" s="62">
        <f t="shared" ca="1" si="29"/>
        <v>0</v>
      </c>
      <c r="AN219" s="76">
        <f t="shared" ca="1" si="31"/>
        <v>1123913.4732499991</v>
      </c>
      <c r="AO219" s="78">
        <f t="shared" ca="1" si="32"/>
        <v>0</v>
      </c>
    </row>
    <row r="220" spans="37:41" x14ac:dyDescent="0.3">
      <c r="AK220" s="7">
        <f t="shared" si="30"/>
        <v>217</v>
      </c>
      <c r="AL220" s="37">
        <f t="shared" ca="1" si="28"/>
        <v>41590</v>
      </c>
      <c r="AM220" s="62">
        <f t="shared" ca="1" si="29"/>
        <v>0</v>
      </c>
      <c r="AN220" s="76">
        <f t="shared" ca="1" si="31"/>
        <v>1123913.4732499991</v>
      </c>
      <c r="AO220" s="78">
        <f t="shared" ca="1" si="32"/>
        <v>0</v>
      </c>
    </row>
    <row r="221" spans="37:41" x14ac:dyDescent="0.3">
      <c r="AK221" s="7">
        <f t="shared" si="30"/>
        <v>218</v>
      </c>
      <c r="AL221" s="37">
        <f t="shared" ca="1" si="28"/>
        <v>41591</v>
      </c>
      <c r="AM221" s="62">
        <f t="shared" ca="1" si="29"/>
        <v>0</v>
      </c>
      <c r="AN221" s="76">
        <f t="shared" ca="1" si="31"/>
        <v>1123913.4732499991</v>
      </c>
      <c r="AO221" s="78">
        <f t="shared" ca="1" si="32"/>
        <v>0</v>
      </c>
    </row>
    <row r="222" spans="37:41" x14ac:dyDescent="0.3">
      <c r="AK222" s="7">
        <f t="shared" si="30"/>
        <v>219</v>
      </c>
      <c r="AL222" s="37">
        <f t="shared" ca="1" si="28"/>
        <v>41592</v>
      </c>
      <c r="AM222" s="62">
        <f t="shared" ca="1" si="29"/>
        <v>0</v>
      </c>
      <c r="AN222" s="76">
        <f t="shared" ca="1" si="31"/>
        <v>1123913.4732499991</v>
      </c>
      <c r="AO222" s="78">
        <f t="shared" ca="1" si="32"/>
        <v>0</v>
      </c>
    </row>
    <row r="223" spans="37:41" x14ac:dyDescent="0.3">
      <c r="AK223" s="7">
        <f t="shared" si="30"/>
        <v>220</v>
      </c>
      <c r="AL223" s="37">
        <f t="shared" ca="1" si="28"/>
        <v>41596</v>
      </c>
      <c r="AM223" s="62">
        <f t="shared" ca="1" si="29"/>
        <v>0</v>
      </c>
      <c r="AN223" s="76">
        <f t="shared" ca="1" si="31"/>
        <v>1123913.4732499991</v>
      </c>
      <c r="AO223" s="78">
        <f t="shared" ca="1" si="32"/>
        <v>0</v>
      </c>
    </row>
    <row r="224" spans="37:41" x14ac:dyDescent="0.3">
      <c r="AK224" s="7">
        <f t="shared" si="30"/>
        <v>221</v>
      </c>
      <c r="AL224" s="37">
        <f t="shared" ca="1" si="28"/>
        <v>41597</v>
      </c>
      <c r="AM224" s="62">
        <f t="shared" ca="1" si="29"/>
        <v>0</v>
      </c>
      <c r="AN224" s="76">
        <f t="shared" ca="1" si="31"/>
        <v>1123913.4732499991</v>
      </c>
      <c r="AO224" s="78">
        <f t="shared" ca="1" si="32"/>
        <v>0</v>
      </c>
    </row>
    <row r="225" spans="37:41" x14ac:dyDescent="0.3">
      <c r="AK225" s="7">
        <f t="shared" si="30"/>
        <v>222</v>
      </c>
      <c r="AL225" s="37">
        <f t="shared" ca="1" si="28"/>
        <v>41598</v>
      </c>
      <c r="AM225" s="62">
        <f t="shared" ca="1" si="29"/>
        <v>4583.9044500000236</v>
      </c>
      <c r="AN225" s="76">
        <f t="shared" ca="1" si="31"/>
        <v>1128497.3776999991</v>
      </c>
      <c r="AO225" s="78">
        <f t="shared" ca="1" si="32"/>
        <v>4.0785207750422652E-3</v>
      </c>
    </row>
    <row r="226" spans="37:41" x14ac:dyDescent="0.3">
      <c r="AK226" s="7">
        <f t="shared" si="30"/>
        <v>223</v>
      </c>
      <c r="AL226" s="37">
        <f t="shared" ca="1" si="28"/>
        <v>41599</v>
      </c>
      <c r="AM226" s="62">
        <f t="shared" ca="1" si="29"/>
        <v>0</v>
      </c>
      <c r="AN226" s="76">
        <f t="shared" ca="1" si="31"/>
        <v>1128497.3776999991</v>
      </c>
      <c r="AO226" s="78">
        <f t="shared" ca="1" si="32"/>
        <v>0</v>
      </c>
    </row>
    <row r="227" spans="37:41" x14ac:dyDescent="0.3">
      <c r="AK227" s="7">
        <f t="shared" si="30"/>
        <v>224</v>
      </c>
      <c r="AL227" s="37">
        <f t="shared" ca="1" si="28"/>
        <v>41600</v>
      </c>
      <c r="AM227" s="62">
        <f t="shared" ca="1" si="29"/>
        <v>0</v>
      </c>
      <c r="AN227" s="76">
        <f t="shared" ca="1" si="31"/>
        <v>1128497.3776999991</v>
      </c>
      <c r="AO227" s="78">
        <f t="shared" ca="1" si="32"/>
        <v>0</v>
      </c>
    </row>
    <row r="228" spans="37:41" x14ac:dyDescent="0.3">
      <c r="AK228" s="7">
        <f t="shared" si="30"/>
        <v>225</v>
      </c>
      <c r="AL228" s="37">
        <f t="shared" ca="1" si="28"/>
        <v>41603</v>
      </c>
      <c r="AM228" s="62">
        <f t="shared" ca="1" si="29"/>
        <v>0</v>
      </c>
      <c r="AN228" s="76">
        <f t="shared" ca="1" si="31"/>
        <v>1128497.3776999991</v>
      </c>
      <c r="AO228" s="78">
        <f t="shared" ca="1" si="32"/>
        <v>0</v>
      </c>
    </row>
    <row r="229" spans="37:41" x14ac:dyDescent="0.3">
      <c r="AK229" s="7">
        <f t="shared" si="30"/>
        <v>226</v>
      </c>
      <c r="AL229" s="37">
        <f t="shared" ca="1" si="28"/>
        <v>41604</v>
      </c>
      <c r="AM229" s="62">
        <f t="shared" ca="1" si="29"/>
        <v>0</v>
      </c>
      <c r="AN229" s="76">
        <f t="shared" ca="1" si="31"/>
        <v>1128497.3776999991</v>
      </c>
      <c r="AO229" s="78">
        <f t="shared" ca="1" si="32"/>
        <v>0</v>
      </c>
    </row>
    <row r="230" spans="37:41" x14ac:dyDescent="0.3">
      <c r="AK230" s="7">
        <f t="shared" si="30"/>
        <v>227</v>
      </c>
      <c r="AL230" s="37">
        <f t="shared" ca="1" si="28"/>
        <v>41605</v>
      </c>
      <c r="AM230" s="62">
        <f t="shared" ca="1" si="29"/>
        <v>0</v>
      </c>
      <c r="AN230" s="76">
        <f t="shared" ca="1" si="31"/>
        <v>1128497.3776999991</v>
      </c>
      <c r="AO230" s="78">
        <f t="shared" ca="1" si="32"/>
        <v>0</v>
      </c>
    </row>
    <row r="231" spans="37:41" x14ac:dyDescent="0.3">
      <c r="AK231" s="7">
        <f t="shared" si="30"/>
        <v>228</v>
      </c>
      <c r="AL231" s="37">
        <f t="shared" ca="1" si="28"/>
        <v>41606</v>
      </c>
      <c r="AM231" s="62">
        <f t="shared" ca="1" si="29"/>
        <v>0</v>
      </c>
      <c r="AN231" s="76">
        <f t="shared" ca="1" si="31"/>
        <v>1128497.3776999991</v>
      </c>
      <c r="AO231" s="78">
        <f t="shared" ca="1" si="32"/>
        <v>0</v>
      </c>
    </row>
    <row r="232" spans="37:41" x14ac:dyDescent="0.3">
      <c r="AK232" s="7">
        <f t="shared" si="30"/>
        <v>229</v>
      </c>
      <c r="AL232" s="37">
        <f t="shared" ca="1" si="28"/>
        <v>41607</v>
      </c>
      <c r="AM232" s="62">
        <f t="shared" ca="1" si="29"/>
        <v>0</v>
      </c>
      <c r="AN232" s="76">
        <f t="shared" ca="1" si="31"/>
        <v>1128497.3776999991</v>
      </c>
      <c r="AO232" s="78">
        <f t="shared" ca="1" si="32"/>
        <v>0</v>
      </c>
    </row>
    <row r="233" spans="37:41" x14ac:dyDescent="0.3">
      <c r="AK233" s="7">
        <f t="shared" si="30"/>
        <v>230</v>
      </c>
      <c r="AL233" s="37">
        <f t="shared" ca="1" si="28"/>
        <v>41610</v>
      </c>
      <c r="AM233" s="62">
        <f t="shared" ca="1" si="29"/>
        <v>0</v>
      </c>
      <c r="AN233" s="76">
        <f t="shared" ca="1" si="31"/>
        <v>1128497.3776999991</v>
      </c>
      <c r="AO233" s="78">
        <f t="shared" ca="1" si="32"/>
        <v>0</v>
      </c>
    </row>
    <row r="234" spans="37:41" x14ac:dyDescent="0.3">
      <c r="AK234" s="7">
        <f t="shared" si="30"/>
        <v>231</v>
      </c>
      <c r="AL234" s="37">
        <f t="shared" ca="1" si="28"/>
        <v>41611</v>
      </c>
      <c r="AM234" s="62">
        <f t="shared" ca="1" si="29"/>
        <v>0</v>
      </c>
      <c r="AN234" s="76">
        <f t="shared" ca="1" si="31"/>
        <v>1128497.3776999991</v>
      </c>
      <c r="AO234" s="78">
        <f t="shared" ca="1" si="32"/>
        <v>0</v>
      </c>
    </row>
    <row r="235" spans="37:41" x14ac:dyDescent="0.3">
      <c r="AK235" s="7">
        <f t="shared" si="30"/>
        <v>232</v>
      </c>
      <c r="AL235" s="37">
        <f t="shared" ca="1" si="28"/>
        <v>41612</v>
      </c>
      <c r="AM235" s="62">
        <f t="shared" ca="1" si="29"/>
        <v>3846.7578750000707</v>
      </c>
      <c r="AN235" s="76">
        <f t="shared" ca="1" si="31"/>
        <v>1132344.1355749993</v>
      </c>
      <c r="AO235" s="78">
        <f t="shared" ca="1" si="32"/>
        <v>3.4087432997321086E-3</v>
      </c>
    </row>
    <row r="236" spans="37:41" x14ac:dyDescent="0.3">
      <c r="AK236" s="7">
        <f t="shared" si="30"/>
        <v>233</v>
      </c>
      <c r="AL236" s="37">
        <f t="shared" ca="1" si="28"/>
        <v>41613</v>
      </c>
      <c r="AM236" s="62">
        <f t="shared" ca="1" si="29"/>
        <v>0</v>
      </c>
      <c r="AN236" s="76">
        <f t="shared" ca="1" si="31"/>
        <v>1132344.1355749993</v>
      </c>
      <c r="AO236" s="78">
        <f t="shared" ca="1" si="32"/>
        <v>0</v>
      </c>
    </row>
    <row r="237" spans="37:41" x14ac:dyDescent="0.3">
      <c r="AK237" s="7">
        <f t="shared" si="30"/>
        <v>234</v>
      </c>
      <c r="AL237" s="37">
        <f t="shared" ca="1" si="28"/>
        <v>41614</v>
      </c>
      <c r="AM237" s="62">
        <f t="shared" ca="1" si="29"/>
        <v>0</v>
      </c>
      <c r="AN237" s="76">
        <f t="shared" ca="1" si="31"/>
        <v>1132344.1355749993</v>
      </c>
      <c r="AO237" s="78">
        <f t="shared" ca="1" si="32"/>
        <v>0</v>
      </c>
    </row>
    <row r="238" spans="37:41" x14ac:dyDescent="0.3">
      <c r="AK238" s="7">
        <f t="shared" si="30"/>
        <v>235</v>
      </c>
      <c r="AL238" s="37">
        <f t="shared" ca="1" si="28"/>
        <v>41617</v>
      </c>
      <c r="AM238" s="62">
        <f t="shared" ca="1" si="29"/>
        <v>0</v>
      </c>
      <c r="AN238" s="76">
        <f t="shared" ca="1" si="31"/>
        <v>1132344.1355749993</v>
      </c>
      <c r="AO238" s="78">
        <f t="shared" ca="1" si="32"/>
        <v>0</v>
      </c>
    </row>
    <row r="239" spans="37:41" x14ac:dyDescent="0.3">
      <c r="AK239" s="7">
        <f t="shared" si="30"/>
        <v>236</v>
      </c>
      <c r="AL239" s="37">
        <f t="shared" ca="1" si="28"/>
        <v>41618</v>
      </c>
      <c r="AM239" s="62">
        <f t="shared" ca="1" si="29"/>
        <v>0</v>
      </c>
      <c r="AN239" s="76">
        <f t="shared" ca="1" si="31"/>
        <v>1132344.1355749993</v>
      </c>
      <c r="AO239" s="78">
        <f t="shared" ca="1" si="32"/>
        <v>0</v>
      </c>
    </row>
    <row r="240" spans="37:41" x14ac:dyDescent="0.3">
      <c r="AK240" s="7">
        <f t="shared" si="30"/>
        <v>237</v>
      </c>
      <c r="AL240" s="37">
        <f t="shared" ca="1" si="28"/>
        <v>41619</v>
      </c>
      <c r="AM240" s="62">
        <f t="shared" ca="1" si="29"/>
        <v>0</v>
      </c>
      <c r="AN240" s="76">
        <f t="shared" ca="1" si="31"/>
        <v>1132344.1355749993</v>
      </c>
      <c r="AO240" s="78">
        <f t="shared" ca="1" si="32"/>
        <v>0</v>
      </c>
    </row>
    <row r="241" spans="37:41" x14ac:dyDescent="0.3">
      <c r="AK241" s="7">
        <f t="shared" si="30"/>
        <v>238</v>
      </c>
      <c r="AL241" s="37">
        <f t="shared" ca="1" si="28"/>
        <v>41620</v>
      </c>
      <c r="AM241" s="62">
        <f t="shared" ca="1" si="29"/>
        <v>0</v>
      </c>
      <c r="AN241" s="76">
        <f t="shared" ca="1" si="31"/>
        <v>1132344.1355749993</v>
      </c>
      <c r="AO241" s="78">
        <f t="shared" ca="1" si="32"/>
        <v>0</v>
      </c>
    </row>
    <row r="242" spans="37:41" x14ac:dyDescent="0.3">
      <c r="AK242" s="7">
        <f t="shared" si="30"/>
        <v>239</v>
      </c>
      <c r="AL242" s="37">
        <f t="shared" ca="1" si="28"/>
        <v>41621</v>
      </c>
      <c r="AM242" s="62">
        <f t="shared" ca="1" si="29"/>
        <v>0</v>
      </c>
      <c r="AN242" s="76">
        <f t="shared" ca="1" si="31"/>
        <v>1132344.1355749993</v>
      </c>
      <c r="AO242" s="78">
        <f t="shared" ca="1" si="32"/>
        <v>0</v>
      </c>
    </row>
    <row r="243" spans="37:41" x14ac:dyDescent="0.3">
      <c r="AK243" s="7">
        <f t="shared" si="30"/>
        <v>240</v>
      </c>
      <c r="AL243" s="37">
        <f t="shared" ca="1" si="28"/>
        <v>41624</v>
      </c>
      <c r="AM243" s="62">
        <f t="shared" ca="1" si="29"/>
        <v>0</v>
      </c>
      <c r="AN243" s="76">
        <f t="shared" ca="1" si="31"/>
        <v>1132344.1355749993</v>
      </c>
      <c r="AO243" s="78">
        <f t="shared" ca="1" si="32"/>
        <v>0</v>
      </c>
    </row>
    <row r="244" spans="37:41" x14ac:dyDescent="0.3">
      <c r="AK244" s="7">
        <f t="shared" si="30"/>
        <v>241</v>
      </c>
      <c r="AL244" s="37">
        <f t="shared" ca="1" si="28"/>
        <v>41625</v>
      </c>
      <c r="AM244" s="62">
        <f t="shared" ca="1" si="29"/>
        <v>0</v>
      </c>
      <c r="AN244" s="76">
        <f t="shared" ca="1" si="31"/>
        <v>1132344.1355749993</v>
      </c>
      <c r="AO244" s="78">
        <f t="shared" ca="1" si="32"/>
        <v>0</v>
      </c>
    </row>
    <row r="245" spans="37:41" x14ac:dyDescent="0.3">
      <c r="AK245" s="7">
        <f t="shared" si="30"/>
        <v>242</v>
      </c>
      <c r="AL245" s="37">
        <f t="shared" ca="1" si="28"/>
        <v>41626</v>
      </c>
      <c r="AM245" s="62">
        <f t="shared" ca="1" si="29"/>
        <v>-3124.7272500000131</v>
      </c>
      <c r="AN245" s="76">
        <f t="shared" ca="1" si="31"/>
        <v>1129219.4083249993</v>
      </c>
      <c r="AO245" s="78">
        <f t="shared" ca="1" si="32"/>
        <v>-2.7595208486802239E-3</v>
      </c>
    </row>
    <row r="246" spans="37:41" x14ac:dyDescent="0.3">
      <c r="AK246" s="7">
        <f t="shared" si="30"/>
        <v>243</v>
      </c>
      <c r="AL246" s="37">
        <f t="shared" ca="1" si="28"/>
        <v>41627</v>
      </c>
      <c r="AM246" s="62">
        <f t="shared" ca="1" si="29"/>
        <v>0</v>
      </c>
      <c r="AN246" s="76">
        <f t="shared" ca="1" si="31"/>
        <v>1129219.4083249993</v>
      </c>
      <c r="AO246" s="78">
        <f t="shared" ca="1" si="32"/>
        <v>0</v>
      </c>
    </row>
    <row r="247" spans="37:41" x14ac:dyDescent="0.3">
      <c r="AK247" s="7">
        <f t="shared" si="30"/>
        <v>244</v>
      </c>
      <c r="AL247" s="37">
        <f t="shared" ca="1" si="28"/>
        <v>41628</v>
      </c>
      <c r="AM247" s="62">
        <f t="shared" ca="1" si="29"/>
        <v>0</v>
      </c>
      <c r="AN247" s="76">
        <f t="shared" ca="1" si="31"/>
        <v>1129219.4083249993</v>
      </c>
      <c r="AO247" s="78">
        <f t="shared" ca="1" si="32"/>
        <v>0</v>
      </c>
    </row>
    <row r="248" spans="37:41" x14ac:dyDescent="0.3">
      <c r="AK248" s="7">
        <f t="shared" si="30"/>
        <v>245</v>
      </c>
      <c r="AL248" s="37">
        <f t="shared" ca="1" si="28"/>
        <v>41631</v>
      </c>
      <c r="AM248" s="62">
        <f t="shared" ca="1" si="29"/>
        <v>0</v>
      </c>
      <c r="AN248" s="76">
        <f t="shared" ca="1" si="31"/>
        <v>1129219.4083249993</v>
      </c>
      <c r="AO248" s="78">
        <f t="shared" ca="1" si="32"/>
        <v>0</v>
      </c>
    </row>
    <row r="249" spans="37:41" x14ac:dyDescent="0.3">
      <c r="AK249" s="7">
        <f t="shared" si="30"/>
        <v>246</v>
      </c>
      <c r="AL249" s="37">
        <f t="shared" ca="1" si="28"/>
        <v>41632</v>
      </c>
      <c r="AM249" s="62">
        <f t="shared" ca="1" si="29"/>
        <v>0</v>
      </c>
      <c r="AN249" s="76">
        <f t="shared" ca="1" si="31"/>
        <v>1129219.4083249993</v>
      </c>
      <c r="AO249" s="78">
        <f t="shared" ca="1" si="32"/>
        <v>0</v>
      </c>
    </row>
    <row r="250" spans="37:41" x14ac:dyDescent="0.3">
      <c r="AK250" s="7">
        <f t="shared" si="30"/>
        <v>247</v>
      </c>
      <c r="AL250" s="37">
        <f t="shared" ca="1" si="28"/>
        <v>41634</v>
      </c>
      <c r="AM250" s="62">
        <f t="shared" ca="1" si="29"/>
        <v>14646.086524999993</v>
      </c>
      <c r="AN250" s="76">
        <f t="shared" ca="1" si="31"/>
        <v>1143865.4948499992</v>
      </c>
      <c r="AO250" s="78">
        <f t="shared" ca="1" si="32"/>
        <v>1.2970098120014477E-2</v>
      </c>
    </row>
    <row r="251" spans="37:41" x14ac:dyDescent="0.3">
      <c r="AK251" s="7">
        <f t="shared" si="30"/>
        <v>248</v>
      </c>
      <c r="AL251" s="37">
        <f t="shared" ca="1" si="28"/>
        <v>41635</v>
      </c>
      <c r="AM251" s="62">
        <f t="shared" ca="1" si="29"/>
        <v>0</v>
      </c>
      <c r="AN251" s="76">
        <f t="shared" ca="1" si="31"/>
        <v>1143865.4948499992</v>
      </c>
      <c r="AO251" s="78">
        <f t="shared" ca="1" si="32"/>
        <v>0</v>
      </c>
    </row>
    <row r="252" spans="37:41" x14ac:dyDescent="0.3">
      <c r="AK252" s="7">
        <f t="shared" si="30"/>
        <v>249</v>
      </c>
      <c r="AL252" s="37">
        <f t="shared" ca="1" si="28"/>
        <v>41638</v>
      </c>
      <c r="AM252" s="62">
        <f t="shared" ca="1" si="29"/>
        <v>10451.469974999978</v>
      </c>
      <c r="AN252" s="76">
        <f t="shared" ca="1" si="31"/>
        <v>1154316.9648249992</v>
      </c>
      <c r="AO252" s="78">
        <f t="shared" ca="1" si="32"/>
        <v>9.136974602394635E-3</v>
      </c>
    </row>
    <row r="253" spans="37:41" x14ac:dyDescent="0.3">
      <c r="AK253" s="8">
        <f t="shared" si="30"/>
        <v>250</v>
      </c>
      <c r="AL253" s="39">
        <f t="shared" ca="1" si="28"/>
        <v>41639</v>
      </c>
      <c r="AM253" s="63">
        <f t="shared" ca="1" si="29"/>
        <v>0</v>
      </c>
      <c r="AN253" s="77">
        <f t="shared" ca="1" si="31"/>
        <v>1154316.9648249992</v>
      </c>
      <c r="AO253" s="79">
        <f t="shared" ca="1" si="3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INPUTS</vt:lpstr>
      <vt:lpstr>HDFC</vt:lpstr>
      <vt:lpstr>HDFCBank</vt:lpstr>
      <vt:lpstr>PairTrading</vt:lpstr>
      <vt:lpstr>TradeList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admin</cp:lastModifiedBy>
  <dcterms:created xsi:type="dcterms:W3CDTF">2021-03-09T10:18:32Z</dcterms:created>
  <dcterms:modified xsi:type="dcterms:W3CDTF">2022-05-23T12:41:14Z</dcterms:modified>
</cp:coreProperties>
</file>